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nuais" sheetId="1" state="visible" r:id="rId2"/>
    <sheet name="semestrais" sheetId="2" state="visible" r:id="rId3"/>
    <sheet name="Indicadores Liquidez" sheetId="3" state="visible" r:id="rId4"/>
    <sheet name="Termômetro_de_Kanitz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<sst xmlns="http://schemas.openxmlformats.org/spreadsheetml/2006/main" count="946" uniqueCount="236">
  <si>
    <t xml:space="preserve">OTP</t>
  </si>
  <si>
    <t xml:space="preserve">balanco_patrimonial</t>
  </si>
  <si>
    <t xml:space="preserve">ativo</t>
  </si>
  <si>
    <t xml:space="preserve">circulante</t>
  </si>
  <si>
    <t xml:space="preserve">caixa</t>
  </si>
  <si>
    <t xml:space="preserve">Caixa e equivalentes de caixa</t>
  </si>
  <si>
    <t xml:space="preserve">aplicacoes_financeiras</t>
  </si>
  <si>
    <t xml:space="preserve">Aplicações financeiras</t>
  </si>
  <si>
    <t xml:space="preserve">contas_a_receber</t>
  </si>
  <si>
    <t xml:space="preserve">Contas a receber</t>
  </si>
  <si>
    <t xml:space="preserve">partes_relacionadas</t>
  </si>
  <si>
    <t xml:space="preserve">Partes relacionadas</t>
  </si>
  <si>
    <t xml:space="preserve">tributos_a_recuperar</t>
  </si>
  <si>
    <t xml:space="preserve">Tributos a recuperar</t>
  </si>
  <si>
    <t xml:space="preserve">despesas_antecipadas</t>
  </si>
  <si>
    <t xml:space="preserve">Despesas antecipadas</t>
  </si>
  <si>
    <t xml:space="preserve">outros</t>
  </si>
  <si>
    <t xml:space="preserve">Outros ativos</t>
  </si>
  <si>
    <t xml:space="preserve">Ativo Circulante</t>
  </si>
  <si>
    <t xml:space="preserve">ativos_nao_circulantes_mantidos_para_negociacao</t>
  </si>
  <si>
    <t xml:space="preserve">Ativos não circulantes mantidos para negociação</t>
  </si>
  <si>
    <t xml:space="preserve">nao_circulante</t>
  </si>
  <si>
    <t xml:space="preserve">realizavel_a_longo_prazo</t>
  </si>
  <si>
    <t xml:space="preserve">depositos_judiciais</t>
  </si>
  <si>
    <t xml:space="preserve">Depósitos judiciais</t>
  </si>
  <si>
    <t xml:space="preserve">ir_e_cs_diferidos</t>
  </si>
  <si>
    <t xml:space="preserve">Imposto de renda e contribuição social diferidos</t>
  </si>
  <si>
    <t xml:space="preserve">Realizável a Longo Prazo</t>
  </si>
  <si>
    <t xml:space="preserve">investimentos</t>
  </si>
  <si>
    <t xml:space="preserve">Investimentos</t>
  </si>
  <si>
    <t xml:space="preserve">imobilizado</t>
  </si>
  <si>
    <t xml:space="preserve">Imobilizado</t>
  </si>
  <si>
    <t xml:space="preserve">intangivel</t>
  </si>
  <si>
    <t xml:space="preserve">Intangível</t>
  </si>
  <si>
    <t xml:space="preserve">Ativo não Circulante</t>
  </si>
  <si>
    <t xml:space="preserve">Ativo</t>
  </si>
  <si>
    <t xml:space="preserve">passivo</t>
  </si>
  <si>
    <t xml:space="preserve">emp_financ_debentures</t>
  </si>
  <si>
    <t xml:space="preserve">Empréstimos, financiamentos e debêntures</t>
  </si>
  <si>
    <t xml:space="preserve">arrendamento_mercantil</t>
  </si>
  <si>
    <t xml:space="preserve">Arrendamento mercantil</t>
  </si>
  <si>
    <t xml:space="preserve">fornecedores</t>
  </si>
  <si>
    <t xml:space="preserve">Fornecedores</t>
  </si>
  <si>
    <t xml:space="preserve">obrigacoes_sociais_e_trabalhistas</t>
  </si>
  <si>
    <t xml:space="preserve">Obrigações sociais e trabalhistas</t>
  </si>
  <si>
    <t xml:space="preserve">credor_pela_aquisicao_da_concessao</t>
  </si>
  <si>
    <t xml:space="preserve">Credor pela aquisição da concessão</t>
  </si>
  <si>
    <t xml:space="preserve">impostos_taxas_e_contribuições_sociais</t>
  </si>
  <si>
    <t xml:space="preserve">Impostos, taxas e contribuições sociais</t>
  </si>
  <si>
    <t xml:space="preserve">Outros passivos</t>
  </si>
  <si>
    <t xml:space="preserve">Circulante</t>
  </si>
  <si>
    <t xml:space="preserve">passivos_rel_ativos_nao_circulantes_mpn</t>
  </si>
  <si>
    <t xml:space="preserve">Passivos relacionados a ativos não circulantes mantidos para negociação</t>
  </si>
  <si>
    <t xml:space="preserve">prov_civeis_trabalhistas_e_previdenciarias</t>
  </si>
  <si>
    <t xml:space="preserve">Provisões cíveis, trabalhistas e previdenciárias</t>
  </si>
  <si>
    <t xml:space="preserve">prov_conserva_especial</t>
  </si>
  <si>
    <t xml:space="preserve">Provisão para conserva especial</t>
  </si>
  <si>
    <t xml:space="preserve">Não Circulante</t>
  </si>
  <si>
    <t xml:space="preserve">Passivo</t>
  </si>
  <si>
    <t xml:space="preserve">patrimonio_liquido</t>
  </si>
  <si>
    <t xml:space="preserve">capital_social</t>
  </si>
  <si>
    <t xml:space="preserve">Capital social</t>
  </si>
  <si>
    <t xml:space="preserve">reservas_de_capital</t>
  </si>
  <si>
    <t xml:space="preserve">Reservas de capital</t>
  </si>
  <si>
    <t xml:space="preserve">ajustes_de_avaliacao_patrimonial</t>
  </si>
  <si>
    <t xml:space="preserve">Ajustes de avaliação patrimonial</t>
  </si>
  <si>
    <t xml:space="preserve">prejuizos_acumulados</t>
  </si>
  <si>
    <t xml:space="preserve">Prejuízos acumulados</t>
  </si>
  <si>
    <t xml:space="preserve">Patrimônio Líquido</t>
  </si>
  <si>
    <t xml:space="preserve">particip_acionistas_n_controladores</t>
  </si>
  <si>
    <t xml:space="preserve">Participação dos acionistas não controladores</t>
  </si>
  <si>
    <t xml:space="preserve">particip_acionistas_n_controladores_em_ativos_mantidos_para_negociacao</t>
  </si>
  <si>
    <t xml:space="preserve">Participação dos acionistas não controladores em ativos mantidos para negociação</t>
  </si>
  <si>
    <t xml:space="preserve">passivo_e_patrimonio_liquido</t>
  </si>
  <si>
    <t xml:space="preserve">Passivo e Patrimônio Líquido</t>
  </si>
  <si>
    <t xml:space="preserve">dre</t>
  </si>
  <si>
    <t xml:space="preserve">operacoes_continuadas</t>
  </si>
  <si>
    <t xml:space="preserve">receita_liquida</t>
  </si>
  <si>
    <t xml:space="preserve">Receita líquida</t>
  </si>
  <si>
    <t xml:space="preserve">custos_de_construcao</t>
  </si>
  <si>
    <t xml:space="preserve">Custos de construção</t>
  </si>
  <si>
    <t xml:space="preserve">Custos dos serviços prestados</t>
  </si>
  <si>
    <t xml:space="preserve">lucro_bruto</t>
  </si>
  <si>
    <t xml:space="preserve">Lucro Bruto</t>
  </si>
  <si>
    <t xml:space="preserve">despesas_operacionais</t>
  </si>
  <si>
    <t xml:space="preserve">resultado_de_participacoes_societarias</t>
  </si>
  <si>
    <t xml:space="preserve">Resultado de participações societárias</t>
  </si>
  <si>
    <t xml:space="preserve">gerais_e_administrativas</t>
  </si>
  <si>
    <t xml:space="preserve">Gerais e administrativas</t>
  </si>
  <si>
    <t xml:space="preserve">outras_receitas_e_despesas</t>
  </si>
  <si>
    <t xml:space="preserve">Outras receitas e despesas, líquidas</t>
  </si>
  <si>
    <t xml:space="preserve">lucro_operacional</t>
  </si>
  <si>
    <t xml:space="preserve">Lucro (prejuízo) operacional</t>
  </si>
  <si>
    <t xml:space="preserve">Resultado financeiro, líquido</t>
  </si>
  <si>
    <t xml:space="preserve">resultado_antes_ircs</t>
  </si>
  <si>
    <t xml:space="preserve">Prejuízo antes do imposto de renda e da contribuição social</t>
  </si>
  <si>
    <t xml:space="preserve">ircs_corrente_e_diferido</t>
  </si>
  <si>
    <t xml:space="preserve">Imposto de renda e contribuição social corrente e diferido</t>
  </si>
  <si>
    <t xml:space="preserve">resultado_operacoes_continuadas</t>
  </si>
  <si>
    <t xml:space="preserve">Prejuízo das operações continuadas</t>
  </si>
  <si>
    <t xml:space="preserve">operacoes_descontinuadas</t>
  </si>
  <si>
    <t xml:space="preserve">par_contrl_n_control_ativos_nao_circulantes_mantidos_negociacao</t>
  </si>
  <si>
    <t xml:space="preserve">Participação dos atuais controladores e não controladores nos ativos não circulantes mantidos para negociação</t>
  </si>
  <si>
    <t xml:space="preserve">resultado_semestre</t>
  </si>
  <si>
    <t xml:space="preserve">Prejuízo do semestre</t>
  </si>
  <si>
    <t xml:space="preserve">atribuicao</t>
  </si>
  <si>
    <t xml:space="preserve">acionistas_da_companhia</t>
  </si>
  <si>
    <t xml:space="preserve">Acionistas da Companhia</t>
  </si>
  <si>
    <t xml:space="preserve">par_nao_controladores</t>
  </si>
  <si>
    <t xml:space="preserve">Participação dos não controladores</t>
  </si>
  <si>
    <t xml:space="preserve">par_nao_controladores_ativos_mantidos_para_negociacao</t>
  </si>
  <si>
    <t xml:space="preserve">Participação dos não controladores nos ativos mantidos para negociação</t>
  </si>
  <si>
    <t xml:space="preserve">Atribuível a</t>
  </si>
  <si>
    <t xml:space="preserve">notas explicativas</t>
  </si>
  <si>
    <t xml:space="preserve">receita_de_construcao</t>
  </si>
  <si>
    <t xml:space="preserve">Receita de construção</t>
  </si>
  <si>
    <t xml:space="preserve">receita_de_operacao</t>
  </si>
  <si>
    <t xml:space="preserve">bilheteria</t>
  </si>
  <si>
    <t xml:space="preserve">Bilheteria</t>
  </si>
  <si>
    <t xml:space="preserve">pedagio_de_rodovias</t>
  </si>
  <si>
    <t xml:space="preserve">Pedágio de rodovias</t>
  </si>
  <si>
    <t xml:space="preserve">alugueis_espacos_publicitarios_e_comerciais</t>
  </si>
  <si>
    <t xml:space="preserve">Aluguéis de espaços publicitários e comerciais</t>
  </si>
  <si>
    <t xml:space="preserve">outras_receitas</t>
  </si>
  <si>
    <t xml:space="preserve">Outras receitas</t>
  </si>
  <si>
    <t xml:space="preserve">Receita de operação</t>
  </si>
  <si>
    <t xml:space="preserve">tributos</t>
  </si>
  <si>
    <t xml:space="preserve">Tributos sobre serviços de operação</t>
  </si>
  <si>
    <t xml:space="preserve">receita_operacional_liquida</t>
  </si>
  <si>
    <t xml:space="preserve">Receita operacional líquida</t>
  </si>
  <si>
    <t xml:space="preserve">gastos</t>
  </si>
  <si>
    <t xml:space="preserve">por_natureza</t>
  </si>
  <si>
    <t xml:space="preserve">servicos_de_terceiros</t>
  </si>
  <si>
    <t xml:space="preserve">Serviços de terceiros</t>
  </si>
  <si>
    <t xml:space="preserve">despesas_com_pessoal</t>
  </si>
  <si>
    <t xml:space="preserve">Despesas com pessoal</t>
  </si>
  <si>
    <t xml:space="preserve">depreciacao_e_amortizacao</t>
  </si>
  <si>
    <t xml:space="preserve">Depreciação e amortização</t>
  </si>
  <si>
    <t xml:space="preserve">materia_prima_e_materiais</t>
  </si>
  <si>
    <t xml:space="preserve">Matéria-prima e materiais de uso e consumo</t>
  </si>
  <si>
    <t xml:space="preserve">alienacao_de_investimentos</t>
  </si>
  <si>
    <t xml:space="preserve">Alienação de investimentos</t>
  </si>
  <si>
    <t xml:space="preserve">provisao_para_conserva</t>
  </si>
  <si>
    <t xml:space="preserve">Provisão para conserva</t>
  </si>
  <si>
    <t xml:space="preserve">outras_despesas</t>
  </si>
  <si>
    <t xml:space="preserve">Outras despesas</t>
  </si>
  <si>
    <t xml:space="preserve">gastos_por_natureza</t>
  </si>
  <si>
    <t xml:space="preserve">Gastos por Natureza</t>
  </si>
  <si>
    <t xml:space="preserve">por_funcao</t>
  </si>
  <si>
    <t xml:space="preserve">custo_servicos_prestados</t>
  </si>
  <si>
    <t xml:space="preserve">Custo dos produtos vendidos/serviços prestados</t>
  </si>
  <si>
    <t xml:space="preserve">gerais_administrativas_vendas</t>
  </si>
  <si>
    <t xml:space="preserve">Gerais, administrativas e vendas</t>
  </si>
  <si>
    <t xml:space="preserve">outras_despesas_liquidas</t>
  </si>
  <si>
    <t xml:space="preserve">Outras despesas, líquidas</t>
  </si>
  <si>
    <t xml:space="preserve">gastos_por_funcao</t>
  </si>
  <si>
    <t xml:space="preserve">Gastos por Função</t>
  </si>
  <si>
    <t xml:space="preserve">resultado_financeiro</t>
  </si>
  <si>
    <t xml:space="preserve">receitas_financeiras</t>
  </si>
  <si>
    <t xml:space="preserve">receitas_com_juros</t>
  </si>
  <si>
    <t xml:space="preserve">Receitas com juros</t>
  </si>
  <si>
    <t xml:space="preserve">variacoes_cambiais_e_monetarias</t>
  </si>
  <si>
    <t xml:space="preserve">Variações cambiais e monetárias</t>
  </si>
  <si>
    <t xml:space="preserve">Outros</t>
  </si>
  <si>
    <t xml:space="preserve">Receitas Financeiras</t>
  </si>
  <si>
    <t xml:space="preserve">despesas_financeiras</t>
  </si>
  <si>
    <t xml:space="preserve">despesas_com_juros</t>
  </si>
  <si>
    <t xml:space="preserve">Despesas com juros</t>
  </si>
  <si>
    <t xml:space="preserve">amortizacao_custos_de_transacao</t>
  </si>
  <si>
    <t xml:space="preserve">Amortização de custos de transação</t>
  </si>
  <si>
    <t xml:space="preserve">ajuste_valor_presente</t>
  </si>
  <si>
    <t xml:space="preserve">Ajuste a valor presente</t>
  </si>
  <si>
    <t xml:space="preserve">Despesas Financeiras</t>
  </si>
  <si>
    <t xml:space="preserve">Resultado financeiro</t>
  </si>
  <si>
    <t xml:space="preserve">ircs_diferido_no_resultado</t>
  </si>
  <si>
    <t xml:space="preserve">imposto_de_renda_diferido</t>
  </si>
  <si>
    <t xml:space="preserve">Imposto de renda diferido</t>
  </si>
  <si>
    <t xml:space="preserve">contribuicao_social_diferida</t>
  </si>
  <si>
    <t xml:space="preserve">Contribuição social diferida</t>
  </si>
  <si>
    <t xml:space="preserve">ircs_corrente_no_resultado</t>
  </si>
  <si>
    <t xml:space="preserve">imposto_de_renda_corrente</t>
  </si>
  <si>
    <t xml:space="preserve">Imposto de renda corrente</t>
  </si>
  <si>
    <t xml:space="preserve">contribuicao_social_corrente</t>
  </si>
  <si>
    <t xml:space="preserve">Contribuição social corrente</t>
  </si>
  <si>
    <t xml:space="preserve">ativo_circulante</t>
  </si>
  <si>
    <t xml:space="preserve">nao_circulante_mantido_para_venda</t>
  </si>
  <si>
    <t xml:space="preserve">ativos_nao_circulantes_mantidos_para_venda</t>
  </si>
  <si>
    <t xml:space="preserve">Operações descontinuadas</t>
  </si>
  <si>
    <t xml:space="preserve">ativo_nao_circulante</t>
  </si>
  <si>
    <t xml:space="preserve">relacionados_a_ativos_nao_circulantes_mantidos_para_a_venda</t>
  </si>
  <si>
    <t xml:space="preserve">passivos_rel_ativos_nao_circulantes_mantidos_para_a_venda</t>
  </si>
  <si>
    <t xml:space="preserve">não_circulante</t>
  </si>
  <si>
    <t xml:space="preserve">receitas_de_armazenagem</t>
  </si>
  <si>
    <t xml:space="preserve">Receitas de armazenagem</t>
  </si>
  <si>
    <t xml:space="preserve">Contribuição social diferido</t>
  </si>
  <si>
    <t xml:space="preserve">Liquidez</t>
  </si>
  <si>
    <t xml:space="preserve">Imediata</t>
  </si>
  <si>
    <t xml:space="preserve">Seca</t>
  </si>
  <si>
    <t xml:space="preserve">Corrente</t>
  </si>
  <si>
    <t xml:space="preserve">Geral</t>
  </si>
  <si>
    <t xml:space="preserve">Rentabilidade do Patrimônio</t>
  </si>
  <si>
    <t xml:space="preserve">Grau de Endividamento</t>
  </si>
  <si>
    <t xml:space="preserve">Kanitz</t>
  </si>
  <si>
    <t xml:space="preserve">Disponibilidades</t>
  </si>
  <si>
    <t xml:space="preserve">Estoques</t>
  </si>
  <si>
    <t xml:space="preserve">Despesas Antecipadas</t>
  </si>
  <si>
    <t xml:space="preserve">Passivo Circulante</t>
  </si>
  <si>
    <t xml:space="preserve">Passivo Não Circulante</t>
  </si>
  <si>
    <t xml:space="preserve">Lucro Líquido</t>
  </si>
  <si>
    <t xml:space="preserve">Insolvência</t>
  </si>
  <si>
    <t xml:space="preserve">(-7, -6, -5, -4)</t>
  </si>
  <si>
    <t xml:space="preserve">Penumbra</t>
  </si>
  <si>
    <t xml:space="preserve">(-3, -2, -1)</t>
  </si>
  <si>
    <t xml:space="preserve">Solvência</t>
  </si>
  <si>
    <t xml:space="preserve">(0, 1, 2, 3, 4, 5, 6, 7)</t>
  </si>
  <si>
    <t xml:space="preserve">FI = </t>
  </si>
  <si>
    <t xml:space="preserve">X1 + X2 + X3 - X4 – X5</t>
  </si>
  <si>
    <t xml:space="preserve">X1:</t>
  </si>
  <si>
    <t xml:space="preserve">0,05 * Rentabilidade do Patrimônio</t>
  </si>
  <si>
    <t xml:space="preserve">X2:</t>
  </si>
  <si>
    <t xml:space="preserve">1,65 * Liquidez Geral</t>
  </si>
  <si>
    <t xml:space="preserve">X3:</t>
  </si>
  <si>
    <t xml:space="preserve">3,55 * Liquidez Seca</t>
  </si>
  <si>
    <t xml:space="preserve">X4:</t>
  </si>
  <si>
    <t xml:space="preserve">1,06 * Liquidez Corrente</t>
  </si>
  <si>
    <t xml:space="preserve">X5:</t>
  </si>
  <si>
    <t xml:space="preserve">0,33 * Grau de Endividamento</t>
  </si>
  <si>
    <t xml:space="preserve">Rentabilidade do Patrimônio:</t>
  </si>
  <si>
    <t xml:space="preserve">Lucro Líquido / Patrimônio Líquido</t>
  </si>
  <si>
    <t xml:space="preserve">Grau de Endividamento:</t>
  </si>
  <si>
    <t xml:space="preserve">(Passivo Circulante + Passivo não Circulante) / Patrimônio Líquido</t>
  </si>
  <si>
    <t xml:space="preserve">(Lucro Líquido * 0,05) / PL</t>
  </si>
  <si>
    <t xml:space="preserve">Liquidez Geral * 1,65</t>
  </si>
  <si>
    <t xml:space="preserve">Liquidez Seca * 3,55</t>
  </si>
  <si>
    <t xml:space="preserve">Liquidez Corrente * 1,06</t>
  </si>
  <si>
    <t xml:space="preserve">(Passivo Total * 0,33) / PL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</si>
</sst>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00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  <fill>
      <patternFill patternType="solid">
        <fgColor rgb="FFDEE6EF"/>
        <bgColor rgb="FFDDDDDD"/>
      </patternFill>
    </fill>
    <fill>
      <patternFill patternType="solid">
        <fgColor rgb="FFB4C7DC"/>
        <bgColor rgb="FFAFD095"/>
      </patternFill>
    </fill>
    <fill>
      <patternFill patternType="solid">
        <fgColor rgb="FFFFD7D7"/>
        <bgColor rgb="FFFFD8CE"/>
      </patternFill>
    </fill>
    <fill>
      <patternFill patternType="solid">
        <fgColor rgb="FFFFA6A6"/>
        <bgColor rgb="FFFFAA95"/>
      </patternFill>
    </fill>
    <fill>
      <patternFill patternType="solid">
        <fgColor rgb="FFDDE8CB"/>
        <bgColor rgb="FFDDDDDD"/>
      </patternFill>
    </fill>
    <fill>
      <patternFill patternType="solid">
        <fgColor rgb="FFAFD095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FFB66C"/>
        <bgColor rgb="FFFFAA95"/>
      </patternFill>
    </fill>
    <fill>
      <patternFill patternType="solid">
        <fgColor rgb="FFFFD8CE"/>
        <bgColor rgb="FFFFD7D7"/>
      </patternFill>
    </fill>
    <fill>
      <patternFill patternType="solid">
        <fgColor rgb="FFFFAA95"/>
        <bgColor rgb="FFFFA6A6"/>
      </patternFill>
    </fill>
    <fill>
      <patternFill patternType="solid">
        <fgColor rgb="FFFFFFD7"/>
        <bgColor rgb="FFFFFFA6"/>
      </patternFill>
    </fill>
    <fill>
      <patternFill patternType="solid">
        <fgColor rgb="FFFFFFA6"/>
        <bgColor rgb="FFFFFFD7"/>
      </patternFill>
    </fill>
    <fill>
      <patternFill patternType="solid">
        <fgColor rgb="FFEEEEEE"/>
        <bgColor rgb="FFDEE6E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6" fontId="0" fillId="1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5" fontId="0" fillId="15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15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5" borderId="6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15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AA95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7D7"/>
      <rgbColor rgb="FFDDE8CB"/>
      <rgbColor rgb="FFFFFFA6"/>
      <rgbColor rgb="FFAFD095"/>
      <rgbColor rgb="FFFFA6A6"/>
      <rgbColor rgb="FFFFD8CE"/>
      <rgbColor rgb="FFFFDBB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
</Relationships>
</file>

<file path=xl/revisions/revisionHeaders.xml><?xml version="1.0" encoding="utf-8"?>
<headers xmlns="http://schemas.openxmlformats.org/spreadsheetml/2006/main" xmlns:r="http://schemas.openxmlformats.org/officeDocument/2006/relationships" guid="{A0550AED-5920-4624-B342-3FFD882ACDD5}">
  <header guid="{1D6178CE-7B5D-4414-9D9D-F716B1227723}" dateTime="2020-11-19T23:08:00.000000000Z" userName=" " r:id="rId1" minRId="1" maxRId="2" maxSheetId="5">
    <sheetIdMap count="4">
      <sheetId val="1"/>
      <sheetId val="2"/>
      <sheetId val="3"/>
      <sheetId val="4"/>
    </sheetIdMap>
  </header>
  <header guid="{F85317DA-51A1-423C-A96C-61B3211A6C39}" dateTime="2020-11-19T23:18:00.000000000Z" userName=" " r:id="rId2" minRId="3" maxRId="4" maxSheetId="5">
    <sheetIdMap count="4">
      <sheetId val="1"/>
      <sheetId val="2"/>
      <sheetId val="3"/>
      <sheetId val="4"/>
    </sheetIdMap>
  </header>
  <header guid="{D931FBB5-C5E1-4C42-A088-888C5DD39FDD}" dateTime="2020-11-19T23:20:00.000000000Z" userName=" " r:id="rId3" minRId="5" maxRId="11" maxSheetId="5">
    <sheetIdMap count="4">
      <sheetId val="1"/>
      <sheetId val="2"/>
      <sheetId val="3"/>
      <sheetId val="4"/>
    </sheetIdMap>
  </header>
  <header guid="{4C301CEA-98FC-42D0-AB1F-B74734AAEC3F}" dateTime="2020-11-19T23:21:00.000000000Z" userName=" " r:id="rId4" minRId="12" maxRId="22" maxSheetId="5">
    <sheetIdMap count="4">
      <sheetId val="1"/>
      <sheetId val="2"/>
      <sheetId val="3"/>
      <sheetId val="4"/>
    </sheetIdMap>
  </header>
  <header guid="{476ADDE0-7C61-4B9B-BE6A-8D40B35A2817}" dateTime="2020-11-19T23:22:00.000000000Z" userName=" " r:id="rId5" minRId="23" maxRId="27" maxSheetId="5">
    <sheetIdMap count="4">
      <sheetId val="1"/>
      <sheetId val="2"/>
      <sheetId val="3"/>
      <sheetId val="4"/>
    </sheetIdMap>
  </header>
  <header guid="{90578880-4535-403F-BEAA-BBFD190B4D30}" dateTime="2020-11-19T23:23:00.000000000Z" userName=" " r:id="rId6" minRId="28" maxRId="31" maxSheetId="5">
    <sheetIdMap count="4">
      <sheetId val="1"/>
      <sheetId val="2"/>
      <sheetId val="3"/>
      <sheetId val="4"/>
    </sheetIdMap>
  </header>
  <header guid="{60AFD22A-483D-4425-8FEB-87AEE3FB5C9E}" dateTime="2020-11-19T23:25:00.000000000Z" userName=" " r:id="rId7" minRId="32" maxRId="35" maxSheetId="5">
    <sheetIdMap count="4">
      <sheetId val="1"/>
      <sheetId val="2"/>
      <sheetId val="3"/>
      <sheetId val="4"/>
    </sheetIdMap>
  </header>
  <header guid="{F755FA4A-EE6E-491F-8C72-BC836900DBC4}" dateTime="2020-11-19T23:09:00.000000000Z" userName=" " r:id="rId8" minRId="36" maxRId="38" maxSheetId="5">
    <sheetIdMap count="4">
      <sheetId val="1"/>
      <sheetId val="2"/>
      <sheetId val="3"/>
      <sheetId val="4"/>
    </sheetIdMap>
  </header>
  <header guid="{33DC3C34-83E7-411D-BDE3-636DE792AAB8}" dateTime="2020-11-19T23:10:00.000000000Z" userName=" " r:id="rId9" minRId="39" maxRId="39" maxSheetId="5">
    <sheetIdMap count="4">
      <sheetId val="1"/>
      <sheetId val="2"/>
      <sheetId val="3"/>
      <sheetId val="4"/>
    </sheetIdMap>
  </header>
  <header guid="{38C8A6F0-0898-41C6-B98E-7B12637336EA}" dateTime="2020-11-19T23:11:00.000000000Z" userName=" " r:id="rId10" minRId="40" maxRId="43" maxSheetId="5">
    <sheetIdMap count="4">
      <sheetId val="1"/>
      <sheetId val="2"/>
      <sheetId val="3"/>
      <sheetId val="4"/>
    </sheetIdMap>
  </header>
  <header guid="{ED6A5B0F-4FED-4832-8456-AF7D86A1A942}" dateTime="2020-11-19T23:12:00.000000000Z" userName=" " r:id="rId11" minRId="44" maxRId="44" maxSheetId="5">
    <sheetIdMap count="4">
      <sheetId val="1"/>
      <sheetId val="2"/>
      <sheetId val="3"/>
      <sheetId val="4"/>
    </sheetIdMap>
  </header>
  <header guid="{9A619155-5E00-42F7-AE20-4BE642BE3503}" dateTime="2020-11-19T23:14:00.000000000Z" userName=" " r:id="rId12" minRId="45" maxRId="47" maxSheetId="5">
    <sheetIdMap count="4">
      <sheetId val="1"/>
      <sheetId val="2"/>
      <sheetId val="3"/>
      <sheetId val="4"/>
    </sheetIdMap>
  </header>
  <header guid="{466B249A-E59F-43B6-B5E6-C2CC14D19633}" dateTime="2020-11-19T23:15:00.000000000Z" userName=" " r:id="rId13" minRId="48" maxRId="50" maxSheetId="5">
    <sheetIdMap count="4">
      <sheetId val="1"/>
      <sheetId val="2"/>
      <sheetId val="3"/>
      <sheetId val="4"/>
    </sheetIdMap>
  </header>
  <header guid="{177216AD-A58F-4B4D-8EAE-17482055129E}" dateTime="2020-11-19T23:16:00.000000000Z" userName=" " r:id="rId14" minRId="51" maxRId="54" maxSheetId="5">
    <sheetIdMap count="4">
      <sheetId val="1"/>
      <sheetId val="2"/>
      <sheetId val="3"/>
      <sheetId val="4"/>
    </sheetIdMap>
  </header>
  <header guid="{0A630F57-4356-4F15-A88C-D80009449897}" dateTime="2020-11-19T23:17:00.000000000Z" userName=" " r:id="rId15" minRId="55" maxRId="59" maxSheetId="5">
    <sheetIdMap count="4">
      <sheetId val="1"/>
      <sheetId val="2"/>
      <sheetId val="3"/>
      <sheetId val="4"/>
    </sheetIdMap>
  </header>
  <header guid="{E9C336B4-A461-44E7-9A83-EACCCFD1B96B}" dateTime="2020-11-20T19:42:00.000000000Z" userName=" " r:id="rId16" minRId="60" maxRId="61" maxSheetId="5">
    <sheetIdMap count="4">
      <sheetId val="1"/>
      <sheetId val="2"/>
      <sheetId val="3"/>
      <sheetId val="4"/>
    </sheetIdMap>
  </header>
  <header guid="{0207400A-FAE6-4672-AF12-9F0102A99C00}" dateTime="2020-11-20T19:43:00.000000000Z" userName=" " r:id="rId17" minRId="62" maxRId="65" maxSheetId="5">
    <sheetIdMap count="4">
      <sheetId val="1"/>
      <sheetId val="2"/>
      <sheetId val="3"/>
      <sheetId val="4"/>
    </sheetIdMap>
  </header>
  <header guid="{A0550AED-5920-4624-B342-3FFD882ACDD5}" dateTime="2020-11-20T19:44:00.000000000Z" userName=" " r:id="rId18" minRId="66" maxRId="69" maxSheetId="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3">
    <nc r="C51" t="inlineStr">
      <is>
        <r>
          <rPr>
            <sz val="11"/>
            <rFont val="Calibri"/>
            <family val="0"/>
            <charset val="1"/>
          </rPr>
          <t xml:space="preserve">Passivo Circulante + Passivo não Circulante / Patrimônio Líquido</t>
        </r>
      </is>
    </nc>
  </rcc>
  <rcc rId="2" ua="false" sId="3">
    <oc r="C51" t="inlineStr">
      <is>
        <r>
          <rPr>
            <sz val="11"/>
            <rFont val="Calibri"/>
            <family val="0"/>
            <charset val="1"/>
          </rPr>
          <t xml:space="preserve">Passivo Circulante + Passivo não Circulante / Patrimônio Líquido</t>
        </r>
      </is>
    </oc>
    <nc r="C51" t="inlineStr">
      <is>
        <r>
          <rPr>
            <sz val="11"/>
            <rFont val="Calibri"/>
            <family val="0"/>
            <charset val="1"/>
          </rPr>
          <t xml:space="preserve">(Passivo Circulante + Passivo não Circulante) / Patrimônio Líquido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3">
    <oc r="J20" t="n">
      <f>(0.05 * D18) + (1.65 * D14) + (3.55 * D12)</f>
    </oc>
    <nc r="J20"/>
  </rcc>
  <rcc rId="4" ua="false" sId="3">
    <oc r="J21" t="n">
      <f>1.06 * D13</f>
    </oc>
    <nc r="J21"/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" ua="false" sId="3">
    <nc r="C31" t="inlineStr">
      <is>
        <r>
          <rPr>
            <sz val="11"/>
            <rFont val="Calibri"/>
            <family val="0"/>
            <charset val="1"/>
          </rPr>
          <t xml:space="preserve">Passivo Circulante</t>
        </r>
      </is>
    </nc>
  </rcc>
  <rcc rId="6" ua="false" sId="3"/>
  <rcc rId="7" ua="false" sId="3"/>
  <rcc rId="8" ua="false" sId="3"/>
  <rcc rId="9" ua="false" sId="3"/>
  <rcc rId="10" ua="false" sId="3">
    <oc r="C31" t="inlineStr">
      <is>
        <r>
          <rPr>
            <sz val="11"/>
            <rFont val="Calibri"/>
            <family val="0"/>
            <charset val="1"/>
          </rPr>
          <t xml:space="preserve">Passivo Circulante</t>
        </r>
      </is>
    </oc>
    <nc r="C31" t="inlineStr">
      <is>
        <r>
          <rPr>
            <sz val="11"/>
            <rFont val="Calibri"/>
            <family val="0"/>
            <charset val="1"/>
          </rPr>
          <t xml:space="preserve">Patrimônio Líquido</t>
        </r>
      </is>
    </nc>
  </rcc>
  <rcc rId="11" ua="false" sId="3"/>
</revisions>
</file>

<file path=xl/revisions/revisionLog4.xml><?xml version="1.0" encoding="utf-8"?>
<revisions xmlns="http://schemas.openxmlformats.org/spreadsheetml/2006/main" xmlns:r="http://schemas.openxmlformats.org/officeDocument/2006/relationships">
  <rcc rId="12" ua="false" sId="3"/>
  <rcc rId="13" ua="false" sId="3"/>
  <rcc rId="14" ua="false" sId="3"/>
  <rcc rId="15" ua="false" sId="3">
    <nc r="C32" t="inlineStr">
      <is>
        <r>
          <rPr>
            <sz val="11"/>
            <rFont val="Calibri"/>
            <family val="0"/>
            <charset val="1"/>
          </rPr>
          <t xml:space="preserve">Passivo Não Circulante</t>
        </r>
      </is>
    </nc>
  </rcc>
  <rcc rId="16" ua="false" sId="3"/>
  <rcc rId="17" ua="false" sId="3"/>
  <rcc rId="18" ua="false" sId="3"/>
  <rcc rId="19" ua="false" sId="3"/>
  <rcc rId="20" ua="false" sId="3">
    <nc r="B32" t="inlineStr">
      <is>
        <r>
          <rPr>
            <sz val="11"/>
            <rFont val="Calibri"/>
            <family val="0"/>
            <charset val="1"/>
          </rPr>
          <t xml:space="preserve">Lucro Líquido</t>
        </r>
      </is>
    </nc>
  </rcc>
  <rcc rId="21" ua="false" sId="3">
    <oc r="C32" t="inlineStr">
      <is>
        <r>
          <rPr>
            <sz val="11"/>
            <rFont val="Calibri"/>
            <family val="0"/>
            <charset val="1"/>
          </rPr>
          <t xml:space="preserve">Passivo Não Circulante</t>
        </r>
      </is>
    </oc>
    <nc r="C32"/>
  </rcc>
  <rcc rId="22" ua="false" sId="3">
    <oc r="B32" t="inlineStr">
      <is>
        <r>
          <rPr>
            <sz val="11"/>
            <rFont val="Calibri"/>
            <family val="0"/>
            <charset val="1"/>
          </rPr>
          <t xml:space="preserve">Lucro Líquido</t>
        </r>
      </is>
    </oc>
    <nc r="B32"/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3" ua="false" sId="3">
    <nc r="C32" t="inlineStr">
      <is>
        <r>
          <rPr>
            <sz val="11"/>
            <rFont val="Calibri"/>
            <family val="0"/>
            <charset val="1"/>
          </rPr>
          <t xml:space="preserve">Lucro Líquido</t>
        </r>
      </is>
    </nc>
  </rcc>
  <rcc rId="24" ua="false" sId="3"/>
  <rcc rId="25" ua="false" sId="3"/>
  <rcc rId="26" ua="false" sId="3"/>
  <rcc rId="27" ua="false" sId="3"/>
</revisions>
</file>

<file path=xl/revisions/revisionLog6.xml><?xml version="1.0" encoding="utf-8"?>
<revisions xmlns="http://schemas.openxmlformats.org/spreadsheetml/2006/main" xmlns:r="http://schemas.openxmlformats.org/officeDocument/2006/relationships">
  <rcc rId="28" ua="false" sId="3">
    <oc r="D18" t="e">
      <f>/</f>
    </oc>
    <nc r="D18" t="e">
      <f>D32 / D31</f>
    </nc>
  </rcc>
  <rcc rId="29" ua="false" sId="3">
    <oc r="E18" t="e">
      <f>/</f>
    </oc>
    <nc r="E18" t="e">
      <f>E32 / E31</f>
    </nc>
  </rcc>
  <rcc rId="30" ua="false" sId="3">
    <oc r="F18" t="e">
      <f>/</f>
    </oc>
    <nc r="F18" t="e">
      <f>F32 / F31</f>
    </nc>
  </rcc>
  <rcc rId="31" ua="false" sId="3">
    <oc r="G18" t="e">
      <f>/</f>
    </oc>
    <nc r="G18" t="e">
      <f>G32 / G31</f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2" ua="false" sId="3">
    <oc r="D19" t="e">
      <f>( + ) /</f>
    </oc>
    <nc r="D19" t="e">
      <f>(D29 + D30) / D31</f>
    </nc>
  </rcc>
  <rcc rId="33" ua="false" sId="3">
    <oc r="E19" t="e">
      <f>( + ) /</f>
    </oc>
    <nc r="E19" t="e">
      <f>(E29 + E30) / E31</f>
    </nc>
  </rcc>
  <rcc rId="34" ua="false" sId="3">
    <oc r="F19" t="e">
      <f>( + ) /</f>
    </oc>
    <nc r="F19" t="e">
      <f>(F29 + F30) / F31</f>
    </nc>
  </rcc>
  <rcc rId="35" ua="false" sId="3">
    <oc r="G19" t="e">
      <f>( + ) /</f>
    </oc>
    <nc r="G19" t="e">
      <f>(G29 + G30) / G31</f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6" ua="false" sId="3">
    <oc r="C42" t="inlineStr">
      <is>
        <r>
          <rPr>
            <sz val="11"/>
            <rFont val="Calibri"/>
            <family val="0"/>
            <charset val="1"/>
          </rPr>
          <t xml:space="preserve">Liquidez Geral * 1,65</t>
        </r>
      </is>
    </oc>
    <nc r="C42" t="inlineStr">
      <is>
        <r>
          <rPr>
            <sz val="11"/>
            <rFont val="Calibri"/>
            <family val="0"/>
            <charset val="1"/>
          </rPr>
          <t xml:space="preserve">1,65 * Liquidez Geral</t>
        </r>
      </is>
    </nc>
  </rcc>
  <rcc rId="37" ua="false" sId="3">
    <oc r="C43" t="inlineStr">
      <is>
        <r>
          <rPr>
            <sz val="11"/>
            <rFont val="Calibri"/>
            <family val="0"/>
            <charset val="1"/>
          </rPr>
          <t xml:space="preserve">Liquidez Seca * 3,55</t>
        </r>
      </is>
    </oc>
    <nc r="C43" t="inlineStr">
      <is>
        <r>
          <rPr>
            <sz val="11"/>
            <rFont val="Calibri"/>
            <family val="0"/>
            <charset val="1"/>
          </rPr>
          <t xml:space="preserve">3,55 * Liquidez Seca</t>
        </r>
      </is>
    </nc>
  </rcc>
  <rcc rId="38" ua="false" sId="3">
    <oc r="C44" t="inlineStr">
      <is>
        <r>
          <rPr>
            <sz val="11"/>
            <rFont val="Calibri"/>
            <family val="0"/>
            <charset val="1"/>
          </rPr>
          <t xml:space="preserve">Liquidez Corrente * 1,06</t>
        </r>
      </is>
    </oc>
    <nc r="C44" t="inlineStr">
      <is>
        <r>
          <rPr>
            <sz val="11"/>
            <rFont val="Calibri"/>
            <family val="0"/>
            <charset val="1"/>
          </rPr>
          <t xml:space="preserve">1,06 * Liquidez Corrente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9" ua="false" sId="3"/>
</revisions>
</file>

<file path=xl/revisions/revisionLog10.xml><?xml version="1.0" encoding="utf-8"?>
<revisions xmlns="http://schemas.openxmlformats.org/spreadsheetml/2006/main" xmlns:r="http://schemas.openxmlformats.org/officeDocument/2006/relationships">
  <rcc rId="40" ua="false" sId="3">
    <nc r="D19" t="e">
      <f>( + ) /</f>
    </nc>
  </rcc>
  <rcc rId="41" ua="false" sId="3">
    <nc r="E19" t="e">
      <f>( + ) /</f>
    </nc>
  </rcc>
  <rcc rId="42" ua="false" sId="3">
    <nc r="F19" t="e">
      <f>( + ) /</f>
    </nc>
  </rcc>
  <rcc rId="43" ua="false" sId="3">
    <nc r="G19" t="e">
      <f>( + ) /</f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4" ua="false" sId="3">
    <nc r="D20" t="inlineStr">
      <is>
        <r>
          <rPr>
            <sz val="11"/>
            <rFont val="Calibri"/>
            <family val="0"/>
            <charset val="1"/>
          </rPr>
          <t xml:space="preserve">(0.05 * 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45" ua="false" sId="3">
    <oc r="D20" t="inlineStr">
      <is>
        <r>
          <rPr>
            <sz val="11"/>
            <rFont val="Calibri"/>
            <family val="0"/>
            <charset val="1"/>
          </rPr>
          <t xml:space="preserve">(0.05 * </t>
        </r>
      </is>
    </oc>
    <nc r="D20" t="inlineStr">
      <is>
        <r>
          <rPr>
            <sz val="11"/>
            <rFont val="Calibri"/>
            <family val="0"/>
            <charset val="1"/>
          </rPr>
          <t xml:space="preserve">(0.05 * D18) + (1.65 * d14) + (3.55 * d12) – (1.06 * d13) – (0.33 * d19)</t>
        </r>
      </is>
    </nc>
  </rcc>
  <rcc rId="46" ua="false" sId="3">
    <oc r="D20" t="inlineStr">
      <is>
        <r>
          <rPr>
            <sz val="11"/>
            <rFont val="Calibri"/>
            <family val="0"/>
            <charset val="1"/>
          </rPr>
          <t xml:space="preserve">(0.05 * D18) + (1.65 * d14) + (3.55 * d12) – (1.06 * d13) – (0.33 * d19)</t>
        </r>
      </is>
    </oc>
    <nc r="D20" t="e">
      <f>(0.05 * D18) + (1.65 * D14) + (3.55 * D12) – (1.06 * d13) – (0.33 * d19)</f>
    </nc>
  </rcc>
  <rcc rId="47" ua="false" sId="3">
    <oc r="D20" t="e">
      <f>(0.05 * D18) + (1.65 * D14) + (3.55 * D12) – (1.06 * d13) – (0.33 * d19)</f>
    </oc>
    <nc r="D20" t="e">
      <f>(0.05 * D18) + (1.65 * D14) + (3.55 * D12) – (1,06 * d13) – (0,33 * d19)</f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48" ua="false" sId="3">
    <nc r="J20" t="n">
      <f>(0.05 * D18)</f>
    </nc>
  </rcc>
  <rcc rId="49" ua="false" sId="3">
    <oc r="J20" t="n">
      <f>(0.05 * D18)</f>
    </oc>
    <nc r="J20" t="n">
      <f>(0.05 * D18) + (1.65 * D14)</f>
    </nc>
  </rcc>
  <rcc rId="50" ua="false" sId="3">
    <oc r="J20" t="n">
      <f>(0.05 * D18) + (1.65 * D14)</f>
    </oc>
    <nc r="J20" t="e">
      <f>(0.05 * D18) + (1.65 * D14) + (3.55 * D12) – (1,06 * d13) – (0,33 * d19)</f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1" ua="false" sId="3">
    <oc r="J20" t="e">
      <f>(0.05 * D18) + (1.65 * D14) + (3.55 * D12) – (1,06 * d13) – (0,33 * d19)</f>
    </oc>
    <nc r="J20" t="e">
      <f>(0.05 * D18) + (1.65 * D14) + (3.55 * D12) – (1,06 * d13)</f>
    </nc>
  </rcc>
  <rcc rId="52" ua="false" sId="3">
    <oc r="J20" t="e">
      <f>(0.05 * D18) + (1.65 * D14) + (3.55 * D12) – (1,06 * d13)</f>
    </oc>
    <nc r="J20" t="n">
      <f>(0.05 * D18) + (1.65 * D14) + (3.55 * D12)</f>
    </nc>
  </rcc>
  <rcc rId="53" ua="false" sId="3">
    <oc r="D20" t="e">
      <f>(0.05 * D18) + (1.65 * D14) + (3.55 * D12) – (1,06 * d13) – (0,33 * d19)</f>
    </oc>
    <nc r="D20" t="e">
      <f>(0.05 * D18) + (1.65 * D14) + (3.55 * D12) – (1,06 * D13) – (0,33 * D19)</f>
    </nc>
  </rcc>
  <rcc rId="54" ua="false" sId="3">
    <nc r="J21" t="n">
      <f>1.06 * D13</f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55" ua="false" sId="3">
    <oc r="D20" t="e">
      <f>(0.05 * D18) + (1.65 * D14) + (3.55 * D12) – (1,06 * D13) – (0,33 * D19)</f>
    </oc>
    <nc r="D20" t="e">
      <f>(0.05 * D18) + (1.65 * D14) + (3.55 * D12) + (-1.06 * D13) – (0,33 * D19)</f>
    </nc>
  </rcc>
  <rcc rId="56" ua="false" sId="3">
    <oc r="D20" t="e">
      <f>(0.05 * D18) + (1.65 * D14) + (3.55 * D12) + (-1.06 * D13) – (0,33 * D19)</f>
    </oc>
    <nc r="D20" t="n">
      <f>(0.05 * D18) + (1.65 * D14) + (3.55 * D12) + (-1.06 * D13) + (-0.33 * D19)</f>
    </nc>
  </rcc>
  <rcc rId="57" ua="false" sId="3">
    <nc r="E20" t="n">
      <f>(0.05 * E18) + (1.65 * E14) + (3.55 * E12) + (-1.06 * E13) + (-0.33 * E19)</f>
    </nc>
  </rcc>
  <rcc rId="58" ua="false" sId="3">
    <nc r="F20" t="n">
      <f>(0.05 * F18) + (1.65 * F14) + (3.55 * F12) + (-1.06 * F13) + (-0.33 * F19)</f>
    </nc>
  </rcc>
  <rcc rId="59" ua="false" sId="3">
    <nc r="G20" t="n">
      <f>(0.05 * G18) + (1.65 * G14) + (3.55 * G12) + (-1.06 * G13) + (-0.33 * G19)</f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rc rId="60" ua="false" sId="3" eol="0" ref="26:26" action="insertRow"/>
  <rcc rId="61" ua="false" sId="3">
    <nc r="C26" t="inlineStr">
      <is>
        <r>
          <rPr>
            <sz val="10"/>
            <rFont val="Arial"/>
            <family val="2"/>
            <charset val="1"/>
          </rPr>
          <t xml:space="preserve">Despesas Antecipadas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62" ua="false" sId="3">
    <nc r="D26" t="e">
      <f/>
    </nc>
  </rcc>
  <rcc rId="63" ua="false" sId="3">
    <nc r="E26" t="n">
      <f/>
    </nc>
  </rcc>
  <rcc rId="64" ua="false" sId="3">
    <nc r="F26" t="n">
      <f/>
    </nc>
  </rcc>
  <rcc rId="65" ua="false" sId="3">
    <nc r="G26" t="n">
      <f/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66" ua="false" sId="3">
    <oc r="D12" t="n">
      <f>(D$27-D$25)/D$29</f>
    </oc>
    <nc r="D12" t="e">
      <f>(D$27-D$25 - D$26)/D$29</f>
    </nc>
  </rcc>
  <rcc rId="67" ua="false" sId="3">
    <oc r="E12" t="e">
      <f>(E$27-E$25)/E$29</f>
    </oc>
    <nc r="E12" t="n">
      <f>(E$27-E$25 - E$26)/E$29</f>
    </nc>
  </rcc>
  <rcc rId="68" ua="false" sId="3">
    <oc r="F12" t="e">
      <f>(F$27-F$25)/F$29</f>
    </oc>
    <nc r="F12" t="n">
      <f>(F$27-F$25 - F$26)/F$29</f>
    </nc>
  </rcc>
  <rcc rId="69" ua="false" sId="3">
    <oc r="G12" t="e">
      <f>(G$27-G$25)/G$29</f>
    </oc>
    <nc r="G12" t="n">
      <f>(G$27-G$25 - G$26)/G$29</f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7" activeCellId="0" sqref="G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21.82"/>
    <col collapsed="false" customWidth="true" hidden="false" outlineLevel="0" max="3" min="3" style="0" width="15.31"/>
    <col collapsed="false" customWidth="true" hidden="false" outlineLevel="0" max="4" min="4" style="0" width="26.39"/>
    <col collapsed="false" customWidth="true" hidden="false" outlineLevel="0" max="5" min="5" style="0" width="12.5"/>
    <col collapsed="false" customWidth="true" hidden="false" outlineLevel="0" max="7" min="6" style="0" width="38.29"/>
    <col collapsed="false" customWidth="true" hidden="false" outlineLevel="0" max="8" min="8" style="0" width="29.9"/>
  </cols>
  <sheetData>
    <row r="1" customFormat="false" ht="12.8" hidden="false" customHeight="false" outlineLevel="0" collapsed="false">
      <c r="G1" s="0" t="s">
        <v>0</v>
      </c>
    </row>
    <row r="10" customFormat="false" ht="12.8" hidden="false" customHeight="false" outlineLevel="0" collapsed="false">
      <c r="J10" s="1" t="n">
        <v>2019</v>
      </c>
      <c r="K10" s="1" t="n">
        <v>2018</v>
      </c>
      <c r="L10" s="1" t="n">
        <v>2017</v>
      </c>
      <c r="M10" s="1" t="n">
        <v>2016</v>
      </c>
    </row>
    <row r="11" customFormat="false" ht="12.8" hidden="false" customHeight="false" outlineLevel="0" collapsed="false">
      <c r="A11" s="0" t="s">
        <v>1</v>
      </c>
      <c r="B11" s="0" t="s">
        <v>2</v>
      </c>
      <c r="C11" s="0" t="s">
        <v>3</v>
      </c>
      <c r="F11" s="0" t="s">
        <v>4</v>
      </c>
      <c r="G11" s="0" t="s">
        <v>5</v>
      </c>
      <c r="J11" s="2" t="n">
        <v>42578</v>
      </c>
      <c r="K11" s="2" t="n">
        <v>102963</v>
      </c>
      <c r="L11" s="2" t="n">
        <v>649429</v>
      </c>
      <c r="M11" s="2" t="n">
        <v>651099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F12" s="0" t="s">
        <v>6</v>
      </c>
      <c r="G12" s="0" t="s">
        <v>7</v>
      </c>
      <c r="J12" s="2" t="n">
        <v>81420</v>
      </c>
      <c r="K12" s="2" t="n">
        <v>25224</v>
      </c>
      <c r="L12" s="2" t="n">
        <v>126145</v>
      </c>
      <c r="M12" s="2" t="n">
        <v>284586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3</v>
      </c>
      <c r="F13" s="0" t="s">
        <v>8</v>
      </c>
      <c r="G13" s="0" t="s">
        <v>9</v>
      </c>
      <c r="J13" s="2" t="n">
        <v>15541</v>
      </c>
      <c r="K13" s="2" t="n">
        <v>22272</v>
      </c>
      <c r="L13" s="2" t="n">
        <v>163363</v>
      </c>
      <c r="M13" s="2" t="n">
        <v>139375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3</v>
      </c>
      <c r="F14" s="0" t="s">
        <v>10</v>
      </c>
      <c r="G14" s="0" t="s">
        <v>11</v>
      </c>
      <c r="J14" s="2"/>
      <c r="K14" s="2"/>
      <c r="L14" s="2"/>
      <c r="M14" s="2" t="n">
        <v>100</v>
      </c>
    </row>
    <row r="15" customFormat="false" ht="12.8" hidden="false" customHeight="false" outlineLevel="0" collapsed="false">
      <c r="A15" s="0" t="s">
        <v>1</v>
      </c>
      <c r="B15" s="0" t="s">
        <v>2</v>
      </c>
      <c r="C15" s="0" t="s">
        <v>3</v>
      </c>
      <c r="F15" s="0" t="s">
        <v>12</v>
      </c>
      <c r="G15" s="0" t="s">
        <v>13</v>
      </c>
      <c r="J15" s="2" t="n">
        <v>18499</v>
      </c>
      <c r="K15" s="2" t="n">
        <v>43032</v>
      </c>
      <c r="L15" s="2" t="n">
        <v>70281</v>
      </c>
      <c r="M15" s="2" t="n">
        <v>62241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3</v>
      </c>
      <c r="F16" s="0" t="s">
        <v>14</v>
      </c>
      <c r="G16" s="0" t="s">
        <v>15</v>
      </c>
      <c r="J16" s="2" t="n">
        <v>7315</v>
      </c>
      <c r="K16" s="2" t="n">
        <v>7533</v>
      </c>
      <c r="L16" s="2"/>
      <c r="M16" s="2"/>
    </row>
    <row r="17" customFormat="false" ht="12.8" hidden="false" customHeight="false" outlineLevel="0" collapsed="false">
      <c r="A17" s="0" t="s">
        <v>1</v>
      </c>
      <c r="B17" s="0" t="s">
        <v>2</v>
      </c>
      <c r="C17" s="0" t="s">
        <v>3</v>
      </c>
      <c r="F17" s="0" t="s">
        <v>16</v>
      </c>
      <c r="G17" s="0" t="s">
        <v>17</v>
      </c>
      <c r="J17" s="2" t="n">
        <v>4342</v>
      </c>
      <c r="K17" s="2" t="n">
        <v>8093</v>
      </c>
      <c r="L17" s="2" t="n">
        <v>62850</v>
      </c>
      <c r="M17" s="2" t="n">
        <v>50997</v>
      </c>
    </row>
    <row r="19" customFormat="false" ht="12.8" hidden="false" customHeight="false" outlineLevel="0" collapsed="false">
      <c r="F19" s="0" t="s">
        <v>3</v>
      </c>
      <c r="G19" s="0" t="s">
        <v>18</v>
      </c>
      <c r="J19" s="3" t="n">
        <v>169695</v>
      </c>
      <c r="K19" s="3" t="n">
        <v>209117</v>
      </c>
      <c r="L19" s="3" t="n">
        <v>1072068</v>
      </c>
      <c r="M19" s="3" t="n">
        <v>1188398</v>
      </c>
    </row>
    <row r="20" customFormat="false" ht="12.8" hidden="false" customHeight="false" outlineLevel="0" collapsed="false">
      <c r="J20" s="4" t="n">
        <f aca="false">SUM(J11:J17)</f>
        <v>169695</v>
      </c>
      <c r="K20" s="4" t="n">
        <f aca="false">SUM(K11:K17)</f>
        <v>209117</v>
      </c>
      <c r="L20" s="4" t="n">
        <f aca="false">SUM(L11:L17)</f>
        <v>1072068</v>
      </c>
      <c r="M20" s="4" t="n">
        <f aca="false">SUM(M11:M17)</f>
        <v>1188398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3</v>
      </c>
      <c r="F22" s="0" t="s">
        <v>19</v>
      </c>
      <c r="G22" s="0" t="s">
        <v>20</v>
      </c>
      <c r="J22" s="2" t="n">
        <v>122524</v>
      </c>
      <c r="K22" s="2" t="n">
        <v>6423080</v>
      </c>
      <c r="L22" s="2" t="n">
        <v>58346</v>
      </c>
      <c r="M22" s="2" t="n">
        <v>2411598</v>
      </c>
    </row>
    <row r="24" customFormat="false" ht="12.8" hidden="false" customHeight="false" outlineLevel="0" collapsed="false">
      <c r="A24" s="0" t="s">
        <v>1</v>
      </c>
      <c r="B24" s="0" t="s">
        <v>2</v>
      </c>
      <c r="F24" s="0" t="s">
        <v>3</v>
      </c>
      <c r="G24" s="0" t="s">
        <v>18</v>
      </c>
      <c r="J24" s="3" t="n">
        <v>292219</v>
      </c>
      <c r="K24" s="3" t="n">
        <v>6632197</v>
      </c>
      <c r="L24" s="3" t="n">
        <v>1130414</v>
      </c>
      <c r="M24" s="3" t="n">
        <v>3599996</v>
      </c>
    </row>
    <row r="25" customFormat="false" ht="12.8" hidden="false" customHeight="false" outlineLevel="0" collapsed="false">
      <c r="J25" s="4" t="n">
        <f aca="false">SUM(J11:J17, J22)</f>
        <v>292219</v>
      </c>
      <c r="K25" s="4" t="n">
        <f aca="false">SUM(K11:K17, K22)</f>
        <v>6632197</v>
      </c>
      <c r="L25" s="4" t="n">
        <f aca="false">SUM(L11:L17, L22)</f>
        <v>1130414</v>
      </c>
      <c r="M25" s="4" t="n">
        <f aca="false">SUM(M11:M17, M22)</f>
        <v>3599996</v>
      </c>
    </row>
    <row r="27" customFormat="false" ht="12.8" hidden="false" customHeight="false" outlineLevel="0" collapsed="false">
      <c r="J27" s="2"/>
      <c r="K27" s="2"/>
      <c r="L27" s="2"/>
      <c r="M27" s="2"/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21</v>
      </c>
      <c r="D28" s="0" t="s">
        <v>22</v>
      </c>
      <c r="F28" s="0" t="s">
        <v>6</v>
      </c>
      <c r="G28" s="0" t="s">
        <v>7</v>
      </c>
      <c r="J28" s="2" t="n">
        <v>143458</v>
      </c>
      <c r="K28" s="2" t="n">
        <v>29727</v>
      </c>
      <c r="L28" s="2" t="n">
        <v>120834</v>
      </c>
      <c r="M28" s="2" t="n">
        <v>21455</v>
      </c>
    </row>
    <row r="29" customFormat="false" ht="12.8" hidden="false" customHeight="false" outlineLevel="0" collapsed="false">
      <c r="A29" s="0" t="s">
        <v>1</v>
      </c>
      <c r="B29" s="0" t="s">
        <v>2</v>
      </c>
      <c r="C29" s="0" t="s">
        <v>21</v>
      </c>
      <c r="D29" s="0" t="s">
        <v>22</v>
      </c>
      <c r="F29" s="0" t="s">
        <v>8</v>
      </c>
      <c r="G29" s="0" t="s">
        <v>9</v>
      </c>
      <c r="J29" s="2"/>
      <c r="K29" s="2" t="n">
        <v>232</v>
      </c>
      <c r="L29" s="2" t="n">
        <v>134154</v>
      </c>
      <c r="M29" s="2" t="n">
        <v>97854</v>
      </c>
    </row>
    <row r="30" customFormat="false" ht="12.8" hidden="false" customHeight="false" outlineLevel="0" collapsed="false">
      <c r="A30" s="0" t="s">
        <v>1</v>
      </c>
      <c r="B30" s="0" t="s">
        <v>2</v>
      </c>
      <c r="C30" s="0" t="s">
        <v>21</v>
      </c>
      <c r="D30" s="0" t="s">
        <v>22</v>
      </c>
      <c r="F30" s="0" t="s">
        <v>10</v>
      </c>
      <c r="G30" s="0" t="s">
        <v>11</v>
      </c>
      <c r="J30" s="2" t="n">
        <v>242684</v>
      </c>
      <c r="K30" s="2" t="n">
        <v>142372</v>
      </c>
      <c r="L30" s="2" t="n">
        <v>121192</v>
      </c>
      <c r="M30" s="2" t="n">
        <v>69499</v>
      </c>
    </row>
    <row r="31" customFormat="false" ht="12.8" hidden="false" customHeight="false" outlineLevel="0" collapsed="false">
      <c r="A31" s="0" t="s">
        <v>1</v>
      </c>
      <c r="B31" s="0" t="s">
        <v>2</v>
      </c>
      <c r="C31" s="0" t="s">
        <v>21</v>
      </c>
      <c r="D31" s="0" t="s">
        <v>22</v>
      </c>
      <c r="F31" s="0" t="s">
        <v>23</v>
      </c>
      <c r="G31" s="0" t="s">
        <v>24</v>
      </c>
      <c r="J31" s="2" t="n">
        <v>365</v>
      </c>
      <c r="K31" s="2" t="n">
        <v>1770</v>
      </c>
      <c r="L31" s="2" t="n">
        <v>30307</v>
      </c>
      <c r="M31" s="2" t="n">
        <v>17489</v>
      </c>
    </row>
    <row r="32" customFormat="false" ht="12.8" hidden="false" customHeight="false" outlineLevel="0" collapsed="false">
      <c r="A32" s="0" t="s">
        <v>1</v>
      </c>
      <c r="B32" s="0" t="s">
        <v>2</v>
      </c>
      <c r="C32" s="0" t="s">
        <v>21</v>
      </c>
      <c r="D32" s="0" t="s">
        <v>22</v>
      </c>
      <c r="F32" s="0" t="s">
        <v>25</v>
      </c>
      <c r="G32" s="0" t="s">
        <v>26</v>
      </c>
      <c r="J32" s="2" t="n">
        <v>30953</v>
      </c>
      <c r="K32" s="2" t="n">
        <v>27141</v>
      </c>
      <c r="L32" s="2" t="n">
        <v>33685</v>
      </c>
      <c r="M32" s="2" t="n">
        <v>59011</v>
      </c>
    </row>
    <row r="33" customFormat="false" ht="12.8" hidden="false" customHeight="false" outlineLevel="0" collapsed="false">
      <c r="A33" s="0" t="s">
        <v>1</v>
      </c>
      <c r="B33" s="0" t="s">
        <v>2</v>
      </c>
      <c r="C33" s="0" t="s">
        <v>21</v>
      </c>
      <c r="D33" s="0" t="s">
        <v>22</v>
      </c>
      <c r="F33" s="0" t="s">
        <v>16</v>
      </c>
      <c r="G33" s="0" t="s">
        <v>17</v>
      </c>
      <c r="J33" s="2" t="n">
        <v>11155</v>
      </c>
      <c r="K33" s="2" t="n">
        <v>9930</v>
      </c>
      <c r="L33" s="2" t="n">
        <v>14357</v>
      </c>
      <c r="M33" s="2" t="n">
        <v>12682</v>
      </c>
    </row>
    <row r="34" customFormat="false" ht="12.8" hidden="false" customHeight="false" outlineLevel="0" collapsed="false">
      <c r="J34" s="2"/>
      <c r="K34" s="2"/>
      <c r="L34" s="2"/>
      <c r="M34" s="2"/>
    </row>
    <row r="35" customFormat="false" ht="12.8" hidden="false" customHeight="false" outlineLevel="0" collapsed="false">
      <c r="J35" s="2"/>
      <c r="K35" s="2"/>
      <c r="L35" s="2"/>
      <c r="M35" s="2"/>
    </row>
    <row r="36" customFormat="false" ht="12.8" hidden="false" customHeight="false" outlineLevel="0" collapsed="false">
      <c r="J36" s="2"/>
      <c r="K36" s="2"/>
      <c r="L36" s="2"/>
      <c r="M36" s="2"/>
    </row>
    <row r="38" customFormat="false" ht="12.8" hidden="false" customHeight="false" outlineLevel="0" collapsed="false">
      <c r="A38" s="0" t="s">
        <v>1</v>
      </c>
      <c r="B38" s="0" t="s">
        <v>2</v>
      </c>
      <c r="C38" s="0" t="s">
        <v>21</v>
      </c>
      <c r="F38" s="0" t="s">
        <v>22</v>
      </c>
      <c r="G38" s="0" t="s">
        <v>27</v>
      </c>
      <c r="J38" s="3" t="n">
        <v>428615</v>
      </c>
      <c r="K38" s="3" t="n">
        <v>211172</v>
      </c>
      <c r="L38" s="3" t="n">
        <v>454529</v>
      </c>
      <c r="M38" s="3" t="n">
        <v>277990</v>
      </c>
    </row>
    <row r="39" customFormat="false" ht="12.8" hidden="false" customHeight="false" outlineLevel="0" collapsed="false">
      <c r="J39" s="4" t="n">
        <f aca="false">SUM(J27:J36)</f>
        <v>428615</v>
      </c>
      <c r="K39" s="4" t="n">
        <f aca="false">SUM(K27:K36)</f>
        <v>211172</v>
      </c>
      <c r="L39" s="4" t="n">
        <f aca="false">SUM(L27:L36)</f>
        <v>454529</v>
      </c>
      <c r="M39" s="4" t="n">
        <f aca="false">SUM(M27:M36)</f>
        <v>277990</v>
      </c>
    </row>
    <row r="41" customFormat="false" ht="12.8" hidden="false" customHeight="false" outlineLevel="0" collapsed="false">
      <c r="A41" s="0" t="s">
        <v>1</v>
      </c>
      <c r="B41" s="0" t="s">
        <v>2</v>
      </c>
      <c r="C41" s="0" t="s">
        <v>21</v>
      </c>
      <c r="D41" s="0" t="s">
        <v>28</v>
      </c>
      <c r="F41" s="0" t="s">
        <v>28</v>
      </c>
      <c r="G41" s="0" t="s">
        <v>29</v>
      </c>
      <c r="J41" s="2" t="n">
        <v>119986</v>
      </c>
      <c r="K41" s="2" t="n">
        <v>183611</v>
      </c>
      <c r="L41" s="2" t="n">
        <v>224781</v>
      </c>
      <c r="M41" s="2" t="n">
        <v>401584</v>
      </c>
    </row>
    <row r="42" customFormat="false" ht="12.8" hidden="false" customHeight="false" outlineLevel="0" collapsed="false">
      <c r="A42" s="0" t="s">
        <v>1</v>
      </c>
      <c r="B42" s="0" t="s">
        <v>2</v>
      </c>
      <c r="C42" s="0" t="s">
        <v>21</v>
      </c>
      <c r="D42" s="0" t="s">
        <v>30</v>
      </c>
      <c r="F42" s="0" t="s">
        <v>30</v>
      </c>
      <c r="G42" s="0" t="s">
        <v>31</v>
      </c>
      <c r="J42" s="2" t="n">
        <v>90621</v>
      </c>
      <c r="K42" s="2" t="n">
        <v>66462</v>
      </c>
      <c r="L42" s="2" t="n">
        <v>82781</v>
      </c>
      <c r="M42" s="2" t="n">
        <v>102775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21</v>
      </c>
      <c r="D43" s="0" t="s">
        <v>32</v>
      </c>
      <c r="F43" s="0" t="s">
        <v>32</v>
      </c>
      <c r="G43" s="0" t="s">
        <v>33</v>
      </c>
      <c r="J43" s="2" t="n">
        <v>1843270</v>
      </c>
      <c r="K43" s="2" t="n">
        <v>1850862</v>
      </c>
      <c r="L43" s="2" t="n">
        <v>6919954</v>
      </c>
      <c r="M43" s="2" t="n">
        <v>6718923</v>
      </c>
    </row>
    <row r="44" customFormat="false" ht="12.8" hidden="false" customHeight="false" outlineLevel="0" collapsed="false">
      <c r="J44" s="2"/>
      <c r="K44" s="2"/>
      <c r="L44" s="2"/>
      <c r="M44" s="2"/>
    </row>
    <row r="45" customFormat="false" ht="12.8" hidden="false" customHeight="false" outlineLevel="0" collapsed="false">
      <c r="J45" s="2"/>
      <c r="K45" s="2"/>
      <c r="L45" s="2"/>
      <c r="M45" s="2"/>
    </row>
    <row r="46" customFormat="false" ht="12.8" hidden="false" customHeight="false" outlineLevel="0" collapsed="false">
      <c r="J46" s="2"/>
      <c r="K46" s="2"/>
      <c r="L46" s="2"/>
      <c r="M46" s="2"/>
    </row>
    <row r="47" customFormat="false" ht="12.8" hidden="false" customHeight="false" outlineLevel="0" collapsed="false">
      <c r="J47" s="2"/>
      <c r="K47" s="2"/>
      <c r="L47" s="2"/>
      <c r="M47" s="2"/>
    </row>
    <row r="48" customFormat="false" ht="12.8" hidden="false" customHeight="false" outlineLevel="0" collapsed="false">
      <c r="J48" s="2"/>
      <c r="K48" s="2"/>
      <c r="L48" s="2"/>
      <c r="M48" s="2"/>
    </row>
    <row r="49" customFormat="false" ht="12.8" hidden="false" customHeight="false" outlineLevel="0" collapsed="false">
      <c r="J49" s="2"/>
      <c r="K49" s="2"/>
      <c r="L49" s="2"/>
      <c r="M49" s="2"/>
    </row>
    <row r="50" customFormat="false" ht="12.8" hidden="false" customHeight="false" outlineLevel="0" collapsed="false">
      <c r="J50" s="2"/>
      <c r="K50" s="2"/>
      <c r="L50" s="2"/>
      <c r="M50" s="2"/>
    </row>
    <row r="52" customFormat="false" ht="12.8" hidden="false" customHeight="false" outlineLevel="0" collapsed="false">
      <c r="A52" s="0" t="s">
        <v>1</v>
      </c>
      <c r="B52" s="0" t="s">
        <v>2</v>
      </c>
      <c r="F52" s="0" t="str">
        <f aca="false">_xlfn.CONCAT("nao_circulante")</f>
        <v>nao_circulante</v>
      </c>
      <c r="G52" s="0" t="s">
        <v>34</v>
      </c>
      <c r="J52" s="3" t="n">
        <v>2482492</v>
      </c>
      <c r="K52" s="3" t="n">
        <v>2312107</v>
      </c>
      <c r="L52" s="3" t="n">
        <v>7682045</v>
      </c>
      <c r="M52" s="3" t="n">
        <v>7501272</v>
      </c>
    </row>
    <row r="53" customFormat="false" ht="12.8" hidden="false" customHeight="false" outlineLevel="0" collapsed="false">
      <c r="J53" s="4" t="n">
        <f aca="false">SUM(J27:J36, J41:J50)</f>
        <v>2482492</v>
      </c>
      <c r="K53" s="4" t="n">
        <f aca="false">SUM(K41:K50)</f>
        <v>2100935</v>
      </c>
      <c r="L53" s="4" t="n">
        <f aca="false">SUM(L27:L36, L41:L50)</f>
        <v>7682045</v>
      </c>
      <c r="M53" s="4" t="n">
        <f aca="false">SUM(M27:M36, M41:M50)</f>
        <v>7501272</v>
      </c>
    </row>
    <row r="57" customFormat="false" ht="12.8" hidden="false" customHeight="false" outlineLevel="0" collapsed="false">
      <c r="A57" s="0" t="s">
        <v>1</v>
      </c>
      <c r="F57" s="0" t="s">
        <v>2</v>
      </c>
      <c r="G57" s="0" t="s">
        <v>35</v>
      </c>
      <c r="J57" s="3" t="n">
        <v>2774711</v>
      </c>
      <c r="K57" s="3" t="n">
        <v>8944304</v>
      </c>
      <c r="L57" s="3" t="n">
        <v>8812459</v>
      </c>
      <c r="M57" s="3" t="n">
        <v>11101268</v>
      </c>
    </row>
    <row r="58" customFormat="false" ht="12.8" hidden="false" customHeight="false" outlineLevel="0" collapsed="false">
      <c r="J58" s="4" t="n">
        <f aca="false">SUM(J11:J17, J22:J22, J27:J36, J41:J50)</f>
        <v>2774711</v>
      </c>
      <c r="K58" s="4" t="n">
        <f aca="false">SUM(K11:K17, K22:K22, K27:K36, K41:K50)</f>
        <v>8944304</v>
      </c>
      <c r="L58" s="4" t="n">
        <f aca="false">SUM(L11:L17, L22:L22, L27:L36, L41:L50)</f>
        <v>8812459</v>
      </c>
      <c r="M58" s="4" t="n">
        <f aca="false">SUM(M11:M17, M22:M22, M27:M36, M41:M50)</f>
        <v>11101268</v>
      </c>
    </row>
    <row r="64" customFormat="false" ht="12.8" hidden="false" customHeight="false" outlineLevel="0" collapsed="false">
      <c r="J64" s="1" t="n">
        <v>2019</v>
      </c>
      <c r="K64" s="1" t="n">
        <v>2018</v>
      </c>
      <c r="L64" s="1" t="n">
        <v>2017</v>
      </c>
      <c r="M64" s="1" t="n">
        <v>2016</v>
      </c>
    </row>
    <row r="65" customFormat="false" ht="12.8" hidden="false" customHeight="false" outlineLevel="0" collapsed="false">
      <c r="A65" s="0" t="s">
        <v>1</v>
      </c>
      <c r="B65" s="0" t="s">
        <v>36</v>
      </c>
      <c r="C65" s="0" t="s">
        <v>3</v>
      </c>
      <c r="F65" s="0" t="s">
        <v>37</v>
      </c>
      <c r="G65" s="0" t="s">
        <v>38</v>
      </c>
      <c r="J65" s="5" t="n">
        <v>1889086</v>
      </c>
      <c r="K65" s="5" t="n">
        <v>1736936</v>
      </c>
      <c r="L65" s="5" t="n">
        <v>1609750</v>
      </c>
      <c r="M65" s="5" t="n">
        <v>1605620</v>
      </c>
    </row>
    <row r="66" customFormat="false" ht="12.8" hidden="false" customHeight="false" outlineLevel="0" collapsed="false">
      <c r="A66" s="0" t="s">
        <v>1</v>
      </c>
      <c r="B66" s="0" t="s">
        <v>36</v>
      </c>
      <c r="C66" s="0" t="s">
        <v>3</v>
      </c>
      <c r="F66" s="0" t="s">
        <v>39</v>
      </c>
      <c r="G66" s="0" t="s">
        <v>40</v>
      </c>
      <c r="J66" s="5" t="n">
        <v>17034</v>
      </c>
      <c r="K66" s="5"/>
      <c r="L66" s="5"/>
      <c r="M66" s="5"/>
    </row>
    <row r="67" customFormat="false" ht="12.8" hidden="false" customHeight="false" outlineLevel="0" collapsed="false">
      <c r="A67" s="0" t="s">
        <v>1</v>
      </c>
      <c r="B67" s="0" t="s">
        <v>36</v>
      </c>
      <c r="C67" s="0" t="s">
        <v>3</v>
      </c>
      <c r="F67" s="0" t="s">
        <v>41</v>
      </c>
      <c r="G67" s="0" t="s">
        <v>42</v>
      </c>
      <c r="J67" s="5" t="n">
        <v>91877</v>
      </c>
      <c r="K67" s="5" t="n">
        <v>89351</v>
      </c>
      <c r="L67" s="5" t="n">
        <v>311799</v>
      </c>
      <c r="M67" s="5" t="n">
        <v>162501</v>
      </c>
    </row>
    <row r="68" customFormat="false" ht="12.8" hidden="false" customHeight="false" outlineLevel="0" collapsed="false">
      <c r="A68" s="0" t="s">
        <v>1</v>
      </c>
      <c r="B68" s="0" t="s">
        <v>36</v>
      </c>
      <c r="C68" s="0" t="s">
        <v>3</v>
      </c>
      <c r="F68" s="0" t="s">
        <v>43</v>
      </c>
      <c r="G68" s="0" t="s">
        <v>44</v>
      </c>
      <c r="J68" s="5" t="n">
        <v>16163</v>
      </c>
      <c r="K68" s="5" t="n">
        <v>45179</v>
      </c>
      <c r="L68" s="5" t="n">
        <v>68203</v>
      </c>
      <c r="M68" s="5" t="n">
        <v>70020</v>
      </c>
    </row>
    <row r="69" customFormat="false" ht="12.8" hidden="false" customHeight="false" outlineLevel="0" collapsed="false">
      <c r="A69" s="0" t="s">
        <v>1</v>
      </c>
      <c r="B69" s="0" t="s">
        <v>36</v>
      </c>
      <c r="C69" s="0" t="s">
        <v>3</v>
      </c>
      <c r="F69" s="0" t="s">
        <v>45</v>
      </c>
      <c r="G69" s="0" t="s">
        <v>46</v>
      </c>
      <c r="J69" s="5"/>
      <c r="K69" s="5"/>
      <c r="L69" s="5" t="n">
        <v>4487</v>
      </c>
      <c r="M69" s="5" t="n">
        <v>4415</v>
      </c>
    </row>
    <row r="70" customFormat="false" ht="12.8" hidden="false" customHeight="false" outlineLevel="0" collapsed="false">
      <c r="A70" s="0" t="s">
        <v>1</v>
      </c>
      <c r="B70" s="0" t="s">
        <v>36</v>
      </c>
      <c r="C70" s="0" t="s">
        <v>3</v>
      </c>
      <c r="F70" s="0" t="s">
        <v>47</v>
      </c>
      <c r="G70" s="0" t="s">
        <v>48</v>
      </c>
      <c r="J70" s="5" t="n">
        <v>6112</v>
      </c>
      <c r="K70" s="5" t="n">
        <v>15684</v>
      </c>
      <c r="L70" s="5" t="n">
        <v>48039</v>
      </c>
      <c r="M70" s="5" t="n">
        <v>33239</v>
      </c>
    </row>
    <row r="71" customFormat="false" ht="12.8" hidden="false" customHeight="false" outlineLevel="0" collapsed="false">
      <c r="A71" s="0" t="s">
        <v>1</v>
      </c>
      <c r="B71" s="0" t="s">
        <v>36</v>
      </c>
      <c r="C71" s="0" t="s">
        <v>3</v>
      </c>
      <c r="F71" s="0" t="s">
        <v>16</v>
      </c>
      <c r="G71" s="0" t="s">
        <v>49</v>
      </c>
      <c r="J71" s="5" t="n">
        <v>6606</v>
      </c>
      <c r="K71" s="5" t="n">
        <v>7912</v>
      </c>
      <c r="L71" s="5" t="n">
        <v>44995</v>
      </c>
      <c r="M71" s="5" t="n">
        <v>46538</v>
      </c>
    </row>
    <row r="72" customFormat="false" ht="12.8" hidden="false" customHeight="false" outlineLevel="0" collapsed="false">
      <c r="J72" s="5"/>
      <c r="K72" s="5"/>
      <c r="L72" s="5"/>
      <c r="M72" s="5"/>
    </row>
    <row r="74" customFormat="false" ht="12.8" hidden="false" customHeight="false" outlineLevel="0" collapsed="false">
      <c r="F74" s="0" t="s">
        <v>3</v>
      </c>
      <c r="G74" s="0" t="s">
        <v>50</v>
      </c>
      <c r="J74" s="6" t="n">
        <v>2026878</v>
      </c>
      <c r="K74" s="6" t="n">
        <v>1895062</v>
      </c>
      <c r="L74" s="6" t="n">
        <v>2087273</v>
      </c>
      <c r="M74" s="6" t="n">
        <v>1922333</v>
      </c>
    </row>
    <row r="75" customFormat="false" ht="12.8" hidden="false" customHeight="false" outlineLevel="0" collapsed="false">
      <c r="J75" s="4" t="n">
        <f aca="false">SUM(J65:J72)</f>
        <v>2026878</v>
      </c>
      <c r="K75" s="4" t="n">
        <f aca="false">SUM(K65:K72)</f>
        <v>1895062</v>
      </c>
      <c r="L75" s="4" t="n">
        <f aca="false">SUM(L65:L72)</f>
        <v>2087273</v>
      </c>
      <c r="M75" s="4" t="n">
        <f aca="false">SUM(M65:M72)</f>
        <v>1922333</v>
      </c>
    </row>
    <row r="77" customFormat="false" ht="12.8" hidden="false" customHeight="false" outlineLevel="0" collapsed="false">
      <c r="A77" s="0" t="s">
        <v>1</v>
      </c>
      <c r="B77" s="0" t="s">
        <v>36</v>
      </c>
      <c r="C77" s="0" t="s">
        <v>3</v>
      </c>
      <c r="F77" s="0" t="s">
        <v>51</v>
      </c>
      <c r="G77" s="0" t="s">
        <v>52</v>
      </c>
      <c r="J77" s="5" t="n">
        <v>45698</v>
      </c>
      <c r="K77" s="5" t="n">
        <v>4349660</v>
      </c>
      <c r="L77" s="5" t="n">
        <v>28634</v>
      </c>
      <c r="M77" s="5" t="n">
        <v>2349624</v>
      </c>
    </row>
    <row r="79" customFormat="false" ht="12.8" hidden="false" customHeight="false" outlineLevel="0" collapsed="false">
      <c r="A79" s="0" t="s">
        <v>1</v>
      </c>
      <c r="B79" s="0" t="s">
        <v>36</v>
      </c>
      <c r="F79" s="0" t="s">
        <v>3</v>
      </c>
      <c r="G79" s="0" t="s">
        <v>50</v>
      </c>
      <c r="J79" s="6" t="n">
        <v>2072576</v>
      </c>
      <c r="K79" s="6" t="n">
        <v>6244722</v>
      </c>
      <c r="L79" s="6" t="n">
        <v>2115907</v>
      </c>
      <c r="M79" s="6" t="n">
        <v>4271957</v>
      </c>
    </row>
    <row r="80" customFormat="false" ht="12.8" hidden="false" customHeight="false" outlineLevel="0" collapsed="false">
      <c r="J80" s="4" t="n">
        <f aca="false">SUM(J65:J72,J77)</f>
        <v>2072576</v>
      </c>
      <c r="K80" s="4" t="n">
        <f aca="false">SUM(K65:K72,K77)</f>
        <v>6244722</v>
      </c>
      <c r="L80" s="4" t="n">
        <f aca="false">SUM(L65:L72,L77)</f>
        <v>2115907</v>
      </c>
      <c r="M80" s="4" t="n">
        <f aca="false">SUM(M65:M72,M77)</f>
        <v>4271957</v>
      </c>
    </row>
    <row r="82" customFormat="false" ht="12.8" hidden="false" customHeight="false" outlineLevel="0" collapsed="false">
      <c r="J82" s="5"/>
      <c r="K82" s="5"/>
      <c r="L82" s="5"/>
      <c r="M82" s="5"/>
    </row>
    <row r="83" customFormat="false" ht="12.8" hidden="false" customHeight="false" outlineLevel="0" collapsed="false">
      <c r="A83" s="0" t="s">
        <v>1</v>
      </c>
      <c r="B83" s="0" t="s">
        <v>36</v>
      </c>
      <c r="C83" s="0" t="s">
        <v>21</v>
      </c>
      <c r="F83" s="0" t="s">
        <v>37</v>
      </c>
      <c r="G83" s="0" t="s">
        <v>38</v>
      </c>
      <c r="J83" s="5"/>
      <c r="K83" s="5" t="n">
        <v>1155428</v>
      </c>
      <c r="L83" s="5" t="n">
        <v>4458935</v>
      </c>
      <c r="M83" s="5" t="n">
        <v>4509180</v>
      </c>
    </row>
    <row r="84" customFormat="false" ht="12.8" hidden="false" customHeight="false" outlineLevel="0" collapsed="false">
      <c r="A84" s="0" t="s">
        <v>1</v>
      </c>
      <c r="B84" s="0" t="s">
        <v>36</v>
      </c>
      <c r="C84" s="0" t="s">
        <v>21</v>
      </c>
      <c r="F84" s="0" t="s">
        <v>39</v>
      </c>
      <c r="G84" s="0" t="s">
        <v>40</v>
      </c>
      <c r="J84" s="5" t="n">
        <v>30946</v>
      </c>
      <c r="K84" s="5"/>
      <c r="L84" s="5"/>
      <c r="M84" s="5"/>
    </row>
    <row r="85" customFormat="false" ht="12.8" hidden="false" customHeight="false" outlineLevel="0" collapsed="false">
      <c r="A85" s="0" t="s">
        <v>1</v>
      </c>
      <c r="B85" s="0" t="s">
        <v>36</v>
      </c>
      <c r="C85" s="0" t="s">
        <v>21</v>
      </c>
      <c r="F85" s="0" t="s">
        <v>41</v>
      </c>
      <c r="G85" s="0" t="s">
        <v>42</v>
      </c>
      <c r="J85" s="5" t="n">
        <v>1225</v>
      </c>
      <c r="K85" s="5" t="n">
        <v>2772</v>
      </c>
      <c r="L85" s="5" t="n">
        <v>102631</v>
      </c>
      <c r="M85" s="5" t="n">
        <v>55645</v>
      </c>
    </row>
    <row r="86" customFormat="false" ht="12.8" hidden="false" customHeight="false" outlineLevel="0" collapsed="false">
      <c r="A86" s="0" t="s">
        <v>1</v>
      </c>
      <c r="B86" s="0" t="s">
        <v>36</v>
      </c>
      <c r="C86" s="0" t="s">
        <v>21</v>
      </c>
      <c r="F86" s="0" t="s">
        <v>10</v>
      </c>
      <c r="G86" s="0" t="s">
        <v>11</v>
      </c>
      <c r="J86" s="5" t="n">
        <v>29718</v>
      </c>
      <c r="K86" s="5" t="n">
        <v>30</v>
      </c>
      <c r="L86" s="5" t="n">
        <v>6625</v>
      </c>
      <c r="M86" s="5" t="n">
        <v>8496</v>
      </c>
    </row>
    <row r="87" customFormat="false" ht="12.8" hidden="false" customHeight="false" outlineLevel="0" collapsed="false">
      <c r="A87" s="0" t="s">
        <v>1</v>
      </c>
      <c r="B87" s="0" t="s">
        <v>36</v>
      </c>
      <c r="C87" s="0" t="s">
        <v>21</v>
      </c>
      <c r="F87" s="0" t="s">
        <v>45</v>
      </c>
      <c r="G87" s="0" t="s">
        <v>46</v>
      </c>
      <c r="J87" s="5"/>
      <c r="K87" s="5"/>
      <c r="L87" s="5" t="n">
        <v>18878</v>
      </c>
      <c r="M87" s="5" t="n">
        <v>22017</v>
      </c>
    </row>
    <row r="88" customFormat="false" ht="12.8" hidden="false" customHeight="false" outlineLevel="0" collapsed="false">
      <c r="A88" s="0" t="s">
        <v>1</v>
      </c>
      <c r="B88" s="0" t="s">
        <v>36</v>
      </c>
      <c r="C88" s="0" t="s">
        <v>21</v>
      </c>
      <c r="F88" s="0" t="s">
        <v>53</v>
      </c>
      <c r="G88" s="0" t="s">
        <v>54</v>
      </c>
      <c r="J88" s="5" t="n">
        <v>5960</v>
      </c>
      <c r="K88" s="5" t="n">
        <v>1906</v>
      </c>
      <c r="L88" s="5" t="n">
        <v>26101</v>
      </c>
      <c r="M88" s="5" t="n">
        <v>37674</v>
      </c>
    </row>
    <row r="89" customFormat="false" ht="12.8" hidden="false" customHeight="false" outlineLevel="0" collapsed="false">
      <c r="A89" s="0" t="s">
        <v>1</v>
      </c>
      <c r="B89" s="0" t="s">
        <v>36</v>
      </c>
      <c r="C89" s="0" t="s">
        <v>21</v>
      </c>
      <c r="F89" s="0" t="s">
        <v>55</v>
      </c>
      <c r="G89" s="0" t="s">
        <v>56</v>
      </c>
      <c r="J89" s="5" t="n">
        <v>121890</v>
      </c>
      <c r="K89" s="5" t="n">
        <v>102263</v>
      </c>
      <c r="L89" s="5"/>
      <c r="M89" s="5"/>
    </row>
    <row r="90" customFormat="false" ht="12.8" hidden="false" customHeight="false" outlineLevel="0" collapsed="false">
      <c r="A90" s="0" t="s">
        <v>1</v>
      </c>
      <c r="B90" s="0" t="s">
        <v>36</v>
      </c>
      <c r="C90" s="0" t="s">
        <v>21</v>
      </c>
      <c r="F90" s="0" t="s">
        <v>16</v>
      </c>
      <c r="G90" s="0" t="s">
        <v>49</v>
      </c>
      <c r="J90" s="5" t="n">
        <v>321667</v>
      </c>
      <c r="K90" s="5" t="n">
        <v>331215</v>
      </c>
      <c r="L90" s="5" t="n">
        <v>422906</v>
      </c>
      <c r="M90" s="5" t="n">
        <v>223661</v>
      </c>
    </row>
    <row r="92" customFormat="false" ht="12.8" hidden="false" customHeight="false" outlineLevel="0" collapsed="false">
      <c r="A92" s="0" t="s">
        <v>1</v>
      </c>
      <c r="B92" s="0" t="s">
        <v>36</v>
      </c>
      <c r="F92" s="0" t="str">
        <f aca="false">_xlfn.CONCAT("nao_circulante")</f>
        <v>nao_circulante</v>
      </c>
      <c r="G92" s="0" t="s">
        <v>57</v>
      </c>
      <c r="J92" s="6" t="n">
        <v>511406</v>
      </c>
      <c r="K92" s="6" t="n">
        <v>1593614</v>
      </c>
      <c r="L92" s="6" t="n">
        <v>5036076</v>
      </c>
      <c r="M92" s="6" t="n">
        <v>4856673</v>
      </c>
    </row>
    <row r="93" customFormat="false" ht="12.8" hidden="false" customHeight="false" outlineLevel="0" collapsed="false">
      <c r="J93" s="4" t="n">
        <f aca="false">SUM(J82:J90)</f>
        <v>511406</v>
      </c>
      <c r="K93" s="4" t="n">
        <f aca="false">SUM(K82:K90)</f>
        <v>1593614</v>
      </c>
      <c r="L93" s="4" t="n">
        <f aca="false">SUM(L82:L90)</f>
        <v>5036076</v>
      </c>
      <c r="M93" s="4" t="n">
        <f aca="false">SUM(M82:M90)</f>
        <v>4856673</v>
      </c>
    </row>
    <row r="95" customFormat="false" ht="12.8" hidden="false" customHeight="false" outlineLevel="0" collapsed="false">
      <c r="A95" s="0" t="s">
        <v>1</v>
      </c>
      <c r="F95" s="0" t="s">
        <v>36</v>
      </c>
      <c r="G95" s="0" t="s">
        <v>58</v>
      </c>
      <c r="J95" s="6" t="n">
        <v>2583982</v>
      </c>
      <c r="K95" s="6" t="n">
        <v>7838336</v>
      </c>
      <c r="L95" s="6" t="n">
        <v>7151983</v>
      </c>
      <c r="M95" s="6" t="n">
        <v>9128630</v>
      </c>
    </row>
    <row r="96" customFormat="false" ht="12.8" hidden="false" customHeight="false" outlineLevel="0" collapsed="false">
      <c r="J96" s="4" t="n">
        <f aca="false">SUM(J65:J72, J77, J82:J90)</f>
        <v>2583982</v>
      </c>
      <c r="K96" s="4" t="n">
        <f aca="false">SUM(K65:K72, K77, K82:K90)</f>
        <v>7838336</v>
      </c>
      <c r="L96" s="4" t="n">
        <f aca="false">SUM(L65:L72, L77, L82:L90)</f>
        <v>7151983</v>
      </c>
      <c r="M96" s="4" t="n">
        <f aca="false">SUM(M65:M72, M77, M82:M90)</f>
        <v>9128630</v>
      </c>
    </row>
    <row r="99" customFormat="false" ht="12.8" hidden="false" customHeight="false" outlineLevel="0" collapsed="false">
      <c r="A99" s="0" t="s">
        <v>1</v>
      </c>
      <c r="B99" s="0" t="s">
        <v>59</v>
      </c>
      <c r="F99" s="0" t="s">
        <v>60</v>
      </c>
      <c r="G99" s="0" t="s">
        <v>61</v>
      </c>
      <c r="J99" s="7" t="n">
        <v>1610713</v>
      </c>
      <c r="K99" s="7" t="n">
        <v>1610713</v>
      </c>
      <c r="L99" s="7" t="n">
        <v>1610713</v>
      </c>
      <c r="M99" s="7" t="n">
        <v>1610713</v>
      </c>
    </row>
    <row r="100" customFormat="false" ht="12.8" hidden="false" customHeight="false" outlineLevel="0" collapsed="false">
      <c r="A100" s="0" t="s">
        <v>1</v>
      </c>
      <c r="B100" s="0" t="s">
        <v>59</v>
      </c>
      <c r="F100" s="0" t="s">
        <v>62</v>
      </c>
      <c r="G100" s="0" t="s">
        <v>63</v>
      </c>
      <c r="J100" s="7" t="n">
        <v>621483</v>
      </c>
      <c r="K100" s="7" t="n">
        <v>621483</v>
      </c>
      <c r="L100" s="7" t="n">
        <v>621483</v>
      </c>
      <c r="M100" s="7" t="n">
        <v>621483</v>
      </c>
    </row>
    <row r="101" customFormat="false" ht="12.8" hidden="false" customHeight="false" outlineLevel="0" collapsed="false">
      <c r="A101" s="0" t="s">
        <v>1</v>
      </c>
      <c r="B101" s="0" t="s">
        <v>59</v>
      </c>
      <c r="F101" s="0" t="s">
        <v>64</v>
      </c>
      <c r="G101" s="0" t="s">
        <v>65</v>
      </c>
      <c r="J101" s="7" t="n">
        <v>-43893</v>
      </c>
      <c r="K101" s="7" t="n">
        <v>-42669</v>
      </c>
      <c r="L101" s="7" t="n">
        <v>-42065</v>
      </c>
      <c r="M101" s="7" t="n">
        <v>-42890</v>
      </c>
    </row>
    <row r="102" customFormat="false" ht="12.8" hidden="false" customHeight="false" outlineLevel="0" collapsed="false">
      <c r="A102" s="0" t="s">
        <v>1</v>
      </c>
      <c r="B102" s="0" t="s">
        <v>59</v>
      </c>
      <c r="F102" s="0" t="s">
        <v>66</v>
      </c>
      <c r="G102" s="0" t="s">
        <v>67</v>
      </c>
      <c r="J102" s="7" t="n">
        <v>-2040821</v>
      </c>
      <c r="K102" s="7" t="n">
        <v>-1719529</v>
      </c>
      <c r="L102" s="7" t="n">
        <v>-1160187</v>
      </c>
      <c r="M102" s="7" t="n">
        <v>-769421</v>
      </c>
    </row>
    <row r="103" customFormat="false" ht="12.8" hidden="false" customHeight="false" outlineLevel="0" collapsed="false">
      <c r="J103" s="7"/>
      <c r="K103" s="7"/>
      <c r="L103" s="7"/>
      <c r="M103" s="7"/>
    </row>
    <row r="104" customFormat="false" ht="12.8" hidden="false" customHeight="false" outlineLevel="0" collapsed="false">
      <c r="J104" s="7"/>
      <c r="K104" s="7"/>
      <c r="L104" s="7"/>
      <c r="M104" s="7"/>
    </row>
    <row r="105" customFormat="false" ht="12.8" hidden="false" customHeight="false" outlineLevel="0" collapsed="false">
      <c r="J105" s="7"/>
      <c r="K105" s="7"/>
      <c r="L105" s="7"/>
      <c r="M105" s="7"/>
    </row>
    <row r="107" customFormat="false" ht="12.8" hidden="false" customHeight="false" outlineLevel="0" collapsed="false">
      <c r="A107" s="0" t="s">
        <v>1</v>
      </c>
      <c r="F107" s="0" t="s">
        <v>59</v>
      </c>
      <c r="G107" s="0" t="s">
        <v>68</v>
      </c>
      <c r="J107" s="8" t="n">
        <v>147482</v>
      </c>
      <c r="K107" s="8" t="n">
        <v>469998</v>
      </c>
      <c r="L107" s="8" t="n">
        <v>1029944</v>
      </c>
      <c r="M107" s="8" t="n">
        <v>1419885</v>
      </c>
    </row>
    <row r="108" customFormat="false" ht="12.8" hidden="false" customHeight="false" outlineLevel="0" collapsed="false">
      <c r="J108" s="4" t="n">
        <f aca="false">SUM(J99:J105)</f>
        <v>147482</v>
      </c>
      <c r="K108" s="4" t="n">
        <f aca="false">SUM(K99:K105)</f>
        <v>469998</v>
      </c>
      <c r="L108" s="4" t="n">
        <f aca="false">SUM(L99:L105)</f>
        <v>1029944</v>
      </c>
      <c r="M108" s="4" t="n">
        <f aca="false">SUM(M99:M105)</f>
        <v>1419885</v>
      </c>
    </row>
    <row r="110" customFormat="false" ht="12.8" hidden="false" customHeight="false" outlineLevel="0" collapsed="false">
      <c r="A110" s="0" t="s">
        <v>1</v>
      </c>
      <c r="B110" s="0" t="s">
        <v>59</v>
      </c>
      <c r="F110" s="0" t="s">
        <v>69</v>
      </c>
      <c r="G110" s="0" t="s">
        <v>70</v>
      </c>
      <c r="J110" s="7" t="n">
        <v>33769</v>
      </c>
      <c r="K110" s="7" t="n">
        <v>377147</v>
      </c>
      <c r="L110" s="7" t="n">
        <v>630532</v>
      </c>
      <c r="M110" s="7" t="n">
        <v>639260</v>
      </c>
    </row>
    <row r="111" customFormat="false" ht="12.8" hidden="false" customHeight="false" outlineLevel="0" collapsed="false">
      <c r="A111" s="0" t="s">
        <v>1</v>
      </c>
      <c r="B111" s="0" t="s">
        <v>59</v>
      </c>
      <c r="F111" s="0" t="s">
        <v>71</v>
      </c>
      <c r="G111" s="0" t="s">
        <v>72</v>
      </c>
      <c r="J111" s="7" t="n">
        <v>9478</v>
      </c>
      <c r="K111" s="7" t="n">
        <v>258823</v>
      </c>
      <c r="L111" s="7"/>
      <c r="M111" s="7" t="n">
        <v>-86507</v>
      </c>
    </row>
    <row r="113" customFormat="false" ht="12.8" hidden="false" customHeight="false" outlineLevel="0" collapsed="false">
      <c r="A113" s="0" t="s">
        <v>1</v>
      </c>
      <c r="F113" s="0" t="s">
        <v>59</v>
      </c>
      <c r="G113" s="0" t="s">
        <v>68</v>
      </c>
      <c r="J113" s="8" t="n">
        <v>190729</v>
      </c>
      <c r="K113" s="8" t="n">
        <v>1105968</v>
      </c>
      <c r="L113" s="8" t="n">
        <v>1660476</v>
      </c>
      <c r="M113" s="8" t="n">
        <v>1972638</v>
      </c>
    </row>
    <row r="114" customFormat="false" ht="12.8" hidden="false" customHeight="false" outlineLevel="0" collapsed="false">
      <c r="J114" s="4" t="n">
        <f aca="false">SUM(J99:J105, J110:J111)</f>
        <v>190729</v>
      </c>
      <c r="K114" s="4" t="n">
        <f aca="false">SUM(K99:K105, K110:K111)</f>
        <v>1105968</v>
      </c>
      <c r="L114" s="4" t="n">
        <f aca="false">SUM(L99:L105, L110:L111)</f>
        <v>1660476</v>
      </c>
      <c r="M114" s="4" t="n">
        <f aca="false">SUM(M99:M105, M110:M111)</f>
        <v>1972638</v>
      </c>
    </row>
    <row r="117" customFormat="false" ht="12.8" hidden="false" customHeight="false" outlineLevel="0" collapsed="false">
      <c r="A117" s="0" t="s">
        <v>1</v>
      </c>
      <c r="F117" s="0" t="s">
        <v>73</v>
      </c>
      <c r="G117" s="0" t="s">
        <v>74</v>
      </c>
      <c r="J117" s="8" t="n">
        <v>2774711</v>
      </c>
      <c r="K117" s="8" t="n">
        <v>8944304</v>
      </c>
      <c r="L117" s="8" t="n">
        <v>8812459</v>
      </c>
      <c r="M117" s="8" t="n">
        <v>11101268</v>
      </c>
    </row>
    <row r="118" customFormat="false" ht="12.8" hidden="false" customHeight="false" outlineLevel="0" collapsed="false">
      <c r="J118" s="4" t="n">
        <f aca="false">SUM(J65:J72, J77:J77, J82:J90, J99:J105, J110:J111)</f>
        <v>2774711</v>
      </c>
      <c r="K118" s="4" t="n">
        <f aca="false">SUM(K65:K72, K77:K77, K82:K90, K99:K105, K110:K111)</f>
        <v>8944304</v>
      </c>
      <c r="L118" s="4" t="n">
        <f aca="false">SUM(L65:L72, L77:L77, L82:L90, L99:L105, L110:L111)</f>
        <v>8812459</v>
      </c>
      <c r="M118" s="4" t="n">
        <f aca="false">SUM(M65:M72, M77:M77, M82:M90, M99:M105, M110:M111)</f>
        <v>11101268</v>
      </c>
    </row>
    <row r="121" customFormat="false" ht="12.8" hidden="false" customHeight="false" outlineLevel="0" collapsed="false">
      <c r="J121" s="1" t="n">
        <v>2019</v>
      </c>
      <c r="K121" s="1" t="n">
        <v>2018</v>
      </c>
      <c r="L121" s="1" t="n">
        <v>2017</v>
      </c>
      <c r="M121" s="1" t="n">
        <v>2016</v>
      </c>
    </row>
    <row r="122" customFormat="false" ht="12.8" hidden="false" customHeight="false" outlineLevel="0" collapsed="false">
      <c r="A122" s="0" t="s">
        <v>75</v>
      </c>
      <c r="B122" s="0" t="s">
        <v>76</v>
      </c>
      <c r="F122" s="0" t="s">
        <v>77</v>
      </c>
      <c r="G122" s="0" t="s">
        <v>78</v>
      </c>
      <c r="J122" s="9" t="n">
        <v>500669</v>
      </c>
      <c r="K122" s="9" t="n">
        <v>493157</v>
      </c>
      <c r="L122" s="9" t="n">
        <v>2131923</v>
      </c>
      <c r="M122" s="9" t="n">
        <v>2229869</v>
      </c>
    </row>
    <row r="123" customFormat="false" ht="12.8" hidden="false" customHeight="false" outlineLevel="0" collapsed="false">
      <c r="A123" s="0" t="s">
        <v>75</v>
      </c>
      <c r="B123" s="0" t="s">
        <v>76</v>
      </c>
      <c r="F123" s="0" t="s">
        <v>79</v>
      </c>
      <c r="G123" s="0" t="s">
        <v>80</v>
      </c>
      <c r="J123" s="9" t="n">
        <v>-90622</v>
      </c>
      <c r="K123" s="9" t="n">
        <v>-95682</v>
      </c>
      <c r="L123" s="9" t="n">
        <v>-469837</v>
      </c>
      <c r="M123" s="9" t="n">
        <v>-655268</v>
      </c>
    </row>
    <row r="124" customFormat="false" ht="12.8" hidden="false" customHeight="false" outlineLevel="0" collapsed="false">
      <c r="A124" s="0" t="s">
        <v>75</v>
      </c>
      <c r="B124" s="0" t="s">
        <v>76</v>
      </c>
      <c r="F124" s="0" t="s">
        <v>81</v>
      </c>
      <c r="G124" s="0" t="s">
        <v>81</v>
      </c>
      <c r="J124" s="9" t="n">
        <v>-176194</v>
      </c>
      <c r="K124" s="9" t="n">
        <v>-213255</v>
      </c>
      <c r="L124" s="9" t="n">
        <v>-814426</v>
      </c>
      <c r="M124" s="9" t="n">
        <v>-695267</v>
      </c>
    </row>
    <row r="125" customFormat="false" ht="12.8" hidden="false" customHeight="false" outlineLevel="0" collapsed="false">
      <c r="A125" s="0" t="s">
        <v>75</v>
      </c>
      <c r="J125" s="9"/>
      <c r="K125" s="9"/>
      <c r="L125" s="9"/>
      <c r="M125" s="9"/>
    </row>
    <row r="126" customFormat="false" ht="12.8" hidden="false" customHeight="false" outlineLevel="0" collapsed="false">
      <c r="A126" s="0" t="s">
        <v>75</v>
      </c>
      <c r="J126" s="9"/>
      <c r="K126" s="9"/>
      <c r="L126" s="9"/>
      <c r="M126" s="9"/>
    </row>
    <row r="127" customFormat="false" ht="12.8" hidden="false" customHeight="false" outlineLevel="0" collapsed="false">
      <c r="A127" s="0" t="s">
        <v>75</v>
      </c>
      <c r="J127" s="9"/>
      <c r="K127" s="9"/>
      <c r="L127" s="9"/>
      <c r="M127" s="9"/>
    </row>
    <row r="129" customFormat="false" ht="12.8" hidden="false" customHeight="false" outlineLevel="0" collapsed="false">
      <c r="A129" s="0" t="s">
        <v>75</v>
      </c>
      <c r="B129" s="0" t="s">
        <v>82</v>
      </c>
      <c r="F129" s="0" t="s">
        <v>82</v>
      </c>
      <c r="G129" s="0" t="s">
        <v>83</v>
      </c>
      <c r="J129" s="10" t="n">
        <v>233853</v>
      </c>
      <c r="K129" s="10" t="n">
        <v>184220</v>
      </c>
      <c r="L129" s="10" t="n">
        <v>847660</v>
      </c>
      <c r="M129" s="10" t="n">
        <v>879334</v>
      </c>
    </row>
    <row r="130" customFormat="false" ht="12.8" hidden="false" customHeight="false" outlineLevel="0" collapsed="false">
      <c r="J130" s="4" t="n">
        <f aca="false">SUM(J122:J127)</f>
        <v>233853</v>
      </c>
      <c r="K130" s="4" t="n">
        <f aca="false">SUM(K122:K127)</f>
        <v>184220</v>
      </c>
      <c r="L130" s="4" t="n">
        <f aca="false">SUM(L122:L127)</f>
        <v>847660</v>
      </c>
      <c r="M130" s="4" t="n">
        <f aca="false">SUM(M122:M127)</f>
        <v>879334</v>
      </c>
    </row>
    <row r="132" customFormat="false" ht="12.8" hidden="false" customHeight="false" outlineLevel="0" collapsed="false">
      <c r="A132" s="0" t="s">
        <v>75</v>
      </c>
      <c r="B132" s="0" t="s">
        <v>84</v>
      </c>
      <c r="F132" s="0" t="s">
        <v>85</v>
      </c>
      <c r="G132" s="0" t="s">
        <v>86</v>
      </c>
      <c r="J132" s="9"/>
      <c r="K132" s="9"/>
      <c r="L132" s="9"/>
      <c r="M132" s="9"/>
    </row>
    <row r="133" customFormat="false" ht="12.8" hidden="false" customHeight="false" outlineLevel="0" collapsed="false">
      <c r="A133" s="0" t="s">
        <v>75</v>
      </c>
      <c r="B133" s="0" t="s">
        <v>84</v>
      </c>
      <c r="F133" s="0" t="s">
        <v>87</v>
      </c>
      <c r="G133" s="0" t="s">
        <v>88</v>
      </c>
      <c r="J133" s="9" t="n">
        <v>-92434</v>
      </c>
      <c r="K133" s="9" t="n">
        <v>-118928</v>
      </c>
      <c r="L133" s="9" t="n">
        <v>-272458</v>
      </c>
      <c r="M133" s="9" t="n">
        <v>-287707</v>
      </c>
    </row>
    <row r="134" customFormat="false" ht="12.8" hidden="false" customHeight="false" outlineLevel="0" collapsed="false">
      <c r="A134" s="0" t="s">
        <v>75</v>
      </c>
      <c r="B134" s="0" t="s">
        <v>84</v>
      </c>
      <c r="F134" s="0" t="s">
        <v>89</v>
      </c>
      <c r="G134" s="0" t="s">
        <v>90</v>
      </c>
      <c r="J134" s="9" t="n">
        <v>-35915</v>
      </c>
      <c r="K134" s="9" t="n">
        <v>-35114</v>
      </c>
      <c r="L134" s="9" t="n">
        <v>-91739</v>
      </c>
      <c r="M134" s="9" t="n">
        <v>-1866</v>
      </c>
    </row>
    <row r="135" customFormat="false" ht="12.8" hidden="false" customHeight="false" outlineLevel="0" collapsed="false">
      <c r="A135" s="0" t="s">
        <v>75</v>
      </c>
      <c r="J135" s="9"/>
      <c r="K135" s="9"/>
      <c r="L135" s="9"/>
      <c r="M135" s="9"/>
    </row>
    <row r="136" customFormat="false" ht="12.8" hidden="false" customHeight="false" outlineLevel="0" collapsed="false">
      <c r="A136" s="0" t="s">
        <v>75</v>
      </c>
      <c r="J136" s="9"/>
      <c r="K136" s="9"/>
      <c r="L136" s="9"/>
      <c r="M136" s="9"/>
    </row>
    <row r="137" customFormat="false" ht="12.8" hidden="false" customHeight="false" outlineLevel="0" collapsed="false">
      <c r="A137" s="0" t="s">
        <v>75</v>
      </c>
      <c r="J137" s="9"/>
      <c r="K137" s="9"/>
      <c r="L137" s="9"/>
      <c r="M137" s="9"/>
    </row>
    <row r="139" customFormat="false" ht="12.8" hidden="false" customHeight="false" outlineLevel="0" collapsed="false">
      <c r="A139" s="0" t="s">
        <v>75</v>
      </c>
      <c r="B139" s="0" t="s">
        <v>91</v>
      </c>
      <c r="F139" s="0" t="s">
        <v>91</v>
      </c>
      <c r="G139" s="0" t="s">
        <v>92</v>
      </c>
      <c r="J139" s="10" t="n">
        <v>105504</v>
      </c>
      <c r="K139" s="10" t="n">
        <v>30178</v>
      </c>
      <c r="L139" s="10" t="n">
        <v>483463</v>
      </c>
      <c r="M139" s="10" t="n">
        <v>589761</v>
      </c>
    </row>
    <row r="140" customFormat="false" ht="12.8" hidden="false" customHeight="false" outlineLevel="0" collapsed="false">
      <c r="J140" s="4" t="n">
        <f aca="false">SUM(J122:J127, J132:J137)</f>
        <v>105504</v>
      </c>
      <c r="K140" s="4" t="n">
        <f aca="false">SUM(K122:K127, K132:K137)</f>
        <v>30178</v>
      </c>
      <c r="L140" s="4" t="n">
        <f aca="false">SUM(L122:L127, L132:L137)</f>
        <v>483463</v>
      </c>
      <c r="M140" s="4" t="n">
        <f aca="false">SUM(M122:M127, M132:M137)</f>
        <v>589761</v>
      </c>
    </row>
    <row r="142" customFormat="false" ht="12.8" hidden="false" customHeight="false" outlineLevel="0" collapsed="false">
      <c r="A142" s="0" t="s">
        <v>75</v>
      </c>
      <c r="F142" s="0" t="s">
        <v>85</v>
      </c>
      <c r="G142" s="0" t="s">
        <v>86</v>
      </c>
      <c r="J142" s="9" t="n">
        <v>-79006</v>
      </c>
      <c r="K142" s="9" t="n">
        <v>-38192</v>
      </c>
      <c r="L142" s="9" t="n">
        <v>-318861</v>
      </c>
      <c r="M142" s="9" t="n">
        <v>-741015</v>
      </c>
    </row>
    <row r="143" customFormat="false" ht="12.8" hidden="false" customHeight="false" outlineLevel="0" collapsed="false">
      <c r="A143" s="0" t="s">
        <v>75</v>
      </c>
      <c r="F143" s="0" t="s">
        <v>87</v>
      </c>
      <c r="G143" s="0" t="s">
        <v>93</v>
      </c>
      <c r="J143" s="9" t="n">
        <v>-361064</v>
      </c>
      <c r="K143" s="9" t="n">
        <v>-364917</v>
      </c>
      <c r="L143" s="9" t="n">
        <v>-609661</v>
      </c>
      <c r="M143" s="9" t="n">
        <v>-641695</v>
      </c>
    </row>
    <row r="144" customFormat="false" ht="12.8" hidden="false" customHeight="false" outlineLevel="0" collapsed="false">
      <c r="A144" s="0" t="s">
        <v>75</v>
      </c>
      <c r="J144" s="9"/>
      <c r="K144" s="9"/>
      <c r="L144" s="9"/>
      <c r="M144" s="9"/>
    </row>
    <row r="145" customFormat="false" ht="12.8" hidden="false" customHeight="false" outlineLevel="0" collapsed="false">
      <c r="A145" s="0" t="s">
        <v>75</v>
      </c>
      <c r="J145" s="9"/>
      <c r="K145" s="9"/>
      <c r="L145" s="9"/>
      <c r="M145" s="9"/>
    </row>
    <row r="146" customFormat="false" ht="12.8" hidden="false" customHeight="false" outlineLevel="0" collapsed="false">
      <c r="A146" s="0" t="s">
        <v>75</v>
      </c>
      <c r="J146" s="9"/>
      <c r="K146" s="9"/>
      <c r="L146" s="9"/>
      <c r="M146" s="9"/>
    </row>
    <row r="147" customFormat="false" ht="12.8" hidden="false" customHeight="false" outlineLevel="0" collapsed="false">
      <c r="A147" s="0" t="s">
        <v>75</v>
      </c>
      <c r="J147" s="9"/>
      <c r="K147" s="9"/>
      <c r="L147" s="9"/>
      <c r="M147" s="9"/>
    </row>
    <row r="149" customFormat="false" ht="12.8" hidden="false" customHeight="false" outlineLevel="0" collapsed="false">
      <c r="A149" s="0" t="s">
        <v>75</v>
      </c>
      <c r="B149" s="0" t="s">
        <v>94</v>
      </c>
      <c r="F149" s="0" t="s">
        <v>94</v>
      </c>
      <c r="G149" s="0" t="s">
        <v>95</v>
      </c>
      <c r="J149" s="10" t="n">
        <v>-334566</v>
      </c>
      <c r="K149" s="10" t="n">
        <v>-372931</v>
      </c>
      <c r="L149" s="10" t="n">
        <v>-445059</v>
      </c>
      <c r="M149" s="10" t="n">
        <v>-792949</v>
      </c>
    </row>
    <row r="150" customFormat="false" ht="12.8" hidden="false" customHeight="false" outlineLevel="0" collapsed="false">
      <c r="J150" s="4" t="n">
        <f aca="false">SUM(J122:J127, J132:J137, J142:J147)</f>
        <v>-334566</v>
      </c>
      <c r="K150" s="4" t="n">
        <f aca="false">SUM(K122:K127, K132:K137, K142:K147)</f>
        <v>-372931</v>
      </c>
      <c r="L150" s="4" t="n">
        <f aca="false">SUM(L122:L127, L132:L137, L142:L147)</f>
        <v>-445059</v>
      </c>
      <c r="M150" s="4" t="n">
        <f aca="false">SUM(M122:M127, M132:M137, M142:M147)</f>
        <v>-792949</v>
      </c>
    </row>
    <row r="152" customFormat="false" ht="12.8" hidden="false" customHeight="false" outlineLevel="0" collapsed="false">
      <c r="A152" s="0" t="s">
        <v>75</v>
      </c>
      <c r="F152" s="0" t="s">
        <v>96</v>
      </c>
      <c r="G152" s="0" t="s">
        <v>97</v>
      </c>
      <c r="J152" s="9" t="n">
        <v>2367</v>
      </c>
      <c r="K152" s="9" t="n">
        <v>-9924</v>
      </c>
      <c r="L152" s="9" t="n">
        <v>-55332</v>
      </c>
      <c r="M152" s="9" t="n">
        <v>-30261</v>
      </c>
    </row>
    <row r="153" customFormat="false" ht="12.8" hidden="false" customHeight="false" outlineLevel="0" collapsed="false">
      <c r="A153" s="0" t="s">
        <v>75</v>
      </c>
      <c r="J153" s="9"/>
      <c r="K153" s="9"/>
      <c r="L153" s="9"/>
      <c r="M153" s="9"/>
    </row>
    <row r="154" customFormat="false" ht="12.8" hidden="false" customHeight="false" outlineLevel="0" collapsed="false">
      <c r="A154" s="0" t="s">
        <v>75</v>
      </c>
      <c r="J154" s="9"/>
      <c r="K154" s="9"/>
      <c r="L154" s="9"/>
      <c r="M154" s="9"/>
    </row>
    <row r="155" customFormat="false" ht="12.8" hidden="false" customHeight="false" outlineLevel="0" collapsed="false">
      <c r="A155" s="0" t="s">
        <v>75</v>
      </c>
      <c r="J155" s="9"/>
      <c r="K155" s="9"/>
      <c r="L155" s="9"/>
      <c r="M155" s="9"/>
    </row>
    <row r="156" customFormat="false" ht="12.8" hidden="false" customHeight="false" outlineLevel="0" collapsed="false">
      <c r="A156" s="0" t="s">
        <v>75</v>
      </c>
      <c r="J156" s="9"/>
      <c r="K156" s="9"/>
      <c r="L156" s="9"/>
      <c r="M156" s="9"/>
    </row>
    <row r="157" customFormat="false" ht="12.8" hidden="false" customHeight="false" outlineLevel="0" collapsed="false">
      <c r="A157" s="0" t="s">
        <v>75</v>
      </c>
      <c r="J157" s="9"/>
      <c r="K157" s="9"/>
      <c r="L157" s="9"/>
      <c r="M157" s="9"/>
    </row>
    <row r="159" customFormat="false" ht="12.8" hidden="false" customHeight="false" outlineLevel="0" collapsed="false">
      <c r="A159" s="0" t="s">
        <v>75</v>
      </c>
      <c r="B159" s="0" t="s">
        <v>98</v>
      </c>
      <c r="F159" s="0" t="s">
        <v>98</v>
      </c>
      <c r="G159" s="0" t="s">
        <v>99</v>
      </c>
      <c r="J159" s="10" t="n">
        <v>-332199</v>
      </c>
      <c r="K159" s="10" t="n">
        <v>-382855</v>
      </c>
      <c r="L159" s="10" t="n">
        <v>-500391</v>
      </c>
      <c r="M159" s="10" t="n">
        <v>-823210</v>
      </c>
    </row>
    <row r="160" customFormat="false" ht="12.8" hidden="false" customHeight="false" outlineLevel="0" collapsed="false">
      <c r="J160" s="4" t="n">
        <f aca="false">SUM(J122:J127, J132:J137, J142:J147, J152:J157)</f>
        <v>-332199</v>
      </c>
      <c r="K160" s="4" t="n">
        <f aca="false">SUM(K122:K127, K132:K137, K142:K147, K152:K157)</f>
        <v>-382855</v>
      </c>
      <c r="L160" s="4" t="n">
        <f aca="false">SUM(L122:L127, L132:L137, L142:L147, L152:L157)</f>
        <v>-500391</v>
      </c>
      <c r="M160" s="4" t="n">
        <f aca="false">SUM(M122:M127, M132:M137, M142:M147, M152:M157)</f>
        <v>-823210</v>
      </c>
    </row>
    <row r="162" customFormat="false" ht="12.8" hidden="false" customHeight="false" outlineLevel="0" collapsed="false">
      <c r="A162" s="0" t="s">
        <v>75</v>
      </c>
      <c r="B162" s="0" t="s">
        <v>100</v>
      </c>
      <c r="F162" s="0" t="s">
        <v>101</v>
      </c>
      <c r="G162" s="0" t="s">
        <v>102</v>
      </c>
      <c r="J162" s="9" t="n">
        <v>-21290</v>
      </c>
      <c r="K162" s="9" t="n">
        <v>-173201</v>
      </c>
      <c r="L162" s="9" t="n">
        <v>99184</v>
      </c>
      <c r="M162" s="9" t="n">
        <v>-262078</v>
      </c>
    </row>
    <row r="163" customFormat="false" ht="12.8" hidden="false" customHeight="false" outlineLevel="0" collapsed="false">
      <c r="A163" s="0" t="s">
        <v>75</v>
      </c>
      <c r="J163" s="9"/>
      <c r="K163" s="9"/>
      <c r="L163" s="9"/>
      <c r="M163" s="9"/>
    </row>
    <row r="164" customFormat="false" ht="12.8" hidden="false" customHeight="false" outlineLevel="0" collapsed="false">
      <c r="A164" s="0" t="s">
        <v>75</v>
      </c>
      <c r="J164" s="9"/>
      <c r="K164" s="9"/>
      <c r="L164" s="9"/>
      <c r="M164" s="9"/>
    </row>
    <row r="165" customFormat="false" ht="12.8" hidden="false" customHeight="false" outlineLevel="0" collapsed="false">
      <c r="A165" s="0" t="s">
        <v>75</v>
      </c>
      <c r="J165" s="9"/>
      <c r="K165" s="9"/>
      <c r="L165" s="9"/>
      <c r="M165" s="9"/>
    </row>
    <row r="166" customFormat="false" ht="12.8" hidden="false" customHeight="false" outlineLevel="0" collapsed="false">
      <c r="A166" s="0" t="s">
        <v>75</v>
      </c>
      <c r="J166" s="9"/>
      <c r="K166" s="9"/>
      <c r="L166" s="9"/>
      <c r="M166" s="9"/>
    </row>
    <row r="167" customFormat="false" ht="12.8" hidden="false" customHeight="false" outlineLevel="0" collapsed="false">
      <c r="A167" s="0" t="s">
        <v>75</v>
      </c>
      <c r="J167" s="9"/>
      <c r="K167" s="9"/>
      <c r="L167" s="9"/>
      <c r="M167" s="9"/>
    </row>
    <row r="169" customFormat="false" ht="12.8" hidden="false" customHeight="false" outlineLevel="0" collapsed="false">
      <c r="A169" s="0" t="s">
        <v>75</v>
      </c>
      <c r="B169" s="0" t="s">
        <v>100</v>
      </c>
      <c r="F169" s="0" t="s">
        <v>103</v>
      </c>
      <c r="G169" s="0" t="s">
        <v>104</v>
      </c>
      <c r="J169" s="10" t="n">
        <v>-353489</v>
      </c>
      <c r="K169" s="10" t="n">
        <v>-556056</v>
      </c>
      <c r="L169" s="10" t="n">
        <v>-401207</v>
      </c>
      <c r="M169" s="10" t="n">
        <v>-1085288</v>
      </c>
    </row>
    <row r="170" customFormat="false" ht="12.8" hidden="false" customHeight="false" outlineLevel="0" collapsed="false">
      <c r="J170" s="4" t="n">
        <f aca="false">SUM(J122:J127, J132:J137, J142:J147, J152:J157, J162:J167)</f>
        <v>-353489</v>
      </c>
      <c r="K170" s="4" t="n">
        <f aca="false">SUM(K122:K127, K132:K137, K142:K147, K152:K157, K162:K167)</f>
        <v>-556056</v>
      </c>
      <c r="L170" s="4" t="n">
        <f aca="false">SUM(L122:L127, L132:L137, L142:L147, L152:L157, L162:L167)</f>
        <v>-401207</v>
      </c>
      <c r="M170" s="4" t="n">
        <f aca="false">SUM(M122:M127, M132:M137, M142:M147, M152:M157, M162:M167)</f>
        <v>-1085288</v>
      </c>
    </row>
    <row r="172" customFormat="false" ht="12.8" hidden="false" customHeight="false" outlineLevel="0" collapsed="false">
      <c r="A172" s="0" t="s">
        <v>75</v>
      </c>
      <c r="B172" s="0" t="s">
        <v>105</v>
      </c>
      <c r="F172" s="0" t="s">
        <v>106</v>
      </c>
      <c r="G172" s="0" t="s">
        <v>107</v>
      </c>
      <c r="J172" s="11" t="n">
        <v>-321285</v>
      </c>
      <c r="K172" s="11" t="n">
        <v>-559342</v>
      </c>
      <c r="L172" s="11" t="n">
        <v>-390766</v>
      </c>
      <c r="M172" s="11" t="n">
        <v>-1063911</v>
      </c>
    </row>
    <row r="173" customFormat="false" ht="12.8" hidden="false" customHeight="false" outlineLevel="0" collapsed="false">
      <c r="A173" s="0" t="s">
        <v>75</v>
      </c>
      <c r="B173" s="0" t="s">
        <v>105</v>
      </c>
      <c r="F173" s="0" t="s">
        <v>108</v>
      </c>
      <c r="G173" s="0" t="s">
        <v>109</v>
      </c>
      <c r="J173" s="11" t="n">
        <v>-31327</v>
      </c>
      <c r="K173" s="11" t="n">
        <v>-845</v>
      </c>
      <c r="L173" s="11" t="n">
        <v>-96948</v>
      </c>
      <c r="M173" s="11" t="n">
        <v>-21377</v>
      </c>
    </row>
    <row r="174" customFormat="false" ht="12.8" hidden="false" customHeight="false" outlineLevel="0" collapsed="false">
      <c r="A174" s="0" t="s">
        <v>75</v>
      </c>
      <c r="B174" s="0" t="s">
        <v>105</v>
      </c>
      <c r="F174" s="0" t="s">
        <v>110</v>
      </c>
      <c r="G174" s="0" t="s">
        <v>111</v>
      </c>
      <c r="J174" s="11" t="n">
        <v>-877</v>
      </c>
      <c r="K174" s="11" t="n">
        <v>4131</v>
      </c>
      <c r="L174" s="11" t="n">
        <v>86507</v>
      </c>
      <c r="M174" s="11"/>
    </row>
    <row r="176" customFormat="false" ht="12.8" hidden="false" customHeight="false" outlineLevel="0" collapsed="false">
      <c r="A176" s="0" t="s">
        <v>75</v>
      </c>
      <c r="B176" s="0" t="s">
        <v>105</v>
      </c>
      <c r="F176" s="0" t="s">
        <v>105</v>
      </c>
      <c r="G176" s="0" t="s">
        <v>112</v>
      </c>
      <c r="J176" s="12" t="n">
        <v>-353489</v>
      </c>
      <c r="K176" s="12" t="n">
        <v>-556056</v>
      </c>
      <c r="L176" s="12" t="n">
        <v>-401207</v>
      </c>
      <c r="M176" s="12" t="n">
        <v>-1085288</v>
      </c>
    </row>
    <row r="177" customFormat="false" ht="12.8" hidden="false" customHeight="false" outlineLevel="0" collapsed="false">
      <c r="J177" s="4" t="n">
        <f aca="false">SUM(J172:J174)</f>
        <v>-353489</v>
      </c>
      <c r="K177" s="4" t="n">
        <f aca="false">SUM(K172:K174)</f>
        <v>-556056</v>
      </c>
      <c r="L177" s="4" t="n">
        <f aca="false">SUM(L172:L174)</f>
        <v>-401207</v>
      </c>
      <c r="M177" s="4" t="n">
        <f aca="false">SUM(M172:M174)</f>
        <v>-1085288</v>
      </c>
    </row>
    <row r="182" customFormat="false" ht="12.8" hidden="false" customHeight="false" outlineLevel="0" collapsed="false">
      <c r="A182" s="0" t="s">
        <v>113</v>
      </c>
      <c r="B182" s="0" t="s">
        <v>77</v>
      </c>
      <c r="C182" s="0" t="s">
        <v>114</v>
      </c>
      <c r="F182" s="0" t="s">
        <v>114</v>
      </c>
      <c r="G182" s="0" t="s">
        <v>115</v>
      </c>
      <c r="J182" s="13" t="n">
        <v>90622</v>
      </c>
      <c r="K182" s="13" t="n">
        <v>95682</v>
      </c>
      <c r="L182" s="13" t="n">
        <v>472266</v>
      </c>
      <c r="M182" s="13" t="n">
        <v>657154</v>
      </c>
    </row>
    <row r="184" customFormat="false" ht="12.8" hidden="false" customHeight="false" outlineLevel="0" collapsed="false">
      <c r="A184" s="0" t="s">
        <v>113</v>
      </c>
      <c r="B184" s="0" t="s">
        <v>77</v>
      </c>
      <c r="C184" s="0" t="s">
        <v>116</v>
      </c>
      <c r="F184" s="0" t="s">
        <v>117</v>
      </c>
      <c r="G184" s="0" t="s">
        <v>118</v>
      </c>
      <c r="J184" s="13"/>
      <c r="K184" s="13"/>
      <c r="L184" s="13" t="n">
        <v>625844</v>
      </c>
      <c r="M184" s="13" t="n">
        <v>617946</v>
      </c>
    </row>
    <row r="185" customFormat="false" ht="12.8" hidden="false" customHeight="false" outlineLevel="0" collapsed="false">
      <c r="A185" s="0" t="s">
        <v>113</v>
      </c>
      <c r="B185" s="0" t="s">
        <v>77</v>
      </c>
      <c r="C185" s="0" t="s">
        <v>116</v>
      </c>
      <c r="F185" s="0" t="s">
        <v>119</v>
      </c>
      <c r="G185" s="0" t="s">
        <v>120</v>
      </c>
      <c r="J185" s="13" t="n">
        <v>441113</v>
      </c>
      <c r="K185" s="13" t="n">
        <v>424504</v>
      </c>
      <c r="L185" s="13" t="n">
        <v>1069289</v>
      </c>
      <c r="M185" s="13" t="n">
        <v>983769</v>
      </c>
    </row>
    <row r="186" customFormat="false" ht="12.8" hidden="false" customHeight="false" outlineLevel="0" collapsed="false">
      <c r="A186" s="0" t="s">
        <v>113</v>
      </c>
      <c r="B186" s="0" t="s">
        <v>77</v>
      </c>
      <c r="C186" s="0" t="s">
        <v>116</v>
      </c>
      <c r="F186" s="0" t="s">
        <v>121</v>
      </c>
      <c r="G186" s="0" t="s">
        <v>122</v>
      </c>
      <c r="J186" s="13"/>
      <c r="K186" s="13"/>
      <c r="L186" s="13" t="n">
        <v>45442</v>
      </c>
      <c r="M186" s="13" t="n">
        <v>21453</v>
      </c>
    </row>
    <row r="187" customFormat="false" ht="12.8" hidden="false" customHeight="false" outlineLevel="0" collapsed="false">
      <c r="A187" s="0" t="s">
        <v>113</v>
      </c>
      <c r="B187" s="0" t="s">
        <v>77</v>
      </c>
      <c r="C187" s="0" t="s">
        <v>116</v>
      </c>
      <c r="F187" s="0" t="s">
        <v>123</v>
      </c>
      <c r="G187" s="0" t="s">
        <v>124</v>
      </c>
      <c r="J187" s="13" t="n">
        <v>6350</v>
      </c>
      <c r="K187" s="13" t="n">
        <v>12321</v>
      </c>
      <c r="L187" s="13" t="n">
        <v>33365</v>
      </c>
      <c r="M187" s="13" t="n">
        <v>54474</v>
      </c>
    </row>
    <row r="189" customFormat="false" ht="12.8" hidden="false" customHeight="false" outlineLevel="0" collapsed="false">
      <c r="A189" s="0" t="s">
        <v>113</v>
      </c>
      <c r="B189" s="0" t="s">
        <v>77</v>
      </c>
      <c r="C189" s="0" t="s">
        <v>116</v>
      </c>
      <c r="F189" s="0" t="s">
        <v>116</v>
      </c>
      <c r="G189" s="0" t="s">
        <v>125</v>
      </c>
      <c r="J189" s="14" t="n">
        <v>447463</v>
      </c>
      <c r="K189" s="14" t="n">
        <v>436825</v>
      </c>
      <c r="L189" s="14" t="n">
        <v>1773940</v>
      </c>
      <c r="M189" s="14" t="n">
        <v>1677642</v>
      </c>
    </row>
    <row r="190" customFormat="false" ht="12.8" hidden="false" customHeight="false" outlineLevel="0" collapsed="false">
      <c r="J190" s="4" t="n">
        <f aca="false">SUM(J184:J187)</f>
        <v>447463</v>
      </c>
      <c r="K190" s="4" t="n">
        <f aca="false">SUM(K184:K187)</f>
        <v>436825</v>
      </c>
      <c r="L190" s="4" t="n">
        <f aca="false">SUM(L184:L187)</f>
        <v>1773940</v>
      </c>
      <c r="M190" s="4" t="n">
        <f aca="false">SUM(M184:M187)</f>
        <v>1677642</v>
      </c>
    </row>
    <row r="192" customFormat="false" ht="12.8" hidden="false" customHeight="false" outlineLevel="0" collapsed="false">
      <c r="A192" s="0" t="s">
        <v>113</v>
      </c>
      <c r="B192" s="0" t="s">
        <v>77</v>
      </c>
      <c r="C192" s="0" t="s">
        <v>116</v>
      </c>
      <c r="F192" s="0" t="s">
        <v>126</v>
      </c>
      <c r="G192" s="0" t="s">
        <v>127</v>
      </c>
      <c r="J192" s="13" t="n">
        <v>-37416</v>
      </c>
      <c r="K192" s="13" t="n">
        <v>-39350</v>
      </c>
      <c r="L192" s="13" t="n">
        <v>-114283</v>
      </c>
      <c r="M192" s="13" t="n">
        <v>-104927</v>
      </c>
    </row>
    <row r="193" customFormat="false" ht="12.8" hidden="false" customHeight="false" outlineLevel="0" collapsed="false">
      <c r="J193" s="13"/>
      <c r="K193" s="13"/>
      <c r="L193" s="13"/>
      <c r="M193" s="13"/>
    </row>
    <row r="195" customFormat="false" ht="12.8" hidden="false" customHeight="false" outlineLevel="0" collapsed="false">
      <c r="A195" s="0" t="s">
        <v>113</v>
      </c>
      <c r="B195" s="0" t="s">
        <v>77</v>
      </c>
      <c r="C195" s="0" t="s">
        <v>128</v>
      </c>
      <c r="F195" s="0" t="s">
        <v>129</v>
      </c>
      <c r="G195" s="0" t="s">
        <v>129</v>
      </c>
      <c r="J195" s="14" t="n">
        <v>410047</v>
      </c>
      <c r="K195" s="14" t="n">
        <v>397475</v>
      </c>
      <c r="L195" s="14" t="n">
        <v>1659657</v>
      </c>
      <c r="M195" s="14" t="n">
        <v>1572715</v>
      </c>
    </row>
    <row r="196" customFormat="false" ht="12.8" hidden="false" customHeight="false" outlineLevel="0" collapsed="false">
      <c r="J196" s="4" t="n">
        <f aca="false">SUM(J184:J187, J192:J193)</f>
        <v>410047</v>
      </c>
      <c r="K196" s="4" t="n">
        <f aca="false">SUM(K184:K187, K192:K193)</f>
        <v>397475</v>
      </c>
      <c r="L196" s="4" t="n">
        <f aca="false">SUM(L184:L187, L192:L193)</f>
        <v>1659657</v>
      </c>
      <c r="M196" s="4" t="n">
        <f aca="false">SUM(M184:M187, M192:M193)</f>
        <v>1572715</v>
      </c>
    </row>
    <row r="198" customFormat="false" ht="12.8" hidden="false" customHeight="false" outlineLevel="0" collapsed="false">
      <c r="A198" s="0" t="s">
        <v>113</v>
      </c>
      <c r="B198" s="0" t="s">
        <v>77</v>
      </c>
      <c r="C198" s="0" t="s">
        <v>77</v>
      </c>
      <c r="F198" s="0" t="s">
        <v>78</v>
      </c>
      <c r="G198" s="0" t="s">
        <v>78</v>
      </c>
      <c r="J198" s="14" t="n">
        <v>500669</v>
      </c>
      <c r="K198" s="14" t="n">
        <v>493157</v>
      </c>
      <c r="L198" s="14" t="n">
        <v>2131923</v>
      </c>
      <c r="M198" s="14" t="n">
        <v>2229869</v>
      </c>
    </row>
    <row r="199" customFormat="false" ht="12.8" hidden="false" customHeight="false" outlineLevel="0" collapsed="false">
      <c r="J199" s="4" t="n">
        <f aca="false">SUM(J182, J184:J187, J192:J193)</f>
        <v>500669</v>
      </c>
      <c r="K199" s="4" t="n">
        <f aca="false">SUM(K182, K184:K187, K192:K193)</f>
        <v>493157</v>
      </c>
      <c r="L199" s="4" t="n">
        <f aca="false">SUM(L182, L184:L187, L192:L193)</f>
        <v>2131923</v>
      </c>
      <c r="M199" s="4" t="n">
        <f aca="false">SUM(M182, M184:M187, M192:M193)</f>
        <v>2229869</v>
      </c>
    </row>
    <row r="202" customFormat="false" ht="12.8" hidden="false" customHeight="false" outlineLevel="0" collapsed="false">
      <c r="A202" s="0" t="s">
        <v>113</v>
      </c>
      <c r="B202" s="0" t="s">
        <v>130</v>
      </c>
      <c r="C202" s="0" t="s">
        <v>131</v>
      </c>
      <c r="F202" s="0" t="s">
        <v>132</v>
      </c>
      <c r="G202" s="0" t="s">
        <v>133</v>
      </c>
      <c r="J202" s="13" t="n">
        <v>-67072</v>
      </c>
      <c r="K202" s="13" t="n">
        <v>-77980</v>
      </c>
      <c r="L202" s="13" t="n">
        <v>-271480</v>
      </c>
      <c r="M202" s="13" t="n">
        <v>-223574</v>
      </c>
    </row>
    <row r="203" customFormat="false" ht="12.8" hidden="false" customHeight="false" outlineLevel="0" collapsed="false">
      <c r="A203" s="0" t="s">
        <v>113</v>
      </c>
      <c r="B203" s="0" t="s">
        <v>130</v>
      </c>
      <c r="C203" s="0" t="s">
        <v>131</v>
      </c>
      <c r="F203" s="0" t="s">
        <v>134</v>
      </c>
      <c r="G203" s="0" t="s">
        <v>135</v>
      </c>
      <c r="J203" s="13" t="n">
        <v>-74491</v>
      </c>
      <c r="K203" s="13" t="n">
        <v>-100555</v>
      </c>
      <c r="L203" s="13" t="n">
        <v>-348892</v>
      </c>
      <c r="M203" s="13" t="n">
        <v>-369370</v>
      </c>
    </row>
    <row r="204" customFormat="false" ht="12.8" hidden="false" customHeight="false" outlineLevel="0" collapsed="false">
      <c r="A204" s="0" t="s">
        <v>113</v>
      </c>
      <c r="B204" s="0" t="s">
        <v>130</v>
      </c>
      <c r="C204" s="0" t="s">
        <v>131</v>
      </c>
      <c r="F204" s="0" t="s">
        <v>136</v>
      </c>
      <c r="G204" s="0" t="s">
        <v>137</v>
      </c>
      <c r="J204" s="13" t="n">
        <v>-52223</v>
      </c>
      <c r="K204" s="13" t="n">
        <v>-36126</v>
      </c>
      <c r="L204" s="13" t="n">
        <v>-210521</v>
      </c>
      <c r="M204" s="13" t="n">
        <v>-153063</v>
      </c>
    </row>
    <row r="205" customFormat="false" ht="12.8" hidden="false" customHeight="false" outlineLevel="0" collapsed="false">
      <c r="A205" s="0" t="s">
        <v>113</v>
      </c>
      <c r="B205" s="0" t="s">
        <v>130</v>
      </c>
      <c r="C205" s="0" t="s">
        <v>131</v>
      </c>
      <c r="F205" s="0" t="s">
        <v>138</v>
      </c>
      <c r="G205" s="0" t="s">
        <v>139</v>
      </c>
      <c r="J205" s="13" t="n">
        <v>-13148</v>
      </c>
      <c r="K205" s="13" t="n">
        <v>-20358</v>
      </c>
      <c r="L205" s="13" t="n">
        <v>-141415</v>
      </c>
      <c r="M205" s="13" t="n">
        <v>-141932</v>
      </c>
    </row>
    <row r="206" customFormat="false" ht="12.8" hidden="false" customHeight="false" outlineLevel="0" collapsed="false">
      <c r="A206" s="0" t="s">
        <v>113</v>
      </c>
      <c r="B206" s="0" t="s">
        <v>130</v>
      </c>
      <c r="C206" s="0" t="s">
        <v>131</v>
      </c>
      <c r="F206" s="0" t="s">
        <v>140</v>
      </c>
      <c r="G206" s="0" t="s">
        <v>141</v>
      </c>
      <c r="J206" s="13" t="n">
        <v>-18680</v>
      </c>
      <c r="K206" s="13" t="n">
        <v>-32794</v>
      </c>
      <c r="L206" s="13"/>
      <c r="M206" s="13"/>
    </row>
    <row r="207" customFormat="false" ht="12.8" hidden="false" customHeight="false" outlineLevel="0" collapsed="false">
      <c r="A207" s="0" t="s">
        <v>113</v>
      </c>
      <c r="B207" s="0" t="s">
        <v>130</v>
      </c>
      <c r="C207" s="0" t="s">
        <v>131</v>
      </c>
      <c r="F207" s="0" t="s">
        <v>142</v>
      </c>
      <c r="G207" s="0" t="s">
        <v>143</v>
      </c>
      <c r="J207" s="13" t="n">
        <v>-14894</v>
      </c>
      <c r="K207" s="13" t="n">
        <v>-54184</v>
      </c>
      <c r="L207" s="13"/>
      <c r="M207" s="13"/>
    </row>
    <row r="208" customFormat="false" ht="12.8" hidden="false" customHeight="false" outlineLevel="0" collapsed="false">
      <c r="A208" s="0" t="s">
        <v>113</v>
      </c>
      <c r="B208" s="0" t="s">
        <v>130</v>
      </c>
      <c r="C208" s="0" t="s">
        <v>131</v>
      </c>
      <c r="F208" s="0" t="s">
        <v>144</v>
      </c>
      <c r="G208" s="0" t="s">
        <v>145</v>
      </c>
      <c r="J208" s="13" t="n">
        <v>-64035</v>
      </c>
      <c r="K208" s="13" t="n">
        <v>-45300</v>
      </c>
      <c r="L208" s="13" t="n">
        <v>-206315</v>
      </c>
      <c r="M208" s="13" t="n">
        <v>-96901</v>
      </c>
    </row>
    <row r="210" customFormat="false" ht="12.8" hidden="false" customHeight="false" outlineLevel="0" collapsed="false">
      <c r="A210" s="0" t="s">
        <v>113</v>
      </c>
      <c r="B210" s="0" t="s">
        <v>130</v>
      </c>
      <c r="F210" s="0" t="s">
        <v>146</v>
      </c>
      <c r="G210" s="0" t="s">
        <v>147</v>
      </c>
      <c r="J210" s="14" t="n">
        <v>-304543</v>
      </c>
      <c r="K210" s="14" t="n">
        <v>-367297</v>
      </c>
      <c r="L210" s="14" t="n">
        <v>-1178623</v>
      </c>
      <c r="M210" s="14" t="n">
        <v>-984840</v>
      </c>
    </row>
    <row r="211" customFormat="false" ht="12.8" hidden="false" customHeight="false" outlineLevel="0" collapsed="false">
      <c r="J211" s="4" t="n">
        <f aca="false">SUM(J202:J208)</f>
        <v>-304543</v>
      </c>
      <c r="K211" s="4" t="n">
        <f aca="false">SUM(K202:K208)</f>
        <v>-367297</v>
      </c>
      <c r="L211" s="4" t="n">
        <f aca="false">SUM(L202:L208)</f>
        <v>-1178623</v>
      </c>
      <c r="M211" s="4" t="n">
        <f aca="false">SUM(M202:M208)</f>
        <v>-984840</v>
      </c>
    </row>
    <row r="214" customFormat="false" ht="12.8" hidden="false" customHeight="false" outlineLevel="0" collapsed="false">
      <c r="A214" s="0" t="s">
        <v>113</v>
      </c>
      <c r="B214" s="0" t="s">
        <v>130</v>
      </c>
      <c r="C214" s="0" t="s">
        <v>148</v>
      </c>
      <c r="F214" s="0" t="s">
        <v>149</v>
      </c>
      <c r="G214" s="0" t="s">
        <v>150</v>
      </c>
      <c r="J214" s="13" t="n">
        <v>-176194</v>
      </c>
      <c r="K214" s="13" t="n">
        <v>-213255</v>
      </c>
      <c r="L214" s="13" t="n">
        <v>-814426</v>
      </c>
      <c r="M214" s="13" t="n">
        <v>-695267</v>
      </c>
    </row>
    <row r="215" customFormat="false" ht="12.8" hidden="false" customHeight="false" outlineLevel="0" collapsed="false">
      <c r="A215" s="0" t="s">
        <v>113</v>
      </c>
      <c r="B215" s="0" t="s">
        <v>130</v>
      </c>
      <c r="C215" s="0" t="s">
        <v>148</v>
      </c>
      <c r="F215" s="0" t="s">
        <v>151</v>
      </c>
      <c r="G215" s="0" t="s">
        <v>152</v>
      </c>
      <c r="J215" s="13" t="n">
        <v>-92434</v>
      </c>
      <c r="K215" s="13" t="n">
        <v>-118928</v>
      </c>
      <c r="L215" s="13" t="n">
        <v>-272458</v>
      </c>
      <c r="M215" s="13" t="n">
        <v>-287707</v>
      </c>
    </row>
    <row r="216" customFormat="false" ht="12.8" hidden="false" customHeight="false" outlineLevel="0" collapsed="false">
      <c r="A216" s="0" t="s">
        <v>113</v>
      </c>
      <c r="B216" s="0" t="s">
        <v>130</v>
      </c>
      <c r="C216" s="0" t="s">
        <v>148</v>
      </c>
      <c r="F216" s="0" t="s">
        <v>153</v>
      </c>
      <c r="G216" s="0" t="s">
        <v>154</v>
      </c>
      <c r="J216" s="13" t="n">
        <v>-35915</v>
      </c>
      <c r="K216" s="13" t="n">
        <v>-35114</v>
      </c>
      <c r="L216" s="13" t="n">
        <v>-91739</v>
      </c>
      <c r="M216" s="13" t="n">
        <v>-1866</v>
      </c>
    </row>
    <row r="217" customFormat="false" ht="12.8" hidden="false" customHeight="false" outlineLevel="0" collapsed="false">
      <c r="A217" s="0" t="s">
        <v>113</v>
      </c>
      <c r="B217" s="0" t="s">
        <v>130</v>
      </c>
      <c r="C217" s="0" t="s">
        <v>148</v>
      </c>
      <c r="J217" s="13"/>
      <c r="K217" s="13"/>
      <c r="L217" s="13"/>
      <c r="M217" s="13"/>
    </row>
    <row r="218" customFormat="false" ht="12.8" hidden="false" customHeight="false" outlineLevel="0" collapsed="false">
      <c r="A218" s="0" t="s">
        <v>113</v>
      </c>
      <c r="B218" s="0" t="s">
        <v>130</v>
      </c>
      <c r="C218" s="0" t="s">
        <v>148</v>
      </c>
      <c r="J218" s="13"/>
      <c r="K218" s="13"/>
      <c r="L218" s="13"/>
      <c r="M218" s="13"/>
    </row>
    <row r="219" customFormat="false" ht="12.8" hidden="false" customHeight="false" outlineLevel="0" collapsed="false">
      <c r="J219" s="13"/>
      <c r="K219" s="13"/>
      <c r="L219" s="13"/>
      <c r="M219" s="13"/>
    </row>
    <row r="221" customFormat="false" ht="12.8" hidden="false" customHeight="false" outlineLevel="0" collapsed="false">
      <c r="A221" s="0" t="s">
        <v>113</v>
      </c>
      <c r="B221" s="0" t="s">
        <v>130</v>
      </c>
      <c r="F221" s="0" t="s">
        <v>155</v>
      </c>
      <c r="G221" s="0" t="s">
        <v>156</v>
      </c>
      <c r="J221" s="14" t="n">
        <v>-304543</v>
      </c>
      <c r="K221" s="14" t="n">
        <v>-367297</v>
      </c>
      <c r="L221" s="14" t="n">
        <v>-1178623</v>
      </c>
      <c r="M221" s="14" t="n">
        <v>-984840</v>
      </c>
    </row>
    <row r="222" customFormat="false" ht="12.8" hidden="false" customHeight="false" outlineLevel="0" collapsed="false">
      <c r="J222" s="4" t="n">
        <f aca="false">SUM(J214:J219)</f>
        <v>-304543</v>
      </c>
      <c r="K222" s="4" t="n">
        <f aca="false">SUM(K214:K219)</f>
        <v>-367297</v>
      </c>
      <c r="L222" s="4" t="n">
        <f aca="false">SUM(L214:L219)</f>
        <v>-1178623</v>
      </c>
      <c r="M222" s="4" t="n">
        <f aca="false">SUM(M214:M219)</f>
        <v>-984840</v>
      </c>
    </row>
    <row r="225" customFormat="false" ht="12.8" hidden="false" customHeight="false" outlineLevel="0" collapsed="false">
      <c r="A225" s="0" t="s">
        <v>113</v>
      </c>
      <c r="B225" s="0" t="s">
        <v>157</v>
      </c>
      <c r="C225" s="0" t="s">
        <v>158</v>
      </c>
      <c r="F225" s="0" t="s">
        <v>159</v>
      </c>
      <c r="G225" s="0" t="s">
        <v>160</v>
      </c>
      <c r="J225" s="13" t="n">
        <v>51001</v>
      </c>
      <c r="K225" s="13" t="n">
        <v>28979</v>
      </c>
      <c r="L225" s="13" t="n">
        <v>116686</v>
      </c>
      <c r="M225" s="13" t="n">
        <v>113976</v>
      </c>
    </row>
    <row r="226" customFormat="false" ht="12.8" hidden="false" customHeight="false" outlineLevel="0" collapsed="false">
      <c r="A226" s="0" t="s">
        <v>113</v>
      </c>
      <c r="B226" s="0" t="s">
        <v>157</v>
      </c>
      <c r="C226" s="0" t="s">
        <v>158</v>
      </c>
      <c r="F226" s="0" t="s">
        <v>161</v>
      </c>
      <c r="G226" s="0" t="s">
        <v>162</v>
      </c>
      <c r="J226" s="13" t="n">
        <v>368</v>
      </c>
      <c r="K226" s="13" t="n">
        <v>5066</v>
      </c>
      <c r="L226" s="13" t="n">
        <v>2206</v>
      </c>
      <c r="M226" s="13" t="n">
        <v>5080</v>
      </c>
    </row>
    <row r="227" customFormat="false" ht="12.8" hidden="false" customHeight="false" outlineLevel="0" collapsed="false">
      <c r="A227" s="0" t="s">
        <v>113</v>
      </c>
      <c r="B227" s="0" t="s">
        <v>157</v>
      </c>
      <c r="C227" s="0" t="s">
        <v>158</v>
      </c>
      <c r="F227" s="0" t="s">
        <v>16</v>
      </c>
      <c r="G227" s="0" t="s">
        <v>163</v>
      </c>
      <c r="J227" s="13" t="n">
        <v>1056</v>
      </c>
      <c r="K227" s="13" t="n">
        <v>360</v>
      </c>
      <c r="L227" s="13" t="n">
        <v>4119</v>
      </c>
      <c r="M227" s="13" t="n">
        <v>44596</v>
      </c>
    </row>
    <row r="228" customFormat="false" ht="12.8" hidden="false" customHeight="false" outlineLevel="0" collapsed="false">
      <c r="A228" s="0" t="s">
        <v>113</v>
      </c>
      <c r="B228" s="0" t="s">
        <v>157</v>
      </c>
      <c r="C228" s="0" t="s">
        <v>158</v>
      </c>
      <c r="J228" s="13"/>
      <c r="K228" s="13"/>
      <c r="L228" s="13"/>
      <c r="M228" s="13"/>
    </row>
    <row r="230" customFormat="false" ht="12.8" hidden="false" customHeight="false" outlineLevel="0" collapsed="false">
      <c r="A230" s="0" t="s">
        <v>113</v>
      </c>
      <c r="B230" s="0" t="s">
        <v>157</v>
      </c>
      <c r="F230" s="0" t="s">
        <v>158</v>
      </c>
      <c r="G230" s="0" t="s">
        <v>164</v>
      </c>
      <c r="J230" s="14" t="n">
        <v>52425</v>
      </c>
      <c r="K230" s="14" t="n">
        <v>34405</v>
      </c>
      <c r="L230" s="14" t="n">
        <v>123011</v>
      </c>
      <c r="M230" s="14" t="n">
        <v>163652</v>
      </c>
    </row>
    <row r="231" customFormat="false" ht="12.8" hidden="false" customHeight="false" outlineLevel="0" collapsed="false">
      <c r="J231" s="4" t="n">
        <f aca="false">SUM(J225:J228)</f>
        <v>52425</v>
      </c>
      <c r="K231" s="4" t="n">
        <f aca="false">SUM(K225:K228)</f>
        <v>34405</v>
      </c>
      <c r="L231" s="4" t="n">
        <f aca="false">SUM(L225:L228)</f>
        <v>123011</v>
      </c>
      <c r="M231" s="4" t="n">
        <f aca="false">SUM(M225:M228)</f>
        <v>163652</v>
      </c>
    </row>
    <row r="233" customFormat="false" ht="12.8" hidden="false" customHeight="false" outlineLevel="0" collapsed="false">
      <c r="A233" s="0" t="s">
        <v>113</v>
      </c>
      <c r="B233" s="0" t="s">
        <v>157</v>
      </c>
      <c r="C233" s="0" t="s">
        <v>165</v>
      </c>
      <c r="F233" s="0" t="s">
        <v>166</v>
      </c>
      <c r="G233" s="0" t="s">
        <v>167</v>
      </c>
      <c r="J233" s="13" t="n">
        <v>-320918</v>
      </c>
      <c r="K233" s="13" t="n">
        <v>-292596</v>
      </c>
      <c r="L233" s="13" t="n">
        <v>-569904</v>
      </c>
      <c r="M233" s="13" t="n">
        <v>-506374</v>
      </c>
    </row>
    <row r="234" customFormat="false" ht="12.8" hidden="false" customHeight="false" outlineLevel="0" collapsed="false">
      <c r="A234" s="0" t="s">
        <v>113</v>
      </c>
      <c r="B234" s="0" t="s">
        <v>157</v>
      </c>
      <c r="C234" s="0" t="s">
        <v>165</v>
      </c>
      <c r="F234" s="0" t="s">
        <v>168</v>
      </c>
      <c r="G234" s="0" t="s">
        <v>169</v>
      </c>
      <c r="J234" s="13" t="n">
        <v>-46835</v>
      </c>
      <c r="K234" s="13" t="n">
        <v>-52002</v>
      </c>
      <c r="L234" s="13"/>
      <c r="M234" s="13"/>
    </row>
    <row r="235" customFormat="false" ht="12.8" hidden="false" customHeight="false" outlineLevel="0" collapsed="false">
      <c r="A235" s="0" t="s">
        <v>113</v>
      </c>
      <c r="B235" s="0" t="s">
        <v>157</v>
      </c>
      <c r="C235" s="0" t="s">
        <v>165</v>
      </c>
      <c r="F235" s="0" t="s">
        <v>161</v>
      </c>
      <c r="G235" s="0" t="s">
        <v>162</v>
      </c>
      <c r="J235" s="13" t="n">
        <v>-28258</v>
      </c>
      <c r="K235" s="13" t="n">
        <v>-16907</v>
      </c>
      <c r="L235" s="13" t="n">
        <v>-82097</v>
      </c>
      <c r="M235" s="13" t="n">
        <v>-208828</v>
      </c>
    </row>
    <row r="236" customFormat="false" ht="12.8" hidden="false" customHeight="false" outlineLevel="0" collapsed="false">
      <c r="A236" s="0" t="s">
        <v>113</v>
      </c>
      <c r="B236" s="0" t="s">
        <v>157</v>
      </c>
      <c r="C236" s="0" t="s">
        <v>165</v>
      </c>
      <c r="F236" s="0" t="s">
        <v>170</v>
      </c>
      <c r="G236" s="0" t="s">
        <v>171</v>
      </c>
      <c r="J236" s="13" t="n">
        <v>-7067</v>
      </c>
      <c r="K236" s="13" t="n">
        <v>-6460</v>
      </c>
      <c r="L236" s="13" t="n">
        <v>-2207</v>
      </c>
      <c r="M236" s="13" t="n">
        <v>-391</v>
      </c>
    </row>
    <row r="237" customFormat="false" ht="12.8" hidden="false" customHeight="false" outlineLevel="0" collapsed="false">
      <c r="A237" s="0" t="s">
        <v>113</v>
      </c>
      <c r="B237" s="0" t="s">
        <v>157</v>
      </c>
      <c r="C237" s="0" t="s">
        <v>165</v>
      </c>
      <c r="F237" s="0" t="s">
        <v>16</v>
      </c>
      <c r="G237" s="0" t="s">
        <v>163</v>
      </c>
      <c r="J237" s="13" t="n">
        <v>-10411</v>
      </c>
      <c r="K237" s="13" t="n">
        <v>-31357</v>
      </c>
      <c r="L237" s="13" t="n">
        <v>-78464</v>
      </c>
      <c r="M237" s="13" t="n">
        <v>-89754</v>
      </c>
    </row>
    <row r="239" customFormat="false" ht="12.8" hidden="false" customHeight="false" outlineLevel="0" collapsed="false">
      <c r="A239" s="0" t="s">
        <v>113</v>
      </c>
      <c r="B239" s="0" t="s">
        <v>157</v>
      </c>
      <c r="F239" s="0" t="s">
        <v>165</v>
      </c>
      <c r="G239" s="0" t="s">
        <v>172</v>
      </c>
      <c r="J239" s="14" t="n">
        <v>-413489</v>
      </c>
      <c r="K239" s="14" t="n">
        <v>-399322</v>
      </c>
      <c r="L239" s="14" t="n">
        <v>-732672</v>
      </c>
      <c r="M239" s="14" t="n">
        <v>-805347</v>
      </c>
    </row>
    <row r="240" customFormat="false" ht="12.8" hidden="false" customHeight="false" outlineLevel="0" collapsed="false">
      <c r="J240" s="4" t="n">
        <f aca="false">SUM(J233:J237)</f>
        <v>-413489</v>
      </c>
      <c r="K240" s="4" t="n">
        <f aca="false">SUM(K233:K237)</f>
        <v>-399322</v>
      </c>
      <c r="L240" s="4" t="n">
        <f aca="false">SUM(L233:L237)</f>
        <v>-732672</v>
      </c>
      <c r="M240" s="4" t="n">
        <f aca="false">SUM(M233:M237)</f>
        <v>-805347</v>
      </c>
    </row>
    <row r="242" customFormat="false" ht="12.8" hidden="false" customHeight="false" outlineLevel="0" collapsed="false">
      <c r="A242" s="0" t="s">
        <v>113</v>
      </c>
      <c r="F242" s="0" t="s">
        <v>157</v>
      </c>
      <c r="G242" s="0" t="s">
        <v>173</v>
      </c>
      <c r="J242" s="14" t="n">
        <v>-361064</v>
      </c>
      <c r="K242" s="14" t="n">
        <v>-364917</v>
      </c>
      <c r="L242" s="14" t="n">
        <v>-609661</v>
      </c>
      <c r="M242" s="14" t="n">
        <v>-641695</v>
      </c>
    </row>
    <row r="243" customFormat="false" ht="12.8" hidden="false" customHeight="false" outlineLevel="0" collapsed="false">
      <c r="J243" s="4" t="n">
        <f aca="false">J230+J239</f>
        <v>-361064</v>
      </c>
      <c r="K243" s="4" t="n">
        <f aca="false">K230+K239</f>
        <v>-364917</v>
      </c>
      <c r="L243" s="4" t="n">
        <f aca="false">L230+L239</f>
        <v>-609661</v>
      </c>
      <c r="M243" s="4" t="n">
        <f aca="false">M230+M239</f>
        <v>-641695</v>
      </c>
    </row>
    <row r="245" customFormat="false" ht="12.8" hidden="false" customHeight="false" outlineLevel="0" collapsed="false">
      <c r="A245" s="0" t="s">
        <v>113</v>
      </c>
      <c r="B245" s="0" t="s">
        <v>174</v>
      </c>
      <c r="F245" s="0" t="s">
        <v>175</v>
      </c>
      <c r="G245" s="0" t="s">
        <v>176</v>
      </c>
      <c r="J245" s="13" t="n">
        <v>5159</v>
      </c>
      <c r="K245" s="13" t="n">
        <v>-959</v>
      </c>
      <c r="L245" s="13" t="n">
        <v>-31271</v>
      </c>
      <c r="M245" s="13" t="n">
        <v>-11751</v>
      </c>
    </row>
    <row r="246" customFormat="false" ht="12.8" hidden="false" customHeight="false" outlineLevel="0" collapsed="false">
      <c r="A246" s="0" t="s">
        <v>113</v>
      </c>
      <c r="B246" s="0" t="s">
        <v>174</v>
      </c>
      <c r="F246" s="0" t="s">
        <v>177</v>
      </c>
      <c r="G246" s="0" t="s">
        <v>178</v>
      </c>
      <c r="J246" s="13" t="n">
        <v>1857</v>
      </c>
      <c r="K246" s="13" t="n">
        <v>-95</v>
      </c>
      <c r="L246" s="13" t="n">
        <v>-11312</v>
      </c>
      <c r="M246" s="13" t="n">
        <v>-4253</v>
      </c>
    </row>
    <row r="248" customFormat="false" ht="12.8" hidden="false" customHeight="false" outlineLevel="0" collapsed="false">
      <c r="A248" s="0" t="s">
        <v>113</v>
      </c>
      <c r="B248" s="0" t="s">
        <v>179</v>
      </c>
      <c r="F248" s="0" t="s">
        <v>180</v>
      </c>
      <c r="G248" s="0" t="s">
        <v>181</v>
      </c>
      <c r="J248" s="13" t="n">
        <v>-3393</v>
      </c>
      <c r="K248" s="13" t="n">
        <v>-6502</v>
      </c>
      <c r="L248" s="13" t="n">
        <v>-9360</v>
      </c>
      <c r="M248" s="13" t="n">
        <v>-10495</v>
      </c>
    </row>
    <row r="249" customFormat="false" ht="12.8" hidden="false" customHeight="false" outlineLevel="0" collapsed="false">
      <c r="A249" s="0" t="s">
        <v>113</v>
      </c>
      <c r="B249" s="0" t="s">
        <v>179</v>
      </c>
      <c r="F249" s="0" t="s">
        <v>182</v>
      </c>
      <c r="G249" s="0" t="s">
        <v>183</v>
      </c>
      <c r="J249" s="13" t="n">
        <v>-1256</v>
      </c>
      <c r="K249" s="13" t="n">
        <v>-2368</v>
      </c>
      <c r="L249" s="13" t="n">
        <v>-3389</v>
      </c>
      <c r="M249" s="13" t="n">
        <v>-3762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7" activeCellId="0" sqref="A7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5.31"/>
    <col collapsed="false" customWidth="true" hidden="false" outlineLevel="0" max="3" min="3" style="0" width="26.39"/>
    <col collapsed="false" customWidth="true" hidden="false" outlineLevel="0" max="4" min="4" style="0" width="12.5"/>
    <col collapsed="false" customWidth="true" hidden="false" outlineLevel="0" max="5" min="5" style="0" width="36.04"/>
    <col collapsed="false" customWidth="true" hidden="false" outlineLevel="0" max="6" min="6" style="0" width="41.17"/>
    <col collapsed="false" customWidth="true" hidden="false" outlineLevel="0" max="7" min="7" style="0" width="29.9"/>
  </cols>
  <sheetData>
    <row r="1" customFormat="false" ht="12.8" hidden="false" customHeight="false" outlineLevel="0" collapsed="false">
      <c r="F1" s="0" t="s">
        <v>0</v>
      </c>
    </row>
    <row r="10" customFormat="false" ht="12.8" hidden="false" customHeight="false" outlineLevel="0" collapsed="false">
      <c r="I10" s="1" t="n">
        <v>2020</v>
      </c>
      <c r="J10" s="1" t="n">
        <v>2019</v>
      </c>
    </row>
    <row r="11" customFormat="false" ht="12.8" hidden="false" customHeight="false" outlineLevel="0" collapsed="false">
      <c r="A11" s="0" t="s">
        <v>2</v>
      </c>
      <c r="B11" s="0" t="s">
        <v>3</v>
      </c>
      <c r="E11" s="0" t="s">
        <v>4</v>
      </c>
      <c r="F11" s="0" t="s">
        <v>5</v>
      </c>
      <c r="I11" s="2" t="n">
        <v>35017</v>
      </c>
      <c r="J11" s="2" t="n">
        <v>63027</v>
      </c>
    </row>
    <row r="12" customFormat="false" ht="12.8" hidden="false" customHeight="false" outlineLevel="0" collapsed="false">
      <c r="A12" s="0" t="s">
        <v>2</v>
      </c>
      <c r="B12" s="0" t="s">
        <v>3</v>
      </c>
      <c r="E12" s="0" t="s">
        <v>6</v>
      </c>
      <c r="F12" s="0" t="s">
        <v>7</v>
      </c>
      <c r="I12" s="2" t="n">
        <v>114076</v>
      </c>
      <c r="J12" s="2" t="n">
        <v>31315</v>
      </c>
    </row>
    <row r="13" customFormat="false" ht="12.8" hidden="false" customHeight="false" outlineLevel="0" collapsed="false">
      <c r="A13" s="0" t="s">
        <v>2</v>
      </c>
      <c r="B13" s="0" t="s">
        <v>3</v>
      </c>
      <c r="E13" s="0" t="s">
        <v>8</v>
      </c>
      <c r="F13" s="0" t="s">
        <v>9</v>
      </c>
      <c r="I13" s="2" t="n">
        <v>25901</v>
      </c>
      <c r="J13" s="2" t="n">
        <v>20197</v>
      </c>
    </row>
    <row r="14" customFormat="false" ht="12.8" hidden="false" customHeight="false" outlineLevel="0" collapsed="false">
      <c r="A14" s="0" t="s">
        <v>2</v>
      </c>
      <c r="B14" s="0" t="s">
        <v>3</v>
      </c>
      <c r="E14" s="0" t="s">
        <v>10</v>
      </c>
      <c r="F14" s="0" t="s">
        <v>11</v>
      </c>
      <c r="I14" s="2"/>
      <c r="J14" s="2"/>
    </row>
    <row r="15" customFormat="false" ht="12.8" hidden="false" customHeight="false" outlineLevel="0" collapsed="false">
      <c r="A15" s="0" t="s">
        <v>2</v>
      </c>
      <c r="B15" s="0" t="s">
        <v>3</v>
      </c>
      <c r="E15" s="0" t="s">
        <v>12</v>
      </c>
      <c r="F15" s="0" t="s">
        <v>13</v>
      </c>
      <c r="I15" s="2" t="n">
        <v>17371</v>
      </c>
      <c r="J15" s="2" t="n">
        <v>24611</v>
      </c>
    </row>
    <row r="16" customFormat="false" ht="12.8" hidden="false" customHeight="false" outlineLevel="0" collapsed="false">
      <c r="A16" s="0" t="s">
        <v>2</v>
      </c>
      <c r="B16" s="0" t="s">
        <v>3</v>
      </c>
      <c r="E16" s="0" t="s">
        <v>14</v>
      </c>
      <c r="F16" s="0" t="s">
        <v>15</v>
      </c>
      <c r="I16" s="2" t="n">
        <v>11948</v>
      </c>
      <c r="J16" s="2" t="n">
        <v>15455</v>
      </c>
    </row>
    <row r="17" customFormat="false" ht="12.8" hidden="false" customHeight="false" outlineLevel="0" collapsed="false">
      <c r="A17" s="0" t="s">
        <v>2</v>
      </c>
      <c r="B17" s="0" t="s">
        <v>3</v>
      </c>
      <c r="E17" s="0" t="s">
        <v>16</v>
      </c>
      <c r="F17" s="0" t="s">
        <v>17</v>
      </c>
      <c r="I17" s="2" t="n">
        <v>3843</v>
      </c>
      <c r="J17" s="2" t="n">
        <v>15981</v>
      </c>
    </row>
    <row r="19" customFormat="false" ht="12.8" hidden="false" customHeight="false" outlineLevel="0" collapsed="false">
      <c r="A19" s="0" t="s">
        <v>2</v>
      </c>
      <c r="B19" s="0" t="s">
        <v>3</v>
      </c>
      <c r="E19" s="0" t="s">
        <v>184</v>
      </c>
      <c r="F19" s="0" t="s">
        <v>18</v>
      </c>
      <c r="I19" s="3" t="n">
        <v>208156</v>
      </c>
      <c r="J19" s="3" t="n">
        <v>170586</v>
      </c>
    </row>
    <row r="20" customFormat="false" ht="12.8" hidden="false" customHeight="false" outlineLevel="0" collapsed="false">
      <c r="I20" s="4" t="n">
        <f aca="false">SUM(I11:I17)</f>
        <v>208156</v>
      </c>
      <c r="J20" s="4" t="n">
        <f aca="false">SUM(J11:J17)</f>
        <v>170586</v>
      </c>
    </row>
    <row r="22" customFormat="false" ht="12.8" hidden="false" customHeight="false" outlineLevel="0" collapsed="false">
      <c r="A22" s="0" t="s">
        <v>2</v>
      </c>
      <c r="B22" s="0" t="s">
        <v>185</v>
      </c>
      <c r="E22" s="0" t="s">
        <v>186</v>
      </c>
      <c r="F22" s="0" t="s">
        <v>20</v>
      </c>
      <c r="I22" s="2" t="n">
        <v>122676</v>
      </c>
      <c r="J22" s="2" t="n">
        <v>28634</v>
      </c>
    </row>
    <row r="24" customFormat="false" ht="12.8" hidden="false" customHeight="false" outlineLevel="0" collapsed="false">
      <c r="A24" s="0" t="s">
        <v>2</v>
      </c>
      <c r="B24" s="0" t="s">
        <v>185</v>
      </c>
      <c r="E24" s="0" t="s">
        <v>100</v>
      </c>
      <c r="F24" s="0" t="s">
        <v>187</v>
      </c>
      <c r="I24" s="3" t="n">
        <v>122676</v>
      </c>
      <c r="J24" s="3" t="n">
        <v>28634</v>
      </c>
    </row>
    <row r="25" customFormat="false" ht="12.8" hidden="false" customHeight="false" outlineLevel="0" collapsed="false">
      <c r="I25" s="4" t="n">
        <f aca="false">SUM(I22:I22)</f>
        <v>122676</v>
      </c>
      <c r="J25" s="4" t="n">
        <f aca="false">SUM(J22:J22)</f>
        <v>28634</v>
      </c>
    </row>
    <row r="27" customFormat="false" ht="12.8" hidden="false" customHeight="false" outlineLevel="0" collapsed="false">
      <c r="I27" s="2"/>
      <c r="J27" s="2"/>
    </row>
    <row r="28" customFormat="false" ht="12.8" hidden="false" customHeight="false" outlineLevel="0" collapsed="false">
      <c r="A28" s="0" t="s">
        <v>2</v>
      </c>
      <c r="B28" s="0" t="s">
        <v>21</v>
      </c>
      <c r="C28" s="0" t="s">
        <v>22</v>
      </c>
      <c r="E28" s="0" t="s">
        <v>6</v>
      </c>
      <c r="F28" s="0" t="s">
        <v>7</v>
      </c>
      <c r="I28" s="2" t="n">
        <v>129409</v>
      </c>
      <c r="J28" s="2" t="n">
        <v>8103</v>
      </c>
    </row>
    <row r="29" customFormat="false" ht="12.8" hidden="false" customHeight="false" outlineLevel="0" collapsed="false">
      <c r="A29" s="0" t="s">
        <v>2</v>
      </c>
      <c r="B29" s="0" t="s">
        <v>21</v>
      </c>
      <c r="C29" s="0" t="s">
        <v>22</v>
      </c>
      <c r="E29" s="0" t="s">
        <v>8</v>
      </c>
      <c r="F29" s="0" t="s">
        <v>9</v>
      </c>
      <c r="I29" s="2"/>
      <c r="J29" s="2" t="n">
        <v>232</v>
      </c>
    </row>
    <row r="30" customFormat="false" ht="12.8" hidden="false" customHeight="false" outlineLevel="0" collapsed="false">
      <c r="A30" s="0" t="s">
        <v>2</v>
      </c>
      <c r="B30" s="0" t="s">
        <v>21</v>
      </c>
      <c r="C30" s="0" t="s">
        <v>22</v>
      </c>
      <c r="E30" s="0" t="s">
        <v>10</v>
      </c>
      <c r="F30" s="0" t="s">
        <v>11</v>
      </c>
      <c r="I30" s="2" t="n">
        <v>243068</v>
      </c>
      <c r="J30" s="2" t="n">
        <v>288478</v>
      </c>
    </row>
    <row r="31" customFormat="false" ht="12.8" hidden="false" customHeight="false" outlineLevel="0" collapsed="false">
      <c r="A31" s="0" t="s">
        <v>2</v>
      </c>
      <c r="B31" s="0" t="s">
        <v>21</v>
      </c>
      <c r="C31" s="0" t="s">
        <v>22</v>
      </c>
      <c r="E31" s="0" t="s">
        <v>23</v>
      </c>
      <c r="F31" s="0" t="s">
        <v>24</v>
      </c>
      <c r="I31" s="2" t="n">
        <v>1344</v>
      </c>
      <c r="J31" s="2" t="n">
        <v>639</v>
      </c>
    </row>
    <row r="32" customFormat="false" ht="12.8" hidden="false" customHeight="false" outlineLevel="0" collapsed="false">
      <c r="A32" s="0" t="s">
        <v>2</v>
      </c>
      <c r="B32" s="0" t="s">
        <v>21</v>
      </c>
      <c r="C32" s="0" t="s">
        <v>22</v>
      </c>
      <c r="E32" s="0" t="s">
        <v>25</v>
      </c>
      <c r="F32" s="0" t="s">
        <v>26</v>
      </c>
      <c r="I32" s="2" t="n">
        <v>21831</v>
      </c>
      <c r="J32" s="2" t="n">
        <v>27665</v>
      </c>
    </row>
    <row r="33" customFormat="false" ht="12.8" hidden="false" customHeight="false" outlineLevel="0" collapsed="false">
      <c r="A33" s="0" t="s">
        <v>2</v>
      </c>
      <c r="B33" s="0" t="s">
        <v>21</v>
      </c>
      <c r="C33" s="0" t="s">
        <v>22</v>
      </c>
      <c r="E33" s="0" t="s">
        <v>16</v>
      </c>
      <c r="F33" s="0" t="s">
        <v>17</v>
      </c>
      <c r="I33" s="2" t="n">
        <v>11394</v>
      </c>
      <c r="J33" s="2" t="n">
        <v>8975</v>
      </c>
    </row>
    <row r="34" customFormat="false" ht="12.8" hidden="false" customHeight="false" outlineLevel="0" collapsed="false">
      <c r="I34" s="2"/>
      <c r="J34" s="2"/>
    </row>
    <row r="35" customFormat="false" ht="12.8" hidden="false" customHeight="false" outlineLevel="0" collapsed="false">
      <c r="I35" s="2"/>
      <c r="J35" s="2"/>
    </row>
    <row r="36" customFormat="false" ht="12.8" hidden="false" customHeight="false" outlineLevel="0" collapsed="false">
      <c r="I36" s="2"/>
      <c r="J36" s="2"/>
    </row>
    <row r="38" customFormat="false" ht="12.8" hidden="false" customHeight="false" outlineLevel="0" collapsed="false">
      <c r="A38" s="0" t="s">
        <v>2</v>
      </c>
      <c r="B38" s="0" t="s">
        <v>21</v>
      </c>
      <c r="E38" s="0" t="s">
        <v>188</v>
      </c>
      <c r="F38" s="0" t="s">
        <v>34</v>
      </c>
      <c r="I38" s="3" t="n">
        <v>407046</v>
      </c>
      <c r="J38" s="3"/>
    </row>
    <row r="39" customFormat="false" ht="12.8" hidden="false" customHeight="false" outlineLevel="0" collapsed="false">
      <c r="I39" s="4" t="n">
        <f aca="false">SUM(I27:I36)</f>
        <v>407046</v>
      </c>
      <c r="J39" s="4" t="n">
        <f aca="false">SUM(J27:J36)</f>
        <v>334092</v>
      </c>
      <c r="L39" s="0" t="n">
        <f aca="false">SUM(I22:I22,I27:I36)</f>
        <v>529722</v>
      </c>
      <c r="M39" s="0" t="n">
        <f aca="false">SUM(J22:J22,J27:J36)</f>
        <v>362726</v>
      </c>
    </row>
    <row r="41" customFormat="false" ht="12.8" hidden="false" customHeight="false" outlineLevel="0" collapsed="false">
      <c r="A41" s="0" t="s">
        <v>2</v>
      </c>
      <c r="B41" s="0" t="s">
        <v>21</v>
      </c>
      <c r="C41" s="0" t="s">
        <v>28</v>
      </c>
      <c r="E41" s="0" t="s">
        <v>28</v>
      </c>
      <c r="F41" s="0" t="s">
        <v>29</v>
      </c>
      <c r="I41" s="2" t="n">
        <v>113140</v>
      </c>
      <c r="J41" s="2" t="n">
        <v>414498</v>
      </c>
    </row>
    <row r="42" customFormat="false" ht="12.8" hidden="false" customHeight="false" outlineLevel="0" collapsed="false">
      <c r="A42" s="0" t="s">
        <v>2</v>
      </c>
      <c r="B42" s="0" t="s">
        <v>21</v>
      </c>
      <c r="C42" s="0" t="s">
        <v>30</v>
      </c>
      <c r="E42" s="0" t="s">
        <v>30</v>
      </c>
      <c r="F42" s="0" t="s">
        <v>31</v>
      </c>
      <c r="I42" s="2" t="n">
        <v>87155</v>
      </c>
      <c r="J42" s="2" t="n">
        <v>63447</v>
      </c>
    </row>
    <row r="43" customFormat="false" ht="12.8" hidden="false" customHeight="false" outlineLevel="0" collapsed="false">
      <c r="A43" s="0" t="s">
        <v>2</v>
      </c>
      <c r="B43" s="0" t="s">
        <v>21</v>
      </c>
      <c r="C43" s="0" t="s">
        <v>32</v>
      </c>
      <c r="E43" s="0" t="s">
        <v>32</v>
      </c>
      <c r="F43" s="0" t="s">
        <v>33</v>
      </c>
      <c r="I43" s="2" t="n">
        <v>1847541</v>
      </c>
      <c r="J43" s="2" t="n">
        <v>1917916</v>
      </c>
    </row>
    <row r="44" customFormat="false" ht="12.8" hidden="false" customHeight="false" outlineLevel="0" collapsed="false">
      <c r="I44" s="2"/>
      <c r="J44" s="2"/>
    </row>
    <row r="45" customFormat="false" ht="12.8" hidden="false" customHeight="false" outlineLevel="0" collapsed="false">
      <c r="I45" s="2"/>
      <c r="J45" s="2"/>
    </row>
    <row r="46" customFormat="false" ht="12.8" hidden="false" customHeight="false" outlineLevel="0" collapsed="false">
      <c r="I46" s="2"/>
      <c r="J46" s="2"/>
    </row>
    <row r="47" customFormat="false" ht="12.8" hidden="false" customHeight="false" outlineLevel="0" collapsed="false">
      <c r="I47" s="2"/>
      <c r="J47" s="2"/>
    </row>
    <row r="48" customFormat="false" ht="12.8" hidden="false" customHeight="false" outlineLevel="0" collapsed="false">
      <c r="I48" s="2"/>
      <c r="J48" s="2"/>
    </row>
    <row r="49" customFormat="false" ht="12.8" hidden="false" customHeight="false" outlineLevel="0" collapsed="false">
      <c r="I49" s="2"/>
      <c r="J49" s="2"/>
    </row>
    <row r="50" customFormat="false" ht="12.8" hidden="false" customHeight="false" outlineLevel="0" collapsed="false">
      <c r="I50" s="2"/>
      <c r="J50" s="2"/>
    </row>
    <row r="52" customFormat="false" ht="12.8" hidden="false" customHeight="false" outlineLevel="0" collapsed="false">
      <c r="A52" s="0" t="s">
        <v>2</v>
      </c>
      <c r="B52" s="0" t="s">
        <v>21</v>
      </c>
      <c r="E52" s="0" t="s">
        <v>188</v>
      </c>
      <c r="F52" s="0" t="s">
        <v>34</v>
      </c>
      <c r="I52" s="3" t="n">
        <v>2454882</v>
      </c>
      <c r="J52" s="3"/>
    </row>
    <row r="53" customFormat="false" ht="12.8" hidden="false" customHeight="false" outlineLevel="0" collapsed="false">
      <c r="I53" s="4" t="n">
        <f aca="false">SUM(I27:I36, I41:I50)</f>
        <v>2454882</v>
      </c>
      <c r="J53" s="4" t="n">
        <f aca="false">SUM(J41:J50)</f>
        <v>2395861</v>
      </c>
    </row>
    <row r="57" customFormat="false" ht="12.8" hidden="false" customHeight="false" outlineLevel="0" collapsed="false">
      <c r="A57" s="0" t="s">
        <v>2</v>
      </c>
      <c r="E57" s="0" t="s">
        <v>2</v>
      </c>
      <c r="F57" s="0" t="s">
        <v>35</v>
      </c>
      <c r="I57" s="3" t="n">
        <v>2785714</v>
      </c>
      <c r="J57" s="3" t="n">
        <v>2929173</v>
      </c>
    </row>
    <row r="58" customFormat="false" ht="12.8" hidden="false" customHeight="false" outlineLevel="0" collapsed="false">
      <c r="I58" s="4" t="n">
        <f aca="false">SUM(I11:I17, I22:I22, I27:I36, I41:I50)</f>
        <v>2785714</v>
      </c>
      <c r="J58" s="4" t="n">
        <f aca="false">SUM(J11:J17, J22:J22, J27:J36, J41:J50)</f>
        <v>2929173</v>
      </c>
    </row>
    <row r="64" customFormat="false" ht="12.8" hidden="false" customHeight="false" outlineLevel="0" collapsed="false">
      <c r="I64" s="1" t="n">
        <v>2020</v>
      </c>
      <c r="J64" s="1" t="n">
        <v>2019</v>
      </c>
    </row>
    <row r="65" customFormat="false" ht="12.8" hidden="false" customHeight="false" outlineLevel="0" collapsed="false">
      <c r="A65" s="0" t="s">
        <v>36</v>
      </c>
      <c r="B65" s="0" t="s">
        <v>3</v>
      </c>
      <c r="E65" s="0" t="s">
        <v>37</v>
      </c>
      <c r="F65" s="0" t="s">
        <v>38</v>
      </c>
      <c r="I65" s="5" t="n">
        <v>1940007</v>
      </c>
      <c r="J65" s="5" t="n">
        <v>1802251</v>
      </c>
    </row>
    <row r="66" customFormat="false" ht="12.8" hidden="false" customHeight="false" outlineLevel="0" collapsed="false">
      <c r="A66" s="0" t="s">
        <v>36</v>
      </c>
      <c r="B66" s="0" t="s">
        <v>3</v>
      </c>
      <c r="E66" s="0" t="s">
        <v>39</v>
      </c>
      <c r="F66" s="0" t="s">
        <v>40</v>
      </c>
      <c r="I66" s="5" t="n">
        <v>15804</v>
      </c>
      <c r="J66" s="5" t="n">
        <v>10936</v>
      </c>
    </row>
    <row r="67" customFormat="false" ht="12.8" hidden="false" customHeight="false" outlineLevel="0" collapsed="false">
      <c r="A67" s="0" t="s">
        <v>36</v>
      </c>
      <c r="B67" s="0" t="s">
        <v>3</v>
      </c>
      <c r="E67" s="0" t="s">
        <v>41</v>
      </c>
      <c r="F67" s="0" t="s">
        <v>42</v>
      </c>
      <c r="I67" s="5" t="n">
        <v>109672</v>
      </c>
      <c r="J67" s="5" t="n">
        <v>88670</v>
      </c>
    </row>
    <row r="68" customFormat="false" ht="12.8" hidden="false" customHeight="false" outlineLevel="0" collapsed="false">
      <c r="A68" s="0" t="s">
        <v>36</v>
      </c>
      <c r="B68" s="0" t="s">
        <v>3</v>
      </c>
      <c r="E68" s="0" t="s">
        <v>43</v>
      </c>
      <c r="F68" s="0" t="s">
        <v>44</v>
      </c>
      <c r="I68" s="5" t="n">
        <v>20619</v>
      </c>
      <c r="J68" s="5" t="n">
        <v>33368</v>
      </c>
    </row>
    <row r="69" customFormat="false" ht="12.8" hidden="false" customHeight="false" outlineLevel="0" collapsed="false">
      <c r="A69" s="0" t="s">
        <v>36</v>
      </c>
      <c r="B69" s="0" t="s">
        <v>3</v>
      </c>
      <c r="E69" s="0" t="s">
        <v>47</v>
      </c>
      <c r="F69" s="0" t="s">
        <v>48</v>
      </c>
      <c r="I69" s="5" t="n">
        <v>10879</v>
      </c>
      <c r="J69" s="5" t="n">
        <v>9666</v>
      </c>
    </row>
    <row r="70" customFormat="false" ht="12.8" hidden="false" customHeight="false" outlineLevel="0" collapsed="false">
      <c r="A70" s="0" t="s">
        <v>36</v>
      </c>
      <c r="B70" s="0" t="s">
        <v>3</v>
      </c>
      <c r="E70" s="0" t="s">
        <v>16</v>
      </c>
      <c r="F70" s="0" t="s">
        <v>49</v>
      </c>
      <c r="I70" s="5" t="n">
        <v>17199</v>
      </c>
      <c r="J70" s="5" t="n">
        <v>14966</v>
      </c>
    </row>
    <row r="71" customFormat="false" ht="12.8" hidden="false" customHeight="false" outlineLevel="0" collapsed="false">
      <c r="I71" s="5"/>
      <c r="J71" s="5"/>
    </row>
    <row r="73" customFormat="false" ht="12.8" hidden="false" customHeight="false" outlineLevel="0" collapsed="false">
      <c r="A73" s="0" t="s">
        <v>36</v>
      </c>
      <c r="B73" s="0" t="s">
        <v>3</v>
      </c>
      <c r="E73" s="0" t="s">
        <v>3</v>
      </c>
      <c r="F73" s="0" t="s">
        <v>50</v>
      </c>
      <c r="I73" s="6" t="n">
        <v>2114180</v>
      </c>
      <c r="J73" s="6" t="n">
        <v>1959857</v>
      </c>
    </row>
    <row r="74" customFormat="false" ht="12.8" hidden="false" customHeight="false" outlineLevel="0" collapsed="false">
      <c r="I74" s="4" t="n">
        <f aca="false">SUM(I65:I71)</f>
        <v>2114180</v>
      </c>
      <c r="J74" s="4" t="n">
        <f aca="false">SUM(J65:J71)</f>
        <v>1959857</v>
      </c>
    </row>
    <row r="76" customFormat="false" ht="12.8" hidden="false" customHeight="false" outlineLevel="0" collapsed="false">
      <c r="A76" s="0" t="s">
        <v>36</v>
      </c>
      <c r="B76" s="0" t="s">
        <v>189</v>
      </c>
      <c r="E76" s="0" t="s">
        <v>190</v>
      </c>
      <c r="F76" s="0" t="s">
        <v>52</v>
      </c>
      <c r="I76" s="5" t="n">
        <v>46208</v>
      </c>
      <c r="J76" s="5" t="n">
        <v>28634</v>
      </c>
    </row>
    <row r="78" customFormat="false" ht="12.8" hidden="false" customHeight="false" outlineLevel="0" collapsed="false">
      <c r="A78" s="0" t="s">
        <v>36</v>
      </c>
      <c r="B78" s="0" t="s">
        <v>189</v>
      </c>
      <c r="E78" s="0" t="s">
        <v>190</v>
      </c>
      <c r="F78" s="0" t="s">
        <v>52</v>
      </c>
      <c r="I78" s="6"/>
      <c r="J78" s="6"/>
    </row>
    <row r="79" customFormat="false" ht="12.8" hidden="false" customHeight="false" outlineLevel="0" collapsed="false">
      <c r="I79" s="4" t="n">
        <f aca="false">SUM(I71:I76)</f>
        <v>4274568</v>
      </c>
      <c r="J79" s="4" t="n">
        <f aca="false">SUM(J71:J76)</f>
        <v>3948348</v>
      </c>
    </row>
    <row r="81" customFormat="false" ht="12.8" hidden="false" customHeight="false" outlineLevel="0" collapsed="false">
      <c r="I81" s="5"/>
      <c r="J81" s="5"/>
    </row>
    <row r="82" customFormat="false" ht="12.8" hidden="false" customHeight="false" outlineLevel="0" collapsed="false">
      <c r="A82" s="0" t="s">
        <v>36</v>
      </c>
      <c r="B82" s="0" t="s">
        <v>21</v>
      </c>
      <c r="E82" s="0" t="s">
        <v>37</v>
      </c>
      <c r="F82" s="0" t="s">
        <v>38</v>
      </c>
      <c r="I82" s="5"/>
      <c r="J82" s="5" t="n">
        <v>38098</v>
      </c>
    </row>
    <row r="83" customFormat="false" ht="12.8" hidden="false" customHeight="false" outlineLevel="0" collapsed="false">
      <c r="A83" s="0" t="s">
        <v>36</v>
      </c>
      <c r="B83" s="0" t="s">
        <v>21</v>
      </c>
      <c r="E83" s="0" t="s">
        <v>39</v>
      </c>
      <c r="F83" s="0" t="s">
        <v>40</v>
      </c>
      <c r="I83" s="5" t="n">
        <v>24496</v>
      </c>
      <c r="J83" s="5" t="n">
        <v>30814</v>
      </c>
    </row>
    <row r="84" customFormat="false" ht="12.8" hidden="false" customHeight="false" outlineLevel="0" collapsed="false">
      <c r="A84" s="0" t="s">
        <v>36</v>
      </c>
      <c r="B84" s="0" t="s">
        <v>21</v>
      </c>
      <c r="E84" s="0" t="s">
        <v>41</v>
      </c>
      <c r="F84" s="0" t="s">
        <v>42</v>
      </c>
      <c r="I84" s="5" t="n">
        <v>1579</v>
      </c>
      <c r="J84" s="5" t="n">
        <v>2100</v>
      </c>
    </row>
    <row r="85" customFormat="false" ht="12.8" hidden="false" customHeight="false" outlineLevel="0" collapsed="false">
      <c r="A85" s="0" t="s">
        <v>36</v>
      </c>
      <c r="B85" s="0" t="s">
        <v>21</v>
      </c>
      <c r="E85" s="0" t="s">
        <v>10</v>
      </c>
      <c r="F85" s="0" t="s">
        <v>11</v>
      </c>
      <c r="I85" s="5" t="n">
        <v>30085</v>
      </c>
      <c r="J85" s="5" t="n">
        <v>26212</v>
      </c>
    </row>
    <row r="86" customFormat="false" ht="12.8" hidden="false" customHeight="false" outlineLevel="0" collapsed="false">
      <c r="A86" s="0" t="s">
        <v>36</v>
      </c>
      <c r="B86" s="0" t="s">
        <v>21</v>
      </c>
      <c r="E86" s="0" t="s">
        <v>53</v>
      </c>
      <c r="F86" s="0" t="s">
        <v>54</v>
      </c>
      <c r="I86" s="5" t="n">
        <v>6714</v>
      </c>
      <c r="J86" s="5" t="n">
        <v>3891</v>
      </c>
    </row>
    <row r="87" customFormat="false" ht="12.8" hidden="false" customHeight="false" outlineLevel="0" collapsed="false">
      <c r="A87" s="0" t="s">
        <v>36</v>
      </c>
      <c r="B87" s="0" t="s">
        <v>21</v>
      </c>
      <c r="E87" s="0" t="s">
        <v>55</v>
      </c>
      <c r="F87" s="0" t="s">
        <v>56</v>
      </c>
      <c r="I87" s="5" t="n">
        <v>86546</v>
      </c>
      <c r="J87" s="5" t="n">
        <v>112184</v>
      </c>
    </row>
    <row r="88" customFormat="false" ht="12.8" hidden="false" customHeight="false" outlineLevel="0" collapsed="false">
      <c r="A88" s="0" t="s">
        <v>36</v>
      </c>
      <c r="B88" s="0" t="s">
        <v>21</v>
      </c>
      <c r="E88" s="0" t="s">
        <v>16</v>
      </c>
      <c r="F88" s="0" t="s">
        <v>49</v>
      </c>
      <c r="I88" s="5" t="n">
        <v>348948</v>
      </c>
      <c r="J88" s="5" t="n">
        <v>342651</v>
      </c>
    </row>
    <row r="90" customFormat="false" ht="12.8" hidden="false" customHeight="false" outlineLevel="0" collapsed="false">
      <c r="A90" s="0" t="s">
        <v>36</v>
      </c>
      <c r="B90" s="0" t="s">
        <v>21</v>
      </c>
      <c r="E90" s="0" t="s">
        <v>191</v>
      </c>
      <c r="F90" s="0" t="s">
        <v>57</v>
      </c>
      <c r="I90" s="6" t="n">
        <v>498368</v>
      </c>
      <c r="J90" s="6" t="n">
        <v>555950</v>
      </c>
    </row>
    <row r="91" customFormat="false" ht="12.8" hidden="false" customHeight="false" outlineLevel="0" collapsed="false">
      <c r="I91" s="4" t="n">
        <f aca="false">SUM(I81:I88)</f>
        <v>498368</v>
      </c>
      <c r="J91" s="4" t="n">
        <f aca="false">SUM(J81:J88)</f>
        <v>555950</v>
      </c>
      <c r="L91" s="0" t="n">
        <f aca="false">SUM(I76:I76,I81:I88)</f>
        <v>544576</v>
      </c>
      <c r="M91" s="0" t="n">
        <f aca="false">SUM(J76:J76,J81:J88)</f>
        <v>584584</v>
      </c>
    </row>
    <row r="93" customFormat="false" ht="12.8" hidden="false" customHeight="false" outlineLevel="0" collapsed="false">
      <c r="A93" s="0" t="s">
        <v>59</v>
      </c>
      <c r="E93" s="0" t="s">
        <v>60</v>
      </c>
      <c r="F93" s="0" t="s">
        <v>61</v>
      </c>
      <c r="I93" s="7" t="n">
        <v>1610713</v>
      </c>
      <c r="J93" s="7" t="n">
        <v>1610713</v>
      </c>
    </row>
    <row r="94" customFormat="false" ht="12.8" hidden="false" customHeight="false" outlineLevel="0" collapsed="false">
      <c r="A94" s="0" t="s">
        <v>59</v>
      </c>
      <c r="E94" s="0" t="s">
        <v>62</v>
      </c>
      <c r="F94" s="0" t="s">
        <v>63</v>
      </c>
      <c r="I94" s="7" t="n">
        <v>621483</v>
      </c>
      <c r="J94" s="7" t="n">
        <v>621483</v>
      </c>
    </row>
    <row r="95" customFormat="false" ht="12.8" hidden="false" customHeight="false" outlineLevel="0" collapsed="false">
      <c r="A95" s="0" t="s">
        <v>59</v>
      </c>
      <c r="E95" s="0" t="s">
        <v>64</v>
      </c>
      <c r="F95" s="0" t="s">
        <v>65</v>
      </c>
      <c r="I95" s="7" t="n">
        <v>-44263</v>
      </c>
      <c r="J95" s="7" t="n">
        <v>-53762</v>
      </c>
    </row>
    <row r="96" customFormat="false" ht="12.8" hidden="false" customHeight="false" outlineLevel="0" collapsed="false">
      <c r="A96" s="0" t="s">
        <v>59</v>
      </c>
      <c r="E96" s="0" t="s">
        <v>66</v>
      </c>
      <c r="F96" s="0" t="s">
        <v>67</v>
      </c>
      <c r="I96" s="7" t="n">
        <v>-2103917</v>
      </c>
      <c r="J96" s="7" t="n">
        <v>-1856272</v>
      </c>
    </row>
    <row r="97" customFormat="false" ht="12.8" hidden="false" customHeight="false" outlineLevel="0" collapsed="false">
      <c r="I97" s="7"/>
      <c r="J97" s="7"/>
    </row>
    <row r="98" customFormat="false" ht="12.8" hidden="false" customHeight="false" outlineLevel="0" collapsed="false">
      <c r="I98" s="7"/>
      <c r="J98" s="7"/>
    </row>
    <row r="99" customFormat="false" ht="12.8" hidden="false" customHeight="false" outlineLevel="0" collapsed="false">
      <c r="I99" s="7"/>
      <c r="J99" s="7"/>
    </row>
    <row r="101" customFormat="false" ht="12.8" hidden="false" customHeight="false" outlineLevel="0" collapsed="false">
      <c r="A101" s="0" t="s">
        <v>59</v>
      </c>
      <c r="E101" s="0" t="s">
        <v>59</v>
      </c>
      <c r="F101" s="0" t="s">
        <v>68</v>
      </c>
      <c r="I101" s="8" t="n">
        <v>84016</v>
      </c>
      <c r="J101" s="8" t="n">
        <v>322162</v>
      </c>
    </row>
    <row r="102" customFormat="false" ht="12.8" hidden="false" customHeight="false" outlineLevel="0" collapsed="false">
      <c r="I102" s="4" t="n">
        <f aca="false">SUM(I93:I99)</f>
        <v>84016</v>
      </c>
      <c r="J102" s="4" t="n">
        <f aca="false">SUM(J93:J99)</f>
        <v>322162</v>
      </c>
    </row>
    <row r="104" customFormat="false" ht="12.8" hidden="false" customHeight="false" outlineLevel="0" collapsed="false">
      <c r="E104" s="0" t="s">
        <v>69</v>
      </c>
      <c r="F104" s="0" t="s">
        <v>70</v>
      </c>
      <c r="I104" s="7" t="n">
        <v>33055</v>
      </c>
      <c r="J104" s="7" t="n">
        <v>62570</v>
      </c>
    </row>
    <row r="105" customFormat="false" ht="12.8" hidden="false" customHeight="false" outlineLevel="0" collapsed="false">
      <c r="E105" s="0" t="s">
        <v>71</v>
      </c>
      <c r="F105" s="0" t="s">
        <v>72</v>
      </c>
      <c r="I105" s="7" t="n">
        <v>9887</v>
      </c>
      <c r="J105" s="7"/>
    </row>
    <row r="107" customFormat="false" ht="12.8" hidden="false" customHeight="false" outlineLevel="0" collapsed="false">
      <c r="E107" s="0" t="s">
        <v>73</v>
      </c>
      <c r="F107" s="0" t="s">
        <v>74</v>
      </c>
      <c r="I107" s="8" t="n">
        <v>2785714</v>
      </c>
      <c r="J107" s="8" t="n">
        <v>2929173</v>
      </c>
    </row>
    <row r="108" customFormat="false" ht="12.8" hidden="false" customHeight="false" outlineLevel="0" collapsed="false">
      <c r="I108" s="4" t="n">
        <f aca="false">SUM(I65:I71, I76:I76, I81:I88, I93:I99, I104:I105)</f>
        <v>2785714</v>
      </c>
      <c r="J108" s="4" t="n">
        <f aca="false">SUM(J65:J71, J76:J76, J81:J88, J93:J99, J104:J105)</f>
        <v>2929173</v>
      </c>
    </row>
    <row r="111" customFormat="false" ht="12.8" hidden="false" customHeight="false" outlineLevel="0" collapsed="false">
      <c r="I111" s="1" t="n">
        <v>2020</v>
      </c>
      <c r="J111" s="1" t="n">
        <v>2019</v>
      </c>
    </row>
    <row r="112" customFormat="false" ht="12.8" hidden="false" customHeight="false" outlineLevel="0" collapsed="false">
      <c r="A112" s="0" t="s">
        <v>75</v>
      </c>
      <c r="B112" s="0" t="s">
        <v>76</v>
      </c>
      <c r="E112" s="0" t="s">
        <v>77</v>
      </c>
      <c r="F112" s="0" t="s">
        <v>78</v>
      </c>
      <c r="I112" s="9" t="n">
        <v>240617</v>
      </c>
      <c r="J112" s="9" t="n">
        <v>255071</v>
      </c>
    </row>
    <row r="113" customFormat="false" ht="12.8" hidden="false" customHeight="false" outlineLevel="0" collapsed="false">
      <c r="A113" s="0" t="s">
        <v>75</v>
      </c>
      <c r="B113" s="0" t="s">
        <v>76</v>
      </c>
      <c r="E113" s="0" t="s">
        <v>79</v>
      </c>
      <c r="F113" s="0" t="s">
        <v>80</v>
      </c>
      <c r="I113" s="9" t="n">
        <v>-34340</v>
      </c>
      <c r="J113" s="9" t="n">
        <v>-47125</v>
      </c>
    </row>
    <row r="114" customFormat="false" ht="12.8" hidden="false" customHeight="false" outlineLevel="0" collapsed="false">
      <c r="A114" s="0" t="s">
        <v>75</v>
      </c>
      <c r="B114" s="0" t="s">
        <v>76</v>
      </c>
      <c r="E114" s="0" t="s">
        <v>81</v>
      </c>
      <c r="F114" s="0" t="s">
        <v>81</v>
      </c>
      <c r="I114" s="9" t="n">
        <v>-53618</v>
      </c>
      <c r="J114" s="9" t="n">
        <v>-98045</v>
      </c>
    </row>
    <row r="115" customFormat="false" ht="12.8" hidden="false" customHeight="false" outlineLevel="0" collapsed="false">
      <c r="A115" s="0" t="s">
        <v>75</v>
      </c>
      <c r="I115" s="9"/>
      <c r="J115" s="9"/>
    </row>
    <row r="116" customFormat="false" ht="12.8" hidden="false" customHeight="false" outlineLevel="0" collapsed="false">
      <c r="A116" s="0" t="s">
        <v>75</v>
      </c>
      <c r="I116" s="9"/>
      <c r="J116" s="9"/>
    </row>
    <row r="117" customFormat="false" ht="12.8" hidden="false" customHeight="false" outlineLevel="0" collapsed="false">
      <c r="A117" s="0" t="s">
        <v>75</v>
      </c>
      <c r="I117" s="9"/>
      <c r="J117" s="9"/>
    </row>
    <row r="119" customFormat="false" ht="12.8" hidden="false" customHeight="false" outlineLevel="0" collapsed="false">
      <c r="A119" s="0" t="s">
        <v>75</v>
      </c>
      <c r="B119" s="0" t="s">
        <v>82</v>
      </c>
      <c r="E119" s="0" t="s">
        <v>82</v>
      </c>
      <c r="F119" s="0" t="s">
        <v>83</v>
      </c>
      <c r="I119" s="10" t="n">
        <v>152659</v>
      </c>
      <c r="J119" s="10" t="n">
        <v>109901</v>
      </c>
    </row>
    <row r="120" customFormat="false" ht="12.8" hidden="false" customHeight="false" outlineLevel="0" collapsed="false">
      <c r="I120" s="4" t="n">
        <f aca="false">SUM(I112:I117)</f>
        <v>152659</v>
      </c>
      <c r="J120" s="4" t="n">
        <f aca="false">SUM(J112:J117)</f>
        <v>109901</v>
      </c>
    </row>
    <row r="122" customFormat="false" ht="12.8" hidden="false" customHeight="false" outlineLevel="0" collapsed="false">
      <c r="A122" s="0" t="s">
        <v>75</v>
      </c>
      <c r="B122" s="0" t="s">
        <v>84</v>
      </c>
      <c r="E122" s="0" t="s">
        <v>85</v>
      </c>
      <c r="F122" s="0" t="s">
        <v>86</v>
      </c>
      <c r="I122" s="9"/>
      <c r="J122" s="9"/>
    </row>
    <row r="123" customFormat="false" ht="12.8" hidden="false" customHeight="false" outlineLevel="0" collapsed="false">
      <c r="A123" s="0" t="s">
        <v>75</v>
      </c>
      <c r="B123" s="0" t="s">
        <v>84</v>
      </c>
      <c r="E123" s="0" t="s">
        <v>87</v>
      </c>
      <c r="F123" s="0" t="s">
        <v>88</v>
      </c>
      <c r="I123" s="9" t="n">
        <v>-43064</v>
      </c>
      <c r="J123" s="9" t="n">
        <v>-62049</v>
      </c>
    </row>
    <row r="124" customFormat="false" ht="12.8" hidden="false" customHeight="false" outlineLevel="0" collapsed="false">
      <c r="A124" s="0" t="s">
        <v>75</v>
      </c>
      <c r="B124" s="0" t="s">
        <v>84</v>
      </c>
      <c r="E124" s="0" t="s">
        <v>89</v>
      </c>
      <c r="F124" s="0" t="s">
        <v>90</v>
      </c>
      <c r="I124" s="9" t="n">
        <v>-8232</v>
      </c>
      <c r="J124" s="9" t="n">
        <v>-58882</v>
      </c>
    </row>
    <row r="125" customFormat="false" ht="12.8" hidden="false" customHeight="false" outlineLevel="0" collapsed="false">
      <c r="A125" s="0" t="s">
        <v>75</v>
      </c>
      <c r="I125" s="9"/>
      <c r="J125" s="9"/>
    </row>
    <row r="126" customFormat="false" ht="12.8" hidden="false" customHeight="false" outlineLevel="0" collapsed="false">
      <c r="A126" s="0" t="s">
        <v>75</v>
      </c>
      <c r="I126" s="9"/>
      <c r="J126" s="9"/>
    </row>
    <row r="127" customFormat="false" ht="12.8" hidden="false" customHeight="false" outlineLevel="0" collapsed="false">
      <c r="A127" s="0" t="s">
        <v>75</v>
      </c>
      <c r="I127" s="9"/>
      <c r="J127" s="9"/>
    </row>
    <row r="129" customFormat="false" ht="12.8" hidden="false" customHeight="false" outlineLevel="0" collapsed="false">
      <c r="A129" s="0" t="s">
        <v>75</v>
      </c>
      <c r="B129" s="0" t="s">
        <v>91</v>
      </c>
      <c r="E129" s="0" t="s">
        <v>91</v>
      </c>
      <c r="F129" s="0" t="s">
        <v>92</v>
      </c>
      <c r="I129" s="10" t="n">
        <v>101363</v>
      </c>
      <c r="J129" s="10" t="n">
        <v>-11030</v>
      </c>
    </row>
    <row r="130" customFormat="false" ht="12.8" hidden="false" customHeight="false" outlineLevel="0" collapsed="false">
      <c r="I130" s="4" t="n">
        <f aca="false">SUM(I112:I117, I122:I127)</f>
        <v>101363</v>
      </c>
      <c r="J130" s="4" t="n">
        <f aca="false">SUM(J112:J117, J122:J127)</f>
        <v>-11030</v>
      </c>
    </row>
    <row r="132" customFormat="false" ht="12.8" hidden="false" customHeight="false" outlineLevel="0" collapsed="false">
      <c r="A132" s="0" t="s">
        <v>75</v>
      </c>
      <c r="E132" s="0" t="s">
        <v>85</v>
      </c>
      <c r="F132" s="0" t="s">
        <v>86</v>
      </c>
      <c r="I132" s="9" t="n">
        <v>-44261</v>
      </c>
      <c r="J132" s="9" t="n">
        <v>-13552</v>
      </c>
    </row>
    <row r="133" customFormat="false" ht="12.8" hidden="false" customHeight="false" outlineLevel="0" collapsed="false">
      <c r="A133" s="0" t="s">
        <v>75</v>
      </c>
      <c r="E133" s="0" t="s">
        <v>87</v>
      </c>
      <c r="F133" s="0" t="s">
        <v>93</v>
      </c>
      <c r="I133" s="9" t="n">
        <v>-105086</v>
      </c>
      <c r="J133" s="9" t="n">
        <v>-229358</v>
      </c>
    </row>
    <row r="134" customFormat="false" ht="12.8" hidden="false" customHeight="false" outlineLevel="0" collapsed="false">
      <c r="A134" s="0" t="s">
        <v>75</v>
      </c>
      <c r="I134" s="9"/>
      <c r="J134" s="9"/>
    </row>
    <row r="135" customFormat="false" ht="12.8" hidden="false" customHeight="false" outlineLevel="0" collapsed="false">
      <c r="A135" s="0" t="s">
        <v>75</v>
      </c>
      <c r="I135" s="9"/>
      <c r="J135" s="9"/>
    </row>
    <row r="136" customFormat="false" ht="12.8" hidden="false" customHeight="false" outlineLevel="0" collapsed="false">
      <c r="A136" s="0" t="s">
        <v>75</v>
      </c>
      <c r="I136" s="9"/>
      <c r="J136" s="9"/>
    </row>
    <row r="137" customFormat="false" ht="12.8" hidden="false" customHeight="false" outlineLevel="0" collapsed="false">
      <c r="A137" s="0" t="s">
        <v>75</v>
      </c>
      <c r="I137" s="9"/>
      <c r="J137" s="9"/>
    </row>
    <row r="139" customFormat="false" ht="12.8" hidden="false" customHeight="false" outlineLevel="0" collapsed="false">
      <c r="A139" s="0" t="s">
        <v>75</v>
      </c>
      <c r="B139" s="0" t="s">
        <v>94</v>
      </c>
      <c r="E139" s="0" t="s">
        <v>94</v>
      </c>
      <c r="F139" s="0" t="s">
        <v>95</v>
      </c>
      <c r="I139" s="10" t="n">
        <v>-47984</v>
      </c>
      <c r="J139" s="10" t="n">
        <v>-253940</v>
      </c>
    </row>
    <row r="140" customFormat="false" ht="12.8" hidden="false" customHeight="false" outlineLevel="0" collapsed="false">
      <c r="I140" s="4" t="n">
        <f aca="false">SUM(I112:I117, I122:I127, I132:I137)</f>
        <v>-47984</v>
      </c>
      <c r="J140" s="4" t="n">
        <f aca="false">SUM(J112:J117, J122:J127, J132:J137)</f>
        <v>-253940</v>
      </c>
    </row>
    <row r="142" customFormat="false" ht="12.8" hidden="false" customHeight="false" outlineLevel="0" collapsed="false">
      <c r="A142" s="0" t="s">
        <v>75</v>
      </c>
      <c r="E142" s="0" t="s">
        <v>96</v>
      </c>
      <c r="F142" s="0" t="s">
        <v>97</v>
      </c>
      <c r="I142" s="9" t="n">
        <v>-14831</v>
      </c>
      <c r="J142" s="9" t="n">
        <v>-7451</v>
      </c>
    </row>
    <row r="143" customFormat="false" ht="12.8" hidden="false" customHeight="false" outlineLevel="0" collapsed="false">
      <c r="A143" s="0" t="s">
        <v>75</v>
      </c>
      <c r="I143" s="9"/>
      <c r="J143" s="9"/>
    </row>
    <row r="144" customFormat="false" ht="12.8" hidden="false" customHeight="false" outlineLevel="0" collapsed="false">
      <c r="A144" s="0" t="s">
        <v>75</v>
      </c>
      <c r="I144" s="9"/>
      <c r="J144" s="9"/>
    </row>
    <row r="145" customFormat="false" ht="12.8" hidden="false" customHeight="false" outlineLevel="0" collapsed="false">
      <c r="A145" s="0" t="s">
        <v>75</v>
      </c>
      <c r="I145" s="9"/>
      <c r="J145" s="9"/>
    </row>
    <row r="146" customFormat="false" ht="12.8" hidden="false" customHeight="false" outlineLevel="0" collapsed="false">
      <c r="A146" s="0" t="s">
        <v>75</v>
      </c>
      <c r="I146" s="9"/>
      <c r="J146" s="9"/>
    </row>
    <row r="147" customFormat="false" ht="12.8" hidden="false" customHeight="false" outlineLevel="0" collapsed="false">
      <c r="A147" s="0" t="s">
        <v>75</v>
      </c>
      <c r="I147" s="9"/>
      <c r="J147" s="9"/>
    </row>
    <row r="149" customFormat="false" ht="12.8" hidden="false" customHeight="false" outlineLevel="0" collapsed="false">
      <c r="A149" s="0" t="s">
        <v>75</v>
      </c>
      <c r="B149" s="0" t="s">
        <v>98</v>
      </c>
      <c r="E149" s="0" t="s">
        <v>98</v>
      </c>
      <c r="F149" s="0" t="s">
        <v>99</v>
      </c>
      <c r="I149" s="10" t="n">
        <v>-62815</v>
      </c>
      <c r="J149" s="10" t="n">
        <v>-261391</v>
      </c>
    </row>
    <row r="150" customFormat="false" ht="12.8" hidden="false" customHeight="false" outlineLevel="0" collapsed="false">
      <c r="I150" s="4" t="n">
        <f aca="false">SUM(I112:I117, I122:I127, I132:I137, I142:I147)</f>
        <v>-62815</v>
      </c>
      <c r="J150" s="4" t="n">
        <f aca="false">SUM(J112:J117, J122:J127, J132:J137, J142:J147)</f>
        <v>-261391</v>
      </c>
    </row>
    <row r="152" customFormat="false" ht="12.8" hidden="false" customHeight="false" outlineLevel="0" collapsed="false">
      <c r="A152" s="0" t="s">
        <v>75</v>
      </c>
      <c r="B152" s="0" t="s">
        <v>100</v>
      </c>
      <c r="E152" s="0" t="s">
        <v>101</v>
      </c>
      <c r="F152" s="0" t="s">
        <v>102</v>
      </c>
      <c r="I152" s="9" t="n">
        <v>-1384</v>
      </c>
      <c r="J152" s="9" t="n">
        <v>116936</v>
      </c>
    </row>
    <row r="153" customFormat="false" ht="12.8" hidden="false" customHeight="false" outlineLevel="0" collapsed="false">
      <c r="A153" s="0" t="s">
        <v>75</v>
      </c>
      <c r="I153" s="9"/>
      <c r="J153" s="9"/>
    </row>
    <row r="154" customFormat="false" ht="12.8" hidden="false" customHeight="false" outlineLevel="0" collapsed="false">
      <c r="A154" s="0" t="s">
        <v>75</v>
      </c>
      <c r="I154" s="9"/>
      <c r="J154" s="9"/>
    </row>
    <row r="155" customFormat="false" ht="12.8" hidden="false" customHeight="false" outlineLevel="0" collapsed="false">
      <c r="A155" s="0" t="s">
        <v>75</v>
      </c>
      <c r="I155" s="9"/>
      <c r="J155" s="9"/>
    </row>
    <row r="156" customFormat="false" ht="12.8" hidden="false" customHeight="false" outlineLevel="0" collapsed="false">
      <c r="A156" s="0" t="s">
        <v>75</v>
      </c>
      <c r="I156" s="9"/>
      <c r="J156" s="9"/>
    </row>
    <row r="157" customFormat="false" ht="12.8" hidden="false" customHeight="false" outlineLevel="0" collapsed="false">
      <c r="A157" s="0" t="s">
        <v>75</v>
      </c>
      <c r="I157" s="9"/>
      <c r="J157" s="9"/>
    </row>
    <row r="159" customFormat="false" ht="12.8" hidden="false" customHeight="false" outlineLevel="0" collapsed="false">
      <c r="A159" s="0" t="s">
        <v>75</v>
      </c>
      <c r="B159" s="0" t="s">
        <v>100</v>
      </c>
      <c r="E159" s="0" t="s">
        <v>103</v>
      </c>
      <c r="F159" s="0" t="s">
        <v>104</v>
      </c>
      <c r="I159" s="10" t="n">
        <v>-64199</v>
      </c>
      <c r="J159" s="10" t="n">
        <v>-144455</v>
      </c>
    </row>
    <row r="160" customFormat="false" ht="12.8" hidden="false" customHeight="false" outlineLevel="0" collapsed="false">
      <c r="I160" s="4" t="n">
        <f aca="false">SUM(I112:I117, I122:I127, I132:I137, I142:I147, I152:I157)</f>
        <v>-64199</v>
      </c>
      <c r="J160" s="4" t="n">
        <f aca="false">SUM(J112:J117, J122:J127, J132:J137, J142:J147, J152:J157)</f>
        <v>-144455</v>
      </c>
    </row>
    <row r="162" customFormat="false" ht="12.8" hidden="false" customHeight="false" outlineLevel="0" collapsed="false">
      <c r="A162" s="0" t="s">
        <v>75</v>
      </c>
      <c r="B162" s="0" t="s">
        <v>105</v>
      </c>
      <c r="E162" s="0" t="s">
        <v>106</v>
      </c>
      <c r="F162" s="0" t="s">
        <v>107</v>
      </c>
      <c r="I162" s="11" t="n">
        <v>-63096</v>
      </c>
      <c r="J162" s="11" t="n">
        <v>-136736</v>
      </c>
    </row>
    <row r="163" customFormat="false" ht="12.8" hidden="false" customHeight="false" outlineLevel="0" collapsed="false">
      <c r="A163" s="0" t="s">
        <v>75</v>
      </c>
      <c r="B163" s="0" t="s">
        <v>105</v>
      </c>
      <c r="E163" s="0" t="s">
        <v>108</v>
      </c>
      <c r="F163" s="0" t="s">
        <v>109</v>
      </c>
      <c r="I163" s="11" t="n">
        <v>-1299</v>
      </c>
      <c r="J163" s="11" t="n">
        <v>-7719</v>
      </c>
    </row>
    <row r="164" customFormat="false" ht="12.8" hidden="false" customHeight="false" outlineLevel="0" collapsed="false">
      <c r="A164" s="0" t="s">
        <v>75</v>
      </c>
      <c r="B164" s="0" t="s">
        <v>105</v>
      </c>
      <c r="E164" s="0" t="s">
        <v>110</v>
      </c>
      <c r="F164" s="0" t="s">
        <v>111</v>
      </c>
      <c r="I164" s="11" t="n">
        <v>196</v>
      </c>
      <c r="J164" s="11"/>
    </row>
    <row r="166" customFormat="false" ht="12.8" hidden="false" customHeight="false" outlineLevel="0" collapsed="false">
      <c r="A166" s="0" t="s">
        <v>75</v>
      </c>
      <c r="B166" s="0" t="s">
        <v>105</v>
      </c>
      <c r="E166" s="0" t="s">
        <v>105</v>
      </c>
      <c r="F166" s="0" t="s">
        <v>112</v>
      </c>
      <c r="I166" s="12" t="n">
        <v>-64199</v>
      </c>
      <c r="J166" s="12" t="n">
        <v>-144455</v>
      </c>
    </row>
    <row r="167" customFormat="false" ht="12.8" hidden="false" customHeight="false" outlineLevel="0" collapsed="false">
      <c r="I167" s="4" t="n">
        <f aca="false">SUM(I162:I164)</f>
        <v>-64199</v>
      </c>
      <c r="J167" s="4" t="n">
        <f aca="false">SUM(J162:J164)</f>
        <v>-144455</v>
      </c>
    </row>
    <row r="172" customFormat="false" ht="12.8" hidden="false" customHeight="false" outlineLevel="0" collapsed="false">
      <c r="A172" s="0" t="s">
        <v>113</v>
      </c>
      <c r="B172" s="0" t="s">
        <v>77</v>
      </c>
      <c r="C172" s="0" t="s">
        <v>114</v>
      </c>
      <c r="E172" s="0" t="s">
        <v>114</v>
      </c>
      <c r="F172" s="0" t="s">
        <v>115</v>
      </c>
      <c r="I172" s="13" t="n">
        <v>34340</v>
      </c>
      <c r="J172" s="13" t="n">
        <v>47125</v>
      </c>
    </row>
    <row r="174" customFormat="false" ht="12.8" hidden="false" customHeight="false" outlineLevel="0" collapsed="false">
      <c r="I174" s="13"/>
      <c r="J174" s="13"/>
    </row>
    <row r="175" customFormat="false" ht="12.8" hidden="false" customHeight="false" outlineLevel="0" collapsed="false">
      <c r="A175" s="0" t="s">
        <v>113</v>
      </c>
      <c r="B175" s="0" t="s">
        <v>77</v>
      </c>
      <c r="C175" s="0" t="s">
        <v>116</v>
      </c>
      <c r="E175" s="0" t="s">
        <v>119</v>
      </c>
      <c r="F175" s="0" t="s">
        <v>120</v>
      </c>
      <c r="I175" s="13" t="n">
        <v>218844</v>
      </c>
      <c r="J175" s="13" t="n">
        <v>218564</v>
      </c>
    </row>
    <row r="176" customFormat="false" ht="12.8" hidden="false" customHeight="false" outlineLevel="0" collapsed="false">
      <c r="A176" s="0" t="s">
        <v>113</v>
      </c>
      <c r="B176" s="0" t="s">
        <v>77</v>
      </c>
      <c r="C176" s="0" t="s">
        <v>116</v>
      </c>
      <c r="E176" s="0" t="s">
        <v>192</v>
      </c>
      <c r="F176" s="0" t="s">
        <v>193</v>
      </c>
      <c r="I176" s="13"/>
      <c r="J176" s="13" t="n">
        <v>2273</v>
      </c>
    </row>
    <row r="177" customFormat="false" ht="12.8" hidden="false" customHeight="false" outlineLevel="0" collapsed="false">
      <c r="A177" s="0" t="s">
        <v>113</v>
      </c>
      <c r="B177" s="0" t="s">
        <v>77</v>
      </c>
      <c r="C177" s="0" t="s">
        <v>116</v>
      </c>
      <c r="E177" s="0" t="s">
        <v>123</v>
      </c>
      <c r="F177" s="0" t="s">
        <v>124</v>
      </c>
      <c r="I177" s="13" t="n">
        <v>6043</v>
      </c>
      <c r="J177" s="13" t="n">
        <v>6409</v>
      </c>
    </row>
    <row r="179" customFormat="false" ht="12.8" hidden="false" customHeight="false" outlineLevel="0" collapsed="false">
      <c r="A179" s="0" t="s">
        <v>113</v>
      </c>
      <c r="B179" s="0" t="s">
        <v>77</v>
      </c>
      <c r="C179" s="0" t="s">
        <v>116</v>
      </c>
      <c r="E179" s="0" t="s">
        <v>116</v>
      </c>
      <c r="F179" s="0" t="s">
        <v>125</v>
      </c>
      <c r="I179" s="14" t="n">
        <v>224887</v>
      </c>
      <c r="J179" s="14" t="n">
        <v>227246</v>
      </c>
    </row>
    <row r="180" customFormat="false" ht="12.8" hidden="false" customHeight="false" outlineLevel="0" collapsed="false">
      <c r="I180" s="4" t="n">
        <f aca="false">SUM(I175:I177)</f>
        <v>224887</v>
      </c>
      <c r="J180" s="4" t="n">
        <f aca="false">SUM(J175:J177)</f>
        <v>227246</v>
      </c>
    </row>
    <row r="182" customFormat="false" ht="12.8" hidden="false" customHeight="false" outlineLevel="0" collapsed="false">
      <c r="A182" s="0" t="s">
        <v>113</v>
      </c>
      <c r="B182" s="0" t="s">
        <v>77</v>
      </c>
      <c r="C182" s="0" t="s">
        <v>116</v>
      </c>
      <c r="E182" s="0" t="s">
        <v>126</v>
      </c>
      <c r="F182" s="0" t="s">
        <v>127</v>
      </c>
      <c r="I182" s="13" t="n">
        <v>-18610</v>
      </c>
      <c r="J182" s="13" t="n">
        <v>-19300</v>
      </c>
    </row>
    <row r="183" customFormat="false" ht="12.8" hidden="false" customHeight="false" outlineLevel="0" collapsed="false">
      <c r="I183" s="13"/>
      <c r="J183" s="13"/>
    </row>
    <row r="185" customFormat="false" ht="12.8" hidden="false" customHeight="false" outlineLevel="0" collapsed="false">
      <c r="A185" s="0" t="s">
        <v>113</v>
      </c>
      <c r="B185" s="0" t="s">
        <v>77</v>
      </c>
      <c r="C185" s="0" t="s">
        <v>128</v>
      </c>
      <c r="E185" s="0" t="s">
        <v>129</v>
      </c>
      <c r="F185" s="0" t="s">
        <v>129</v>
      </c>
      <c r="I185" s="14" t="n">
        <v>206277</v>
      </c>
      <c r="J185" s="14" t="n">
        <v>207946</v>
      </c>
    </row>
    <row r="186" customFormat="false" ht="12.8" hidden="false" customHeight="false" outlineLevel="0" collapsed="false">
      <c r="I186" s="4" t="n">
        <f aca="false">SUM(I174:I177, I182:I183)</f>
        <v>206277</v>
      </c>
      <c r="J186" s="4" t="n">
        <f aca="false">SUM(J174:J177, J182:J183)</f>
        <v>207946</v>
      </c>
    </row>
    <row r="188" customFormat="false" ht="12.8" hidden="false" customHeight="false" outlineLevel="0" collapsed="false">
      <c r="A188" s="0" t="s">
        <v>113</v>
      </c>
      <c r="B188" s="0" t="s">
        <v>77</v>
      </c>
      <c r="C188" s="0" t="s">
        <v>77</v>
      </c>
      <c r="E188" s="0" t="s">
        <v>78</v>
      </c>
      <c r="F188" s="0" t="s">
        <v>78</v>
      </c>
      <c r="I188" s="14" t="n">
        <v>240617</v>
      </c>
      <c r="J188" s="14" t="n">
        <v>255071</v>
      </c>
    </row>
    <row r="189" customFormat="false" ht="12.8" hidden="false" customHeight="false" outlineLevel="0" collapsed="false">
      <c r="I189" s="4" t="n">
        <f aca="false">SUM(I172, I174:I177, I182:I183)</f>
        <v>240617</v>
      </c>
      <c r="J189" s="4" t="n">
        <f aca="false">SUM(J172, J174:J177, J182:J183)</f>
        <v>255071</v>
      </c>
    </row>
    <row r="191" customFormat="false" ht="12.8" hidden="false" customHeight="false" outlineLevel="0" collapsed="false">
      <c r="A191" s="0" t="s">
        <v>113</v>
      </c>
      <c r="B191" s="0" t="s">
        <v>136</v>
      </c>
      <c r="E191" s="0" t="s">
        <v>136</v>
      </c>
      <c r="F191" s="0" t="s">
        <v>137</v>
      </c>
      <c r="I191" s="14" t="n">
        <v>-28537</v>
      </c>
      <c r="J191" s="14" t="n">
        <v>-26614</v>
      </c>
    </row>
    <row r="193" customFormat="false" ht="12.8" hidden="false" customHeight="false" outlineLevel="0" collapsed="false">
      <c r="A193" s="0" t="s">
        <v>113</v>
      </c>
      <c r="B193" s="0" t="s">
        <v>158</v>
      </c>
      <c r="F193" s="0" t="s">
        <v>160</v>
      </c>
      <c r="I193" s="13" t="n">
        <v>3395</v>
      </c>
      <c r="J193" s="13" t="n">
        <v>40246</v>
      </c>
    </row>
    <row r="194" customFormat="false" ht="12.8" hidden="false" customHeight="false" outlineLevel="0" collapsed="false">
      <c r="A194" s="0" t="s">
        <v>113</v>
      </c>
      <c r="B194" s="0" t="s">
        <v>158</v>
      </c>
      <c r="F194" s="0" t="s">
        <v>162</v>
      </c>
      <c r="I194" s="13" t="n">
        <v>118</v>
      </c>
      <c r="J194" s="13" t="n">
        <v>70</v>
      </c>
    </row>
    <row r="195" customFormat="false" ht="12.8" hidden="false" customHeight="false" outlineLevel="0" collapsed="false">
      <c r="A195" s="0" t="s">
        <v>113</v>
      </c>
      <c r="B195" s="0" t="s">
        <v>158</v>
      </c>
      <c r="F195" s="0" t="s">
        <v>163</v>
      </c>
      <c r="I195" s="13" t="n">
        <v>273</v>
      </c>
      <c r="J195" s="13" t="n">
        <v>3085</v>
      </c>
    </row>
    <row r="196" customFormat="false" ht="12.8" hidden="false" customHeight="false" outlineLevel="0" collapsed="false">
      <c r="A196" s="0" t="s">
        <v>113</v>
      </c>
      <c r="B196" s="0" t="s">
        <v>158</v>
      </c>
      <c r="I196" s="13"/>
      <c r="J196" s="13"/>
    </row>
    <row r="198" customFormat="false" ht="12.8" hidden="false" customHeight="false" outlineLevel="0" collapsed="false">
      <c r="A198" s="0" t="s">
        <v>113</v>
      </c>
      <c r="B198" s="0" t="s">
        <v>158</v>
      </c>
      <c r="I198" s="14" t="n">
        <v>3786</v>
      </c>
      <c r="J198" s="14" t="n">
        <v>43401</v>
      </c>
    </row>
    <row r="199" customFormat="false" ht="12.8" hidden="false" customHeight="false" outlineLevel="0" collapsed="false">
      <c r="I199" s="4" t="n">
        <f aca="false">SUM(I193:I196)</f>
        <v>3786</v>
      </c>
      <c r="J199" s="4" t="n">
        <f aca="false">SUM(J193:J196)</f>
        <v>43401</v>
      </c>
    </row>
    <row r="201" customFormat="false" ht="12.8" hidden="false" customHeight="false" outlineLevel="0" collapsed="false">
      <c r="A201" s="0" t="s">
        <v>113</v>
      </c>
      <c r="B201" s="0" t="s">
        <v>165</v>
      </c>
      <c r="F201" s="0" t="s">
        <v>167</v>
      </c>
      <c r="I201" s="13" t="n">
        <v>-83753</v>
      </c>
      <c r="J201" s="13" t="n">
        <v>-252957</v>
      </c>
    </row>
    <row r="202" customFormat="false" ht="12.8" hidden="false" customHeight="false" outlineLevel="0" collapsed="false">
      <c r="A202" s="0" t="s">
        <v>113</v>
      </c>
      <c r="B202" s="0" t="s">
        <v>165</v>
      </c>
      <c r="F202" s="0" t="s">
        <v>169</v>
      </c>
      <c r="I202" s="13" t="n">
        <v>-24345</v>
      </c>
      <c r="J202" s="13" t="n">
        <v>-11832</v>
      </c>
    </row>
    <row r="203" customFormat="false" ht="12.8" hidden="false" customHeight="false" outlineLevel="0" collapsed="false">
      <c r="A203" s="0" t="s">
        <v>113</v>
      </c>
      <c r="B203" s="0" t="s">
        <v>165</v>
      </c>
      <c r="F203" s="0" t="s">
        <v>162</v>
      </c>
      <c r="I203" s="13" t="n">
        <v>-1</v>
      </c>
      <c r="J203" s="13" t="n">
        <v>-175</v>
      </c>
    </row>
    <row r="204" customFormat="false" ht="12.8" hidden="false" customHeight="false" outlineLevel="0" collapsed="false">
      <c r="A204" s="0" t="s">
        <v>113</v>
      </c>
      <c r="B204" s="0" t="s">
        <v>165</v>
      </c>
      <c r="F204" s="0" t="s">
        <v>171</v>
      </c>
      <c r="I204" s="13" t="n">
        <v>642</v>
      </c>
      <c r="J204" s="13" t="n">
        <v>-1894</v>
      </c>
    </row>
    <row r="205" customFormat="false" ht="12.8" hidden="false" customHeight="false" outlineLevel="0" collapsed="false">
      <c r="A205" s="0" t="s">
        <v>113</v>
      </c>
      <c r="B205" s="0" t="s">
        <v>165</v>
      </c>
      <c r="F205" s="0" t="s">
        <v>163</v>
      </c>
      <c r="I205" s="13" t="n">
        <v>-1415</v>
      </c>
      <c r="J205" s="13" t="n">
        <v>-5901</v>
      </c>
    </row>
    <row r="207" customFormat="false" ht="12.8" hidden="false" customHeight="false" outlineLevel="0" collapsed="false">
      <c r="A207" s="0" t="s">
        <v>113</v>
      </c>
      <c r="B207" s="0" t="s">
        <v>165</v>
      </c>
      <c r="I207" s="14" t="n">
        <v>-108872</v>
      </c>
      <c r="J207" s="14" t="n">
        <v>-272759</v>
      </c>
    </row>
    <row r="208" customFormat="false" ht="12.8" hidden="false" customHeight="false" outlineLevel="0" collapsed="false">
      <c r="I208" s="4" t="n">
        <f aca="false">SUM(I201:I205)</f>
        <v>-108872</v>
      </c>
      <c r="J208" s="4" t="n">
        <f aca="false">SUM(J201:J205)</f>
        <v>-272759</v>
      </c>
    </row>
    <row r="210" customFormat="false" ht="12.8" hidden="false" customHeight="false" outlineLevel="0" collapsed="false">
      <c r="A210" s="0" t="s">
        <v>113</v>
      </c>
      <c r="B210" s="0" t="s">
        <v>157</v>
      </c>
      <c r="F210" s="0" t="s">
        <v>173</v>
      </c>
      <c r="I210" s="14" t="n">
        <v>-105086</v>
      </c>
      <c r="J210" s="14" t="n">
        <v>-229358</v>
      </c>
    </row>
    <row r="211" customFormat="false" ht="12.8" hidden="false" customHeight="false" outlineLevel="0" collapsed="false">
      <c r="I211" s="4" t="n">
        <f aca="false">I198+I207</f>
        <v>-105086</v>
      </c>
      <c r="J211" s="4" t="n">
        <f aca="false">J198+J207</f>
        <v>-229358</v>
      </c>
    </row>
    <row r="213" customFormat="false" ht="12.8" hidden="false" customHeight="false" outlineLevel="0" collapsed="false">
      <c r="A213" s="0" t="s">
        <v>113</v>
      </c>
      <c r="B213" s="0" t="s">
        <v>174</v>
      </c>
      <c r="F213" s="0" t="s">
        <v>176</v>
      </c>
      <c r="I213" s="13" t="n">
        <v>-6708</v>
      </c>
      <c r="J213" s="13" t="n">
        <v>321</v>
      </c>
    </row>
    <row r="214" customFormat="false" ht="12.8" hidden="false" customHeight="false" outlineLevel="0" collapsed="false">
      <c r="A214" s="0" t="s">
        <v>113</v>
      </c>
      <c r="B214" s="0" t="s">
        <v>174</v>
      </c>
      <c r="F214" s="0" t="s">
        <v>194</v>
      </c>
      <c r="I214" s="13" t="n">
        <v>-2415</v>
      </c>
      <c r="J214" s="13" t="n">
        <v>115</v>
      </c>
    </row>
    <row r="216" customFormat="false" ht="12.8" hidden="false" customHeight="false" outlineLevel="0" collapsed="false">
      <c r="A216" s="0" t="s">
        <v>113</v>
      </c>
      <c r="B216" s="0" t="s">
        <v>179</v>
      </c>
      <c r="F216" s="0" t="s">
        <v>181</v>
      </c>
      <c r="I216" s="13" t="n">
        <v>-4163</v>
      </c>
      <c r="J216" s="13" t="n">
        <v>-3502</v>
      </c>
    </row>
    <row r="217" customFormat="false" ht="12.8" hidden="false" customHeight="false" outlineLevel="0" collapsed="false">
      <c r="A217" s="0" t="s">
        <v>113</v>
      </c>
      <c r="B217" s="0" t="s">
        <v>179</v>
      </c>
      <c r="F217" s="0" t="s">
        <v>183</v>
      </c>
      <c r="I217" s="13" t="n">
        <v>-1545</v>
      </c>
      <c r="J217" s="13" t="n">
        <v>-4385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703125" defaultRowHeight="12.8" zeroHeight="false" outlineLevelRow="0" outlineLevelCol="0"/>
  <cols>
    <col collapsed="false" customWidth="true" hidden="false" outlineLevel="0" max="3" min="2" style="0" width="14.03"/>
    <col collapsed="false" customWidth="true" hidden="false" outlineLevel="0" max="7" min="4" style="0" width="12.75"/>
  </cols>
  <sheetData>
    <row r="10" customFormat="false" ht="12.8" hidden="false" customHeight="false" outlineLevel="0" collapsed="false">
      <c r="D10" s="1" t="n">
        <v>2019</v>
      </c>
      <c r="E10" s="1" t="n">
        <v>2018</v>
      </c>
      <c r="F10" s="1" t="n">
        <v>2017</v>
      </c>
      <c r="G10" s="15" t="n">
        <v>2016</v>
      </c>
    </row>
    <row r="11" customFormat="false" ht="12.8" hidden="false" customHeight="false" outlineLevel="0" collapsed="false">
      <c r="B11" s="16" t="s">
        <v>195</v>
      </c>
      <c r="C11" s="17" t="s">
        <v>196</v>
      </c>
      <c r="D11" s="18" t="n">
        <f aca="false">D$24/D$29</f>
        <v>0.0205435168601779</v>
      </c>
      <c r="E11" s="19" t="n">
        <f aca="false">E$24/E$29</f>
        <v>0.0164880037894401</v>
      </c>
      <c r="F11" s="19" t="n">
        <f aca="false">F$24/F$29</f>
        <v>0.306927005771048</v>
      </c>
      <c r="G11" s="19" t="n">
        <f aca="false">G$24/G$29</f>
        <v>0.152412348719802</v>
      </c>
    </row>
    <row r="12" customFormat="false" ht="12.8" hidden="false" customHeight="false" outlineLevel="0" collapsed="false">
      <c r="B12" s="16"/>
      <c r="C12" s="20" t="s">
        <v>197</v>
      </c>
      <c r="D12" s="21" t="n">
        <f aca="false">(D$27-D$25 - D$26)/D$29</f>
        <v>0.137463716650198</v>
      </c>
      <c r="E12" s="21" t="n">
        <f aca="false">(E$27-E$25 - E$26)/E$29</f>
        <v>1.06084209993655</v>
      </c>
      <c r="F12" s="21" t="n">
        <f aca="false">(F$27-F$25 - F$26)/F$29</f>
        <v>0.534245597750752</v>
      </c>
      <c r="G12" s="21" t="n">
        <f aca="false">(G$27-G$25 - G$26)/G$29</f>
        <v>0.842704175159066</v>
      </c>
    </row>
    <row r="13" customFormat="false" ht="12.8" hidden="false" customHeight="false" outlineLevel="0" collapsed="false">
      <c r="B13" s="16"/>
      <c r="C13" s="17" t="s">
        <v>198</v>
      </c>
      <c r="D13" s="22" t="n">
        <f aca="false">D$27/D$29</f>
        <v>0.140993140902915</v>
      </c>
      <c r="E13" s="23" t="n">
        <f aca="false">E$27/E$29</f>
        <v>1.06204839863168</v>
      </c>
      <c r="F13" s="23" t="n">
        <f aca="false">F$27/F$29</f>
        <v>0.534245597750752</v>
      </c>
      <c r="G13" s="23" t="n">
        <f aca="false">G$27/G$29</f>
        <v>0.842704175159066</v>
      </c>
    </row>
    <row r="14" customFormat="false" ht="12.8" hidden="false" customHeight="false" outlineLevel="0" collapsed="false">
      <c r="B14" s="16"/>
      <c r="C14" s="20" t="s">
        <v>199</v>
      </c>
      <c r="D14" s="21" t="n">
        <f aca="false">(D$27+D$28)/(D$29+D$30)</f>
        <v>0.278962469552806</v>
      </c>
      <c r="E14" s="24" t="n">
        <f aca="false">(E$27+E$28)/(E$29+E$30)</f>
        <v>0.873064002359684</v>
      </c>
      <c r="F14" s="24" t="n">
        <f aca="false">(F$27+F$28)/(F$29+F$30)</f>
        <v>0.221608888052446</v>
      </c>
      <c r="G14" s="24" t="n">
        <f aca="false">(G$27+G$28)/(G$29+G$30)</f>
        <v>0.424815771917582</v>
      </c>
    </row>
    <row r="17" customFormat="false" ht="12.8" hidden="false" customHeight="false" outlineLevel="0" collapsed="false">
      <c r="D17" s="1" t="n">
        <v>2019</v>
      </c>
      <c r="E17" s="1" t="n">
        <v>2018</v>
      </c>
      <c r="F17" s="1" t="n">
        <v>2017</v>
      </c>
      <c r="G17" s="15" t="n">
        <v>2016</v>
      </c>
    </row>
    <row r="18" customFormat="false" ht="12.8" hidden="false" customHeight="false" outlineLevel="0" collapsed="false">
      <c r="B18" s="17" t="s">
        <v>200</v>
      </c>
      <c r="C18" s="17"/>
      <c r="D18" s="18" t="n">
        <f aca="false">D32 / D31</f>
        <v>-2.39682808749542</v>
      </c>
      <c r="E18" s="18" t="n">
        <f aca="false">E32 / E31</f>
        <v>-1.18310290682088</v>
      </c>
      <c r="F18" s="18" t="n">
        <f aca="false">F32 / F31</f>
        <v>-0.389542538235088</v>
      </c>
      <c r="G18" s="18" t="n">
        <f aca="false">G32 / G31</f>
        <v>-0.764349225465443</v>
      </c>
    </row>
    <row r="19" customFormat="false" ht="12.8" hidden="false" customHeight="false" outlineLevel="0" collapsed="false">
      <c r="B19" s="25" t="s">
        <v>201</v>
      </c>
      <c r="C19" s="25"/>
      <c r="D19" s="21" t="n">
        <f aca="false">(D29 + D30) / D31</f>
        <v>17.5206601483571</v>
      </c>
      <c r="E19" s="21" t="n">
        <f aca="false">(E29 + E30) / E31</f>
        <v>16.6773816058792</v>
      </c>
      <c r="F19" s="21" t="n">
        <f aca="false">(F29 + F30) / F31</f>
        <v>6.94405035613587</v>
      </c>
      <c r="G19" s="21" t="n">
        <f aca="false">(G29 + G30) / G31</f>
        <v>6.42913334530613</v>
      </c>
    </row>
    <row r="20" customFormat="false" ht="12.8" hidden="false" customHeight="false" outlineLevel="0" collapsed="false">
      <c r="B20" s="17" t="s">
        <v>202</v>
      </c>
      <c r="C20" s="17" t="s">
        <v>198</v>
      </c>
      <c r="D20" s="22" t="n">
        <f aca="false">(0.05 * D18) + (1.65 * D14) + (3.55 * D12) + (-1.06 * D13) + (-0.33 * D19)</f>
        <v>-5.10282771381937</v>
      </c>
      <c r="E20" s="22" t="n">
        <f aca="false">(0.05 * E18) + (1.65 * E14) + (3.55 * E12) + (-1.06 * E13) + (-0.33 * E19)</f>
        <v>-1.48191731916251</v>
      </c>
      <c r="F20" s="22" t="n">
        <f aca="false">(0.05 * F18) + (1.65 * F14) + (3.55 * F12) + (-1.06 * F13) + (-0.33 * F19)</f>
        <v>-0.615087540750685</v>
      </c>
      <c r="G20" s="22" t="n">
        <f aca="false">(0.05 * G18) + (1.65 * G14) + (3.55 * G12) + (-1.06 * G13) + (-0.33 * G19)</f>
        <v>0.639447954585791</v>
      </c>
    </row>
    <row r="23" customFormat="false" ht="12.8" hidden="false" customHeight="false" outlineLevel="0" collapsed="false">
      <c r="D23" s="1" t="n">
        <v>2019</v>
      </c>
      <c r="E23" s="1" t="n">
        <v>2018</v>
      </c>
      <c r="F23" s="1" t="n">
        <v>2017</v>
      </c>
      <c r="G23" s="15" t="n">
        <v>2016</v>
      </c>
    </row>
    <row r="24" customFormat="false" ht="12.8" hidden="false" customHeight="false" outlineLevel="0" collapsed="false">
      <c r="B24" s="26"/>
      <c r="C24" s="17" t="s">
        <v>203</v>
      </c>
      <c r="D24" s="27" t="n">
        <f aca="false">anuais!J11</f>
        <v>42578</v>
      </c>
      <c r="E24" s="28" t="n">
        <f aca="false">anuais!K11</f>
        <v>102963</v>
      </c>
      <c r="F24" s="28" t="n">
        <f aca="false">anuais!L11</f>
        <v>649429</v>
      </c>
      <c r="G24" s="28" t="n">
        <f aca="false">anuais!M11</f>
        <v>651099</v>
      </c>
    </row>
    <row r="25" customFormat="false" ht="12.8" hidden="false" customHeight="false" outlineLevel="0" collapsed="false">
      <c r="B25" s="29"/>
      <c r="C25" s="20" t="s">
        <v>204</v>
      </c>
      <c r="D25" s="30" t="n">
        <v>0</v>
      </c>
      <c r="E25" s="31" t="n">
        <v>0</v>
      </c>
      <c r="F25" s="31" t="n">
        <v>0</v>
      </c>
      <c r="G25" s="31" t="n">
        <v>0</v>
      </c>
    </row>
    <row r="26" customFormat="false" ht="12.8" hidden="false" customHeight="false" outlineLevel="0" collapsed="false">
      <c r="B26" s="26"/>
      <c r="C26" s="17" t="s">
        <v>205</v>
      </c>
      <c r="D26" s="27" t="n">
        <f aca="false">anuais!J16</f>
        <v>7315</v>
      </c>
      <c r="E26" s="27" t="n">
        <f aca="false">anuais!K16</f>
        <v>7533</v>
      </c>
      <c r="F26" s="27" t="n">
        <f aca="false">anuais!L16</f>
        <v>0</v>
      </c>
      <c r="G26" s="27" t="n">
        <f aca="false">anuais!M16</f>
        <v>0</v>
      </c>
    </row>
    <row r="27" customFormat="false" ht="12.8" hidden="false" customHeight="false" outlineLevel="0" collapsed="false">
      <c r="B27" s="29"/>
      <c r="C27" s="20" t="s">
        <v>18</v>
      </c>
      <c r="D27" s="30" t="n">
        <f aca="false">anuais!J24</f>
        <v>292219</v>
      </c>
      <c r="E27" s="31" t="n">
        <f aca="false">anuais!K24</f>
        <v>6632197</v>
      </c>
      <c r="F27" s="31" t="n">
        <f aca="false">anuais!L24</f>
        <v>1130414</v>
      </c>
      <c r="G27" s="31" t="n">
        <f aca="false">anuais!M24</f>
        <v>3599996</v>
      </c>
    </row>
    <row r="28" customFormat="false" ht="12.8" hidden="false" customHeight="false" outlineLevel="0" collapsed="false">
      <c r="B28" s="26"/>
      <c r="C28" s="17" t="s">
        <v>27</v>
      </c>
      <c r="D28" s="27" t="n">
        <f aca="false">anuais!J38</f>
        <v>428615</v>
      </c>
      <c r="E28" s="28" t="n">
        <f aca="false">anuais!K38</f>
        <v>211172</v>
      </c>
      <c r="F28" s="28" t="n">
        <f aca="false">anuais!L38</f>
        <v>454529</v>
      </c>
      <c r="G28" s="28" t="n">
        <f aca="false">anuais!M38</f>
        <v>277990</v>
      </c>
    </row>
    <row r="29" customFormat="false" ht="12.8" hidden="false" customHeight="false" outlineLevel="0" collapsed="false">
      <c r="B29" s="29"/>
      <c r="C29" s="20" t="s">
        <v>206</v>
      </c>
      <c r="D29" s="30" t="n">
        <f aca="false">anuais!J79</f>
        <v>2072576</v>
      </c>
      <c r="E29" s="31" t="n">
        <f aca="false">anuais!K79</f>
        <v>6244722</v>
      </c>
      <c r="F29" s="31" t="n">
        <f aca="false">anuais!L79</f>
        <v>2115907</v>
      </c>
      <c r="G29" s="31" t="n">
        <f aca="false">anuais!M79</f>
        <v>4271957</v>
      </c>
    </row>
    <row r="30" customFormat="false" ht="12.8" hidden="false" customHeight="false" outlineLevel="0" collapsed="false">
      <c r="B30" s="26"/>
      <c r="C30" s="17" t="s">
        <v>207</v>
      </c>
      <c r="D30" s="27" t="n">
        <f aca="false">anuais!J92</f>
        <v>511406</v>
      </c>
      <c r="E30" s="28" t="n">
        <f aca="false">anuais!K92</f>
        <v>1593614</v>
      </c>
      <c r="F30" s="28" t="n">
        <f aca="false">anuais!L92</f>
        <v>5036076</v>
      </c>
      <c r="G30" s="28" t="n">
        <f aca="false">anuais!M92</f>
        <v>4856673</v>
      </c>
    </row>
    <row r="31" customFormat="false" ht="12.8" hidden="false" customHeight="false" outlineLevel="0" collapsed="false">
      <c r="B31" s="29"/>
      <c r="C31" s="20" t="s">
        <v>68</v>
      </c>
      <c r="D31" s="30" t="n">
        <f aca="false">anuais!J107</f>
        <v>147482</v>
      </c>
      <c r="E31" s="31" t="n">
        <f aca="false">anuais!K107</f>
        <v>469998</v>
      </c>
      <c r="F31" s="31" t="n">
        <f aca="false">anuais!L107</f>
        <v>1029944</v>
      </c>
      <c r="G31" s="31" t="n">
        <f aca="false">anuais!M107</f>
        <v>1419885</v>
      </c>
    </row>
    <row r="32" customFormat="false" ht="12.8" hidden="false" customHeight="false" outlineLevel="0" collapsed="false">
      <c r="B32" s="26"/>
      <c r="C32" s="17" t="s">
        <v>208</v>
      </c>
      <c r="D32" s="27" t="n">
        <f aca="false">anuais!J169</f>
        <v>-353489</v>
      </c>
      <c r="E32" s="28" t="n">
        <f aca="false">anuais!K169</f>
        <v>-556056</v>
      </c>
      <c r="F32" s="28" t="n">
        <f aca="false">anuais!L169</f>
        <v>-401207</v>
      </c>
      <c r="G32" s="28" t="n">
        <f aca="false">anuais!M169</f>
        <v>-1085288</v>
      </c>
    </row>
    <row r="35" customFormat="false" ht="12.8" hidden="false" customHeight="false" outlineLevel="0" collapsed="false">
      <c r="B35" s="0" t="s">
        <v>209</v>
      </c>
      <c r="C35" s="0" t="s">
        <v>210</v>
      </c>
    </row>
    <row r="36" customFormat="false" ht="12.8" hidden="false" customHeight="false" outlineLevel="0" collapsed="false">
      <c r="B36" s="0" t="s">
        <v>211</v>
      </c>
      <c r="C36" s="0" t="s">
        <v>212</v>
      </c>
    </row>
    <row r="37" customFormat="false" ht="12.8" hidden="false" customHeight="false" outlineLevel="0" collapsed="false">
      <c r="B37" s="0" t="s">
        <v>213</v>
      </c>
      <c r="C37" s="0" t="s">
        <v>214</v>
      </c>
    </row>
    <row r="39" customFormat="false" ht="12.8" hidden="false" customHeight="false" outlineLevel="0" collapsed="false">
      <c r="B39" s="0" t="s">
        <v>215</v>
      </c>
      <c r="C39" s="0" t="s">
        <v>216</v>
      </c>
    </row>
    <row r="41" customFormat="false" ht="12.8" hidden="false" customHeight="false" outlineLevel="0" collapsed="false">
      <c r="B41" s="0" t="s">
        <v>217</v>
      </c>
      <c r="C41" s="0" t="s">
        <v>218</v>
      </c>
    </row>
    <row r="42" customFormat="false" ht="12.8" hidden="false" customHeight="false" outlineLevel="0" collapsed="false">
      <c r="B42" s="0" t="s">
        <v>219</v>
      </c>
      <c r="C42" s="0" t="s">
        <v>220</v>
      </c>
    </row>
    <row r="43" customFormat="false" ht="12.8" hidden="false" customHeight="false" outlineLevel="0" collapsed="false">
      <c r="B43" s="0" t="s">
        <v>221</v>
      </c>
      <c r="C43" s="0" t="s">
        <v>222</v>
      </c>
    </row>
    <row r="44" customFormat="false" ht="12.8" hidden="false" customHeight="false" outlineLevel="0" collapsed="false">
      <c r="B44" s="0" t="s">
        <v>223</v>
      </c>
      <c r="C44" s="0" t="s">
        <v>224</v>
      </c>
    </row>
    <row r="45" customFormat="false" ht="12.8" hidden="false" customHeight="false" outlineLevel="0" collapsed="false">
      <c r="B45" s="0" t="s">
        <v>225</v>
      </c>
      <c r="C45" s="0" t="s">
        <v>226</v>
      </c>
    </row>
    <row r="47" customFormat="false" ht="12.8" hidden="false" customHeight="false" outlineLevel="0" collapsed="false">
      <c r="B47" s="0" t="s">
        <v>227</v>
      </c>
    </row>
    <row r="48" customFormat="false" ht="12.8" hidden="false" customHeight="false" outlineLevel="0" collapsed="false">
      <c r="C48" s="0" t="s">
        <v>228</v>
      </c>
    </row>
    <row r="50" customFormat="false" ht="12.8" hidden="false" customHeight="false" outlineLevel="0" collapsed="false">
      <c r="B50" s="0" t="s">
        <v>229</v>
      </c>
    </row>
    <row r="51" customFormat="false" ht="12.8" hidden="false" customHeight="false" outlineLevel="0" collapsed="false">
      <c r="C51" s="0" t="s">
        <v>230</v>
      </c>
    </row>
  </sheetData>
  <mergeCells count="4">
    <mergeCell ref="B11:B14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G5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6" activeCellId="0" sqref="B46"/>
    </sheetView>
  </sheetViews>
  <sheetFormatPr defaultColWidth="11.5703125" defaultRowHeight="12.8" zeroHeight="false" outlineLevelRow="0" outlineLevelCol="0"/>
  <cols>
    <col collapsed="false" customWidth="true" hidden="false" outlineLevel="0" max="7" min="2" style="0" width="12.75"/>
  </cols>
  <sheetData>
    <row r="10" customFormat="false" ht="12.8" hidden="false" customHeight="false" outlineLevel="0" collapsed="false">
      <c r="D10" s="1" t="n">
        <v>2019</v>
      </c>
      <c r="E10" s="1" t="n">
        <v>2018</v>
      </c>
      <c r="F10" s="1" t="n">
        <v>2017</v>
      </c>
      <c r="G10" s="15" t="n">
        <v>2016</v>
      </c>
    </row>
    <row r="11" customFormat="false" ht="12.8" hidden="false" customHeight="false" outlineLevel="0" collapsed="false">
      <c r="B11" s="16" t="s">
        <v>195</v>
      </c>
      <c r="C11" s="17" t="s">
        <v>196</v>
      </c>
      <c r="D11" s="32" t="n">
        <f aca="false">D$27/D$31</f>
        <v>0.0205435168601779</v>
      </c>
      <c r="E11" s="33" t="n">
        <f aca="false">E$27/E$31</f>
        <v>0.0164880037894401</v>
      </c>
      <c r="F11" s="33" t="n">
        <f aca="false">F$27/F$31</f>
        <v>0.306927005771048</v>
      </c>
      <c r="G11" s="33" t="n">
        <f aca="false">G$27/G$31</f>
        <v>0.152412348719802</v>
      </c>
    </row>
    <row r="12" customFormat="false" ht="12.8" hidden="false" customHeight="false" outlineLevel="0" collapsed="false">
      <c r="B12" s="16"/>
      <c r="C12" s="20" t="s">
        <v>197</v>
      </c>
      <c r="D12" s="34" t="n">
        <f aca="false">(D$29-D$28)/D$31</f>
        <v>0.140993140902915</v>
      </c>
      <c r="E12" s="35" t="n">
        <f aca="false">(E$29-E$28)/E$31</f>
        <v>1.06204839863168</v>
      </c>
      <c r="F12" s="35" t="n">
        <f aca="false">(F$29-F$28)/F$31</f>
        <v>0.534245597750752</v>
      </c>
      <c r="G12" s="35" t="n">
        <f aca="false">(G$29-G$28)/G$31</f>
        <v>0.842704175159066</v>
      </c>
    </row>
    <row r="13" customFormat="false" ht="12.8" hidden="false" customHeight="false" outlineLevel="0" collapsed="false">
      <c r="B13" s="16"/>
      <c r="C13" s="17" t="s">
        <v>198</v>
      </c>
      <c r="D13" s="36" t="n">
        <f aca="false">D$29/D$31</f>
        <v>0.140993140902915</v>
      </c>
      <c r="E13" s="37" t="n">
        <f aca="false">E$29/E$31</f>
        <v>1.06204839863168</v>
      </c>
      <c r="F13" s="37" t="n">
        <f aca="false">F$29/F$31</f>
        <v>0.534245597750752</v>
      </c>
      <c r="G13" s="37" t="n">
        <f aca="false">G$29/G$31</f>
        <v>0.842704175159066</v>
      </c>
    </row>
    <row r="14" customFormat="false" ht="12.8" hidden="false" customHeight="false" outlineLevel="0" collapsed="false">
      <c r="B14" s="16"/>
      <c r="C14" s="20" t="s">
        <v>199</v>
      </c>
      <c r="D14" s="34" t="n">
        <f aca="false">(D$29+D$30)/(D$31+D$32)</f>
        <v>0.278962469552806</v>
      </c>
      <c r="E14" s="35" t="n">
        <f aca="false">(E$29+E$30)/(E$31+E$32)</f>
        <v>0.873064002359684</v>
      </c>
      <c r="F14" s="35" t="n">
        <f aca="false">(F$29+F$30)/(F$31+F$32)</f>
        <v>0.221608888052446</v>
      </c>
      <c r="G14" s="35" t="n">
        <f aca="false">(G$29+G$30)/(G$31+G$32)</f>
        <v>0.424815771917582</v>
      </c>
    </row>
    <row r="26" customFormat="false" ht="12.8" hidden="false" customHeight="false" outlineLevel="0" collapsed="false">
      <c r="D26" s="1" t="n">
        <v>2019</v>
      </c>
      <c r="E26" s="1" t="n">
        <v>2018</v>
      </c>
      <c r="F26" s="1" t="n">
        <v>2017</v>
      </c>
      <c r="G26" s="15" t="n">
        <v>2016</v>
      </c>
    </row>
    <row r="27" customFormat="false" ht="12.8" hidden="false" customHeight="false" outlineLevel="0" collapsed="false">
      <c r="B27" s="26"/>
      <c r="C27" s="17" t="s">
        <v>203</v>
      </c>
      <c r="D27" s="27" t="n">
        <f aca="false">anuais!J11</f>
        <v>42578</v>
      </c>
      <c r="E27" s="28" t="n">
        <f aca="false">anuais!K11</f>
        <v>102963</v>
      </c>
      <c r="F27" s="28" t="n">
        <f aca="false">anuais!L11</f>
        <v>649429</v>
      </c>
      <c r="G27" s="28" t="n">
        <f aca="false">anuais!M11</f>
        <v>651099</v>
      </c>
    </row>
    <row r="28" customFormat="false" ht="12.8" hidden="false" customHeight="false" outlineLevel="0" collapsed="false">
      <c r="B28" s="29"/>
      <c r="C28" s="20" t="s">
        <v>204</v>
      </c>
      <c r="D28" s="30" t="n">
        <v>0</v>
      </c>
      <c r="E28" s="31" t="n">
        <v>0</v>
      </c>
      <c r="F28" s="31" t="n">
        <v>0</v>
      </c>
      <c r="G28" s="31" t="n">
        <v>0</v>
      </c>
    </row>
    <row r="29" customFormat="false" ht="12.8" hidden="false" customHeight="false" outlineLevel="0" collapsed="false">
      <c r="B29" s="26"/>
      <c r="C29" s="17" t="s">
        <v>18</v>
      </c>
      <c r="D29" s="38" t="n">
        <f aca="false">anuais!J24</f>
        <v>292219</v>
      </c>
      <c r="E29" s="39" t="n">
        <f aca="false">anuais!K24</f>
        <v>6632197</v>
      </c>
      <c r="F29" s="39" t="n">
        <f aca="false">anuais!L24</f>
        <v>1130414</v>
      </c>
      <c r="G29" s="39" t="n">
        <f aca="false">anuais!M24</f>
        <v>3599996</v>
      </c>
    </row>
    <row r="30" customFormat="false" ht="12.8" hidden="false" customHeight="false" outlineLevel="0" collapsed="false">
      <c r="B30" s="29"/>
      <c r="C30" s="20" t="s">
        <v>27</v>
      </c>
      <c r="D30" s="40" t="n">
        <f aca="false">anuais!J38</f>
        <v>428615</v>
      </c>
      <c r="E30" s="41" t="n">
        <f aca="false">anuais!K38</f>
        <v>211172</v>
      </c>
      <c r="F30" s="41" t="n">
        <f aca="false">anuais!L38</f>
        <v>454529</v>
      </c>
      <c r="G30" s="41" t="n">
        <f aca="false">anuais!M38</f>
        <v>277990</v>
      </c>
    </row>
    <row r="31" customFormat="false" ht="12.8" hidden="false" customHeight="false" outlineLevel="0" collapsed="false">
      <c r="B31" s="26"/>
      <c r="C31" s="17" t="s">
        <v>206</v>
      </c>
      <c r="D31" s="38" t="n">
        <f aca="false">anuais!J79</f>
        <v>2072576</v>
      </c>
      <c r="E31" s="39" t="n">
        <f aca="false">anuais!K79</f>
        <v>6244722</v>
      </c>
      <c r="F31" s="39" t="n">
        <f aca="false">anuais!L79</f>
        <v>2115907</v>
      </c>
      <c r="G31" s="39" t="n">
        <f aca="false">anuais!M79</f>
        <v>4271957</v>
      </c>
    </row>
    <row r="32" customFormat="false" ht="12.8" hidden="false" customHeight="false" outlineLevel="0" collapsed="false">
      <c r="B32" s="29"/>
      <c r="C32" s="20" t="s">
        <v>207</v>
      </c>
      <c r="D32" s="40" t="n">
        <f aca="false">anuais!J92</f>
        <v>511406</v>
      </c>
      <c r="E32" s="41" t="n">
        <f aca="false">anuais!K92</f>
        <v>1593614</v>
      </c>
      <c r="F32" s="41" t="n">
        <f aca="false">anuais!L92</f>
        <v>5036076</v>
      </c>
      <c r="G32" s="41" t="n">
        <f aca="false">anuais!M92</f>
        <v>4856673</v>
      </c>
    </row>
    <row r="46" customFormat="false" ht="12.8" hidden="false" customHeight="false" outlineLevel="0" collapsed="false">
      <c r="B46" s="0" t="s">
        <v>209</v>
      </c>
      <c r="C46" s="0" t="s">
        <v>210</v>
      </c>
    </row>
    <row r="47" customFormat="false" ht="12.8" hidden="false" customHeight="false" outlineLevel="0" collapsed="false">
      <c r="B47" s="0" t="s">
        <v>211</v>
      </c>
      <c r="C47" s="0" t="s">
        <v>212</v>
      </c>
    </row>
    <row r="48" customFormat="false" ht="12.8" hidden="false" customHeight="false" outlineLevel="0" collapsed="false">
      <c r="B48" s="0" t="s">
        <v>213</v>
      </c>
      <c r="C48" s="0" t="s">
        <v>214</v>
      </c>
    </row>
    <row r="50" customFormat="false" ht="12.8" hidden="false" customHeight="false" outlineLevel="0" collapsed="false">
      <c r="B50" s="0" t="s">
        <v>215</v>
      </c>
      <c r="C50" s="0" t="s">
        <v>216</v>
      </c>
    </row>
    <row r="52" customFormat="false" ht="12.8" hidden="false" customHeight="false" outlineLevel="0" collapsed="false">
      <c r="B52" s="0" t="s">
        <v>217</v>
      </c>
      <c r="C52" s="0" t="s">
        <v>231</v>
      </c>
    </row>
    <row r="53" customFormat="false" ht="12.8" hidden="false" customHeight="false" outlineLevel="0" collapsed="false">
      <c r="B53" s="0" t="s">
        <v>219</v>
      </c>
      <c r="C53" s="0" t="s">
        <v>232</v>
      </c>
    </row>
    <row r="54" customFormat="false" ht="12.8" hidden="false" customHeight="false" outlineLevel="0" collapsed="false">
      <c r="B54" s="0" t="s">
        <v>221</v>
      </c>
      <c r="C54" s="0" t="s">
        <v>233</v>
      </c>
    </row>
    <row r="55" customFormat="false" ht="12.8" hidden="false" customHeight="false" outlineLevel="0" collapsed="false">
      <c r="B55" s="0" t="s">
        <v>223</v>
      </c>
      <c r="C55" s="0" t="s">
        <v>234</v>
      </c>
    </row>
    <row r="56" customFormat="false" ht="12.8" hidden="false" customHeight="false" outlineLevel="0" collapsed="false">
      <c r="B56" s="0" t="s">
        <v>225</v>
      </c>
      <c r="C56" s="0" t="s">
        <v>235</v>
      </c>
    </row>
  </sheetData>
  <mergeCells count="1">
    <mergeCell ref="B11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2020-11-02T19:01:35Z</dcterms:created>
  <dc:creator/>
  <dc:description/>
  <dc:language>pt-BR</dc:language>
  <cp:lastModifiedBy/>
  <dcterms:modified xsi:type="dcterms:W3CDTF">2020-11-20T19:46:46Z</dcterms:modified>
  <cp:revision>93</cp:revision>
  <dc:subject/>
  <dc:title/>
</cp:coreProperties>
</file>