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zfngd/Documents/code/something/"/>
    </mc:Choice>
  </mc:AlternateContent>
  <bookViews>
    <workbookView xWindow="0" yWindow="440" windowWidth="28800" windowHeight="17560" tabRatio="776"/>
  </bookViews>
  <sheets>
    <sheet name="Marketing KPIs" sheetId="2" r:id="rId1"/>
    <sheet name="Marktgeschehen" sheetId="4" r:id="rId2"/>
    <sheet name="P. Dev. - Car Financing" sheetId="5" r:id="rId3"/>
    <sheet name="P. Dev. - Savings-Account" sheetId="6" r:id="rId4"/>
    <sheet name="Diagramme" sheetId="3" r:id="rId5"/>
    <sheet name="Tabelle1" sheetId="7" r:id="rId6"/>
  </sheets>
  <definedNames>
    <definedName name="___thinkcell2BNAAAAAAAAAAAAAAAAK4R5A5VE4DLSDRI573W5L4VMZA" localSheetId="5" hidden="1">Tabelle1!$B$13:$K$16</definedName>
    <definedName name="___thinkcell2BNAAAAAAAAAAAAAAAAMBH2DNXNCT42KXCCXEDI7AQFZO" localSheetId="0" hidden="1">'Marketing KPIs'!$A$20:$J$22</definedName>
    <definedName name="___thinkcell2BNAAAAAAAAAAAAAAAAMYN5CV54ZI5CERHCCFY5HEFMJO" localSheetId="5" hidden="1">Tabelle1!$B$7:$K$11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B4" i="4"/>
  <c r="B5" i="4"/>
  <c r="B8" i="4"/>
  <c r="B9" i="4"/>
  <c r="B10" i="4"/>
  <c r="B11" i="4"/>
  <c r="C14" i="4"/>
  <c r="C25" i="4"/>
  <c r="K9" i="7"/>
  <c r="I9" i="7"/>
  <c r="K60" i="4"/>
  <c r="I7" i="6"/>
  <c r="I3" i="5"/>
  <c r="I7" i="5"/>
  <c r="I11" i="5"/>
  <c r="I12" i="5"/>
  <c r="J7" i="5"/>
  <c r="J3" i="5"/>
  <c r="J11" i="5"/>
  <c r="J12" i="5"/>
  <c r="I60" i="4"/>
  <c r="J60" i="4"/>
  <c r="I59" i="4"/>
  <c r="J59" i="4"/>
  <c r="F17" i="6"/>
  <c r="G17" i="6"/>
  <c r="H17" i="6"/>
  <c r="I17" i="6"/>
  <c r="J17" i="6"/>
  <c r="K17" i="6"/>
  <c r="L17" i="6"/>
  <c r="E17" i="6"/>
  <c r="E19" i="6"/>
  <c r="E24" i="5"/>
  <c r="E44" i="4"/>
  <c r="D44" i="4"/>
  <c r="C44" i="4"/>
  <c r="D31" i="4"/>
  <c r="C31" i="4"/>
  <c r="C43" i="4"/>
  <c r="C40" i="4"/>
  <c r="I52" i="4"/>
  <c r="I64" i="4"/>
  <c r="J20" i="2"/>
  <c r="J52" i="4"/>
  <c r="J64" i="4"/>
  <c r="K52" i="4"/>
  <c r="K64" i="4"/>
  <c r="F52" i="4"/>
  <c r="F64" i="4"/>
  <c r="G52" i="4"/>
  <c r="G64" i="4"/>
  <c r="H20" i="2"/>
  <c r="H52" i="4"/>
  <c r="H64" i="4"/>
  <c r="D52" i="4"/>
  <c r="D64" i="4"/>
  <c r="E52" i="4"/>
  <c r="E64" i="4"/>
  <c r="B52" i="4"/>
  <c r="B64" i="4"/>
  <c r="C52" i="4"/>
  <c r="C64" i="4"/>
  <c r="F31" i="4"/>
  <c r="E31" i="4"/>
  <c r="D2" i="6"/>
  <c r="D23" i="5"/>
  <c r="D3" i="5"/>
  <c r="C3" i="5"/>
  <c r="D2" i="5"/>
  <c r="G44" i="4"/>
  <c r="H44" i="4"/>
  <c r="I44" i="4"/>
  <c r="J44" i="4"/>
  <c r="K44" i="4"/>
  <c r="F44" i="4"/>
  <c r="H31" i="4"/>
  <c r="J31" i="4"/>
  <c r="K31" i="4"/>
  <c r="L55" i="5"/>
  <c r="L44" i="6"/>
  <c r="K19" i="4"/>
  <c r="K44" i="6"/>
  <c r="K55" i="5"/>
  <c r="K37" i="4"/>
  <c r="K40" i="4"/>
  <c r="K41" i="4"/>
  <c r="K43" i="4"/>
  <c r="K38" i="4"/>
  <c r="K20" i="4"/>
  <c r="J19" i="4"/>
  <c r="K18" i="4"/>
  <c r="J44" i="6"/>
  <c r="J55" i="5"/>
  <c r="I31" i="4"/>
  <c r="I43" i="4"/>
  <c r="J43" i="4"/>
  <c r="J40" i="4"/>
  <c r="J37" i="4"/>
  <c r="J41" i="4"/>
  <c r="J38" i="4"/>
  <c r="J20" i="4"/>
  <c r="I19" i="4"/>
  <c r="J18" i="4"/>
  <c r="I44" i="6"/>
  <c r="I55" i="5"/>
  <c r="I37" i="4"/>
  <c r="I40" i="4"/>
  <c r="I41" i="4"/>
  <c r="I38" i="4"/>
  <c r="I20" i="4"/>
  <c r="H19" i="4"/>
  <c r="I18" i="4"/>
  <c r="H43" i="4"/>
  <c r="H37" i="4"/>
  <c r="H40" i="4"/>
  <c r="H41" i="4"/>
  <c r="H44" i="6"/>
  <c r="H30" i="6"/>
  <c r="I30" i="6"/>
  <c r="J30" i="6"/>
  <c r="K30" i="6"/>
  <c r="L30" i="6"/>
  <c r="H55" i="5"/>
  <c r="H23" i="4"/>
  <c r="I23" i="4"/>
  <c r="K7" i="5"/>
  <c r="J23" i="4"/>
  <c r="L7" i="5"/>
  <c r="K23" i="4"/>
  <c r="E6" i="4"/>
  <c r="H22" i="4"/>
  <c r="H24" i="4"/>
  <c r="I22" i="4"/>
  <c r="I24" i="4"/>
  <c r="J22" i="4"/>
  <c r="J24" i="4"/>
  <c r="K22" i="4"/>
  <c r="K24" i="4"/>
  <c r="H14" i="4"/>
  <c r="H25" i="4"/>
  <c r="I14" i="4"/>
  <c r="I25" i="4"/>
  <c r="J14" i="4"/>
  <c r="J25" i="4"/>
  <c r="K14" i="4"/>
  <c r="K25" i="4"/>
  <c r="H26" i="4"/>
  <c r="I26" i="4"/>
  <c r="J26" i="4"/>
  <c r="K26" i="4"/>
  <c r="D26" i="4"/>
  <c r="E26" i="4"/>
  <c r="F26" i="4"/>
  <c r="G26" i="4"/>
  <c r="C26" i="4"/>
  <c r="B26" i="4"/>
  <c r="H7" i="5"/>
  <c r="G23" i="4"/>
  <c r="H38" i="4"/>
  <c r="H20" i="4"/>
  <c r="G19" i="4"/>
  <c r="H18" i="4"/>
  <c r="G31" i="4"/>
  <c r="G43" i="4"/>
  <c r="G40" i="4"/>
  <c r="G37" i="4"/>
  <c r="G41" i="4"/>
  <c r="C27" i="5"/>
  <c r="C23" i="5"/>
  <c r="C31" i="5"/>
  <c r="D55" i="5"/>
  <c r="E55" i="5"/>
  <c r="F55" i="5"/>
  <c r="G55" i="5"/>
  <c r="C55" i="5"/>
  <c r="D44" i="6"/>
  <c r="E44" i="6"/>
  <c r="F44" i="6"/>
  <c r="G44" i="6"/>
  <c r="C44" i="6"/>
  <c r="E30" i="6"/>
  <c r="F30" i="6"/>
  <c r="G30" i="6"/>
  <c r="D30" i="6"/>
  <c r="E40" i="4"/>
  <c r="F40" i="4"/>
  <c r="D40" i="4"/>
  <c r="H49" i="4"/>
  <c r="I49" i="4"/>
  <c r="J49" i="4"/>
  <c r="K49" i="4"/>
  <c r="H50" i="4"/>
  <c r="I50" i="4"/>
  <c r="J50" i="4"/>
  <c r="K50" i="4"/>
  <c r="H51" i="4"/>
  <c r="I51" i="4"/>
  <c r="J51" i="4"/>
  <c r="K51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C59" i="4"/>
  <c r="D59" i="4"/>
  <c r="E59" i="4"/>
  <c r="F59" i="4"/>
  <c r="G59" i="4"/>
  <c r="H59" i="4"/>
  <c r="K59" i="4"/>
  <c r="C60" i="4"/>
  <c r="D60" i="4"/>
  <c r="E60" i="4"/>
  <c r="F60" i="4"/>
  <c r="G60" i="4"/>
  <c r="H60" i="4"/>
  <c r="C54" i="4"/>
  <c r="D54" i="4"/>
  <c r="E54" i="4"/>
  <c r="F54" i="4"/>
  <c r="G54" i="4"/>
  <c r="C55" i="4"/>
  <c r="D55" i="4"/>
  <c r="E55" i="4"/>
  <c r="F55" i="4"/>
  <c r="G55" i="4"/>
  <c r="C56" i="4"/>
  <c r="D56" i="4"/>
  <c r="E56" i="4"/>
  <c r="F56" i="4"/>
  <c r="G56" i="4"/>
  <c r="C57" i="4"/>
  <c r="D57" i="4"/>
  <c r="E57" i="4"/>
  <c r="F57" i="4"/>
  <c r="G57" i="4"/>
  <c r="B55" i="4"/>
  <c r="B56" i="4"/>
  <c r="B57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B60" i="4"/>
  <c r="B50" i="4"/>
  <c r="B51" i="4"/>
  <c r="B54" i="4"/>
  <c r="B59" i="4"/>
  <c r="B49" i="4"/>
  <c r="G22" i="4"/>
  <c r="G24" i="4"/>
  <c r="D7" i="5"/>
  <c r="C23" i="4"/>
  <c r="C22" i="4"/>
  <c r="C24" i="4"/>
  <c r="E7" i="5"/>
  <c r="D23" i="4"/>
  <c r="F7" i="5"/>
  <c r="E23" i="4"/>
  <c r="G7" i="5"/>
  <c r="F23" i="4"/>
  <c r="C7" i="5"/>
  <c r="B23" i="4"/>
  <c r="D16" i="4"/>
  <c r="F43" i="4"/>
  <c r="E43" i="4"/>
  <c r="D43" i="4"/>
  <c r="B43" i="4"/>
  <c r="F37" i="4"/>
  <c r="F41" i="4"/>
  <c r="E37" i="4"/>
  <c r="E41" i="4"/>
  <c r="D37" i="4"/>
  <c r="D41" i="4"/>
  <c r="C37" i="4"/>
  <c r="C41" i="4"/>
  <c r="G38" i="4"/>
  <c r="F38" i="4"/>
  <c r="E38" i="4"/>
  <c r="D38" i="4"/>
  <c r="K34" i="4"/>
  <c r="J34" i="4"/>
  <c r="I34" i="4"/>
  <c r="H34" i="4"/>
  <c r="G34" i="4"/>
  <c r="F34" i="4"/>
  <c r="E34" i="4"/>
  <c r="D34" i="4"/>
  <c r="C34" i="4"/>
  <c r="K32" i="4"/>
  <c r="J32" i="4"/>
  <c r="I32" i="4"/>
  <c r="H32" i="4"/>
  <c r="G32" i="4"/>
  <c r="F32" i="4"/>
  <c r="E32" i="4"/>
  <c r="D32" i="4"/>
  <c r="C32" i="4"/>
  <c r="G14" i="4"/>
  <c r="G25" i="4"/>
  <c r="F19" i="4"/>
  <c r="F14" i="4"/>
  <c r="F25" i="4"/>
  <c r="E19" i="4"/>
  <c r="E14" i="4"/>
  <c r="E25" i="4"/>
  <c r="D19" i="4"/>
  <c r="D14" i="4"/>
  <c r="D25" i="4"/>
  <c r="F22" i="4"/>
  <c r="F24" i="4"/>
  <c r="E22" i="4"/>
  <c r="E24" i="4"/>
  <c r="D22" i="4"/>
  <c r="D24" i="4"/>
  <c r="G20" i="4"/>
  <c r="F20" i="4"/>
  <c r="E20" i="4"/>
  <c r="D20" i="4"/>
  <c r="C20" i="4"/>
  <c r="G18" i="4"/>
  <c r="F18" i="4"/>
  <c r="E18" i="4"/>
  <c r="D18" i="4"/>
  <c r="K16" i="4"/>
  <c r="J16" i="4"/>
  <c r="I16" i="4"/>
  <c r="H16" i="4"/>
  <c r="G16" i="4"/>
  <c r="F16" i="4"/>
  <c r="E16" i="4"/>
  <c r="C16" i="4"/>
  <c r="B14" i="4"/>
  <c r="C11" i="4"/>
  <c r="G16" i="6"/>
  <c r="H16" i="6"/>
  <c r="I16" i="6"/>
  <c r="J16" i="6"/>
  <c r="K16" i="6"/>
  <c r="L16" i="6"/>
  <c r="G2" i="6"/>
  <c r="H2" i="6"/>
  <c r="I2" i="6"/>
  <c r="J2" i="6"/>
  <c r="K2" i="6"/>
  <c r="L2" i="6"/>
  <c r="E26" i="5"/>
  <c r="F26" i="5"/>
  <c r="E25" i="5"/>
  <c r="F25" i="5"/>
  <c r="F24" i="5"/>
  <c r="G27" i="5"/>
  <c r="H27" i="5"/>
  <c r="I27" i="5"/>
  <c r="J27" i="5"/>
  <c r="K27" i="5"/>
  <c r="L27" i="5"/>
  <c r="G24" i="5"/>
  <c r="G25" i="5"/>
  <c r="G26" i="5"/>
  <c r="G23" i="5"/>
  <c r="H24" i="5"/>
  <c r="H25" i="5"/>
  <c r="H26" i="5"/>
  <c r="H23" i="5"/>
  <c r="I24" i="5"/>
  <c r="I25" i="5"/>
  <c r="I26" i="5"/>
  <c r="I23" i="5"/>
  <c r="J24" i="5"/>
  <c r="J25" i="5"/>
  <c r="J26" i="5"/>
  <c r="J23" i="5"/>
  <c r="K24" i="5"/>
  <c r="K25" i="5"/>
  <c r="K26" i="5"/>
  <c r="K23" i="5"/>
  <c r="L24" i="5"/>
  <c r="L25" i="5"/>
  <c r="L26" i="5"/>
  <c r="L23" i="5"/>
  <c r="F23" i="5"/>
  <c r="G22" i="5"/>
  <c r="H22" i="5"/>
  <c r="I22" i="5"/>
  <c r="J22" i="5"/>
  <c r="K22" i="5"/>
  <c r="L22" i="5"/>
  <c r="G3" i="5"/>
  <c r="F3" i="5"/>
  <c r="G2" i="5"/>
  <c r="H3" i="5"/>
  <c r="H2" i="5"/>
  <c r="I2" i="5"/>
  <c r="J2" i="5"/>
  <c r="K3" i="5"/>
  <c r="K2" i="5"/>
  <c r="L3" i="5"/>
  <c r="L2" i="5"/>
  <c r="L33" i="6"/>
  <c r="K33" i="6"/>
  <c r="J33" i="6"/>
  <c r="I33" i="6"/>
  <c r="H33" i="6"/>
  <c r="G33" i="6"/>
  <c r="F33" i="6"/>
  <c r="E33" i="6"/>
  <c r="D33" i="6"/>
  <c r="C33" i="6"/>
  <c r="L19" i="6"/>
  <c r="K19" i="6"/>
  <c r="J19" i="6"/>
  <c r="I19" i="6"/>
  <c r="H19" i="6"/>
  <c r="G19" i="6"/>
  <c r="F19" i="6"/>
  <c r="D19" i="6"/>
  <c r="C19" i="6"/>
  <c r="F16" i="6"/>
  <c r="E16" i="6"/>
  <c r="D16" i="6"/>
  <c r="L5" i="6"/>
  <c r="K5" i="6"/>
  <c r="J5" i="6"/>
  <c r="I5" i="6"/>
  <c r="H5" i="6"/>
  <c r="G5" i="6"/>
  <c r="F5" i="6"/>
  <c r="E5" i="6"/>
  <c r="D5" i="6"/>
  <c r="C5" i="6"/>
  <c r="F2" i="6"/>
  <c r="E2" i="6"/>
  <c r="L44" i="5"/>
  <c r="K44" i="5"/>
  <c r="J44" i="5"/>
  <c r="I44" i="5"/>
  <c r="H44" i="5"/>
  <c r="G44" i="5"/>
  <c r="F44" i="5"/>
  <c r="E44" i="5"/>
  <c r="D44" i="5"/>
  <c r="C44" i="5"/>
  <c r="L31" i="5"/>
  <c r="K31" i="5"/>
  <c r="J31" i="5"/>
  <c r="I31" i="5"/>
  <c r="H31" i="5"/>
  <c r="G31" i="5"/>
  <c r="F27" i="5"/>
  <c r="F31" i="5"/>
  <c r="E27" i="5"/>
  <c r="E23" i="5"/>
  <c r="E31" i="5"/>
  <c r="D27" i="5"/>
  <c r="D31" i="5"/>
  <c r="F22" i="5"/>
  <c r="E22" i="5"/>
  <c r="D22" i="5"/>
  <c r="L11" i="5"/>
  <c r="K11" i="5"/>
  <c r="H11" i="5"/>
  <c r="G11" i="5"/>
  <c r="F11" i="5"/>
  <c r="E3" i="5"/>
  <c r="E11" i="5"/>
  <c r="D11" i="5"/>
  <c r="C11" i="5"/>
  <c r="F2" i="5"/>
  <c r="E2" i="5"/>
</calcChain>
</file>

<file path=xl/comments1.xml><?xml version="1.0" encoding="utf-8"?>
<comments xmlns="http://schemas.openxmlformats.org/spreadsheetml/2006/main">
  <authors>
    <author>Andrea</author>
    <author>G111323</author>
  </authors>
  <commentList>
    <comment ref="A22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Neu hinzugekommene Loans / Durchschnittsfinanzierungsvolumen</t>
        </r>
      </text>
    </comment>
    <comment ref="A23" authorId="1">
      <text>
        <r>
          <rPr>
            <b/>
            <sz val="8"/>
            <color indexed="81"/>
            <rFont val="Tahoma"/>
          </rPr>
          <t>G111323:</t>
        </r>
        <r>
          <rPr>
            <sz val="8"/>
            <color indexed="81"/>
            <rFont val="Tahoma"/>
          </rPr>
          <t xml:space="preserve">
laut Process Development -&gt; Loans -&gt; Contr</t>
        </r>
      </text>
    </comment>
    <comment ref="A31" authorId="1">
      <text>
        <r>
          <rPr>
            <b/>
            <sz val="8"/>
            <color indexed="81"/>
            <rFont val="Tahoma"/>
          </rPr>
          <t>G111323:</t>
        </r>
        <r>
          <rPr>
            <sz val="8"/>
            <color indexed="81"/>
            <rFont val="Tahoma"/>
          </rPr>
          <t xml:space="preserve">
angenommenes Marktwachstum von 3% pro Jahr!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laut Process Development -&gt; Savings Account -&gt; Origination
</t>
        </r>
        <r>
          <rPr>
            <b/>
            <sz val="9"/>
            <color indexed="10"/>
            <rFont val="Calibri"/>
          </rPr>
          <t>Noch durch zwei teilen, da in Process Development TA/year angegeben ist!</t>
        </r>
      </text>
    </comment>
    <comment ref="A57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dieser Wert fließt pro Periode in GuV ein!</t>
        </r>
      </text>
    </comment>
  </commentList>
</comments>
</file>

<file path=xl/comments2.xml><?xml version="1.0" encoding="utf-8"?>
<comments xmlns="http://schemas.openxmlformats.org/spreadsheetml/2006/main">
  <authors>
    <author>Andrea</author>
  </authors>
  <commentList>
    <comment ref="B42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Service Transactions sind immer 0,012% der Bilanzsumme der Loans!</t>
        </r>
      </text>
    </comment>
  </commentList>
</comments>
</file>

<file path=xl/comments3.xml><?xml version="1.0" encoding="utf-8"?>
<comments xmlns="http://schemas.openxmlformats.org/spreadsheetml/2006/main">
  <authors>
    <author>Andrea</author>
  </authors>
  <commentList>
    <comment ref="B31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Transactions sind immerso viel wie  0,015% der Bilanzsumme der Savings!!!
</t>
        </r>
      </text>
    </comment>
    <comment ref="G33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Wert sinkt, da 100% MA-Auslastung!</t>
        </r>
      </text>
    </comment>
    <comment ref="G34" authorId="0">
      <text>
        <r>
          <rPr>
            <b/>
            <sz val="9"/>
            <color indexed="81"/>
            <rFont val="Calibri"/>
            <family val="2"/>
          </rPr>
          <t>Andrea:</t>
        </r>
        <r>
          <rPr>
            <sz val="9"/>
            <color indexed="81"/>
            <rFont val="Calibri"/>
            <family val="2"/>
          </rPr>
          <t xml:space="preserve">
Fehlerrate steigt auch, da durch Vollauslastung der MA mehr Fehler!</t>
        </r>
      </text>
    </comment>
  </commentList>
</comments>
</file>

<file path=xl/sharedStrings.xml><?xml version="1.0" encoding="utf-8"?>
<sst xmlns="http://schemas.openxmlformats.org/spreadsheetml/2006/main" count="233" uniqueCount="112">
  <si>
    <t>Kundenzufriedenheit</t>
  </si>
  <si>
    <t xml:space="preserve">     Autofinanzierung</t>
  </si>
  <si>
    <t>Prozessqualität</t>
  </si>
  <si>
    <t>Mitarbeiterzufriedenheit</t>
  </si>
  <si>
    <t>Mitarbeiterauslastung</t>
  </si>
  <si>
    <t>Qualifikationsniveau</t>
  </si>
  <si>
    <t xml:space="preserve">     Global</t>
  </si>
  <si>
    <t>Effektive Ausgaben/Durchschnittliche Ausgaben der Konkurrenz</t>
  </si>
  <si>
    <t xml:space="preserve">Periode </t>
  </si>
  <si>
    <t>Fehlerrate der Mitarbeiter</t>
  </si>
  <si>
    <t xml:space="preserve">     Sparanlagen</t>
  </si>
  <si>
    <t>Marketingausgaben im Vergleich zur Konkurrenz (prozentual)</t>
  </si>
  <si>
    <t>Resource Management</t>
  </si>
  <si>
    <t xml:space="preserve">     Zinssatz Autofinanzierung</t>
  </si>
  <si>
    <t>Marketingausgaben in $/Jahr</t>
  </si>
  <si>
    <t>Zinssätze in %/Jahr</t>
  </si>
  <si>
    <t xml:space="preserve">     Zinssatz Sparanlagen</t>
  </si>
  <si>
    <t>pro Halbjahr</t>
  </si>
  <si>
    <t>Geldvolumen im Durchschnitt pro Vertrag</t>
  </si>
  <si>
    <t>Mini-Kredit</t>
  </si>
  <si>
    <t>Medium-Kredit</t>
  </si>
  <si>
    <t>High-Kredit</t>
  </si>
  <si>
    <t>30% davon finanzieren Unternehmen wie TechniCar:</t>
  </si>
  <si>
    <t>Produkt: Autofinanzierung (Loans)</t>
  </si>
  <si>
    <t>Produkt: Sparguthaben (Savings)</t>
  </si>
  <si>
    <t>Medium-Kredit:</t>
  </si>
  <si>
    <t>High-Kredit:</t>
  </si>
  <si>
    <t>Marktvolumen, das sich über alle Marktteilnehmer verteilt:</t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</si>
  <si>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</si>
  <si>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</si>
  <si>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</si>
  <si>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</si>
  <si>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</si>
  <si>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</si>
  <si>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</si>
  <si>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</si>
  <si>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 xml:space="preserve">Periode 0  </t>
  </si>
  <si>
    <t xml:space="preserve">Periode 1  </t>
  </si>
  <si>
    <t>Gesamt-Volumen:</t>
  </si>
  <si>
    <t>Customer Savings laut Bilanz</t>
  </si>
  <si>
    <t>Gesamtkapital an Sparguthaben auf dem Markt</t>
  </si>
  <si>
    <t>Zuwachs an neuen Sparguthaben (Neukunden)</t>
  </si>
  <si>
    <t>Car Financing Loans laut Bilanz</t>
  </si>
  <si>
    <t>Marktanteil laut BCS (New Loans)</t>
  </si>
  <si>
    <t>Marktanteil laut BSC (New Savings)</t>
  </si>
  <si>
    <t>Neue Fahrzeuge im Markt pro Jahr (270.000 pro Monat):</t>
  </si>
  <si>
    <t>Neu hinzugekommene Loans</t>
  </si>
  <si>
    <t>Neu hinzugekommene Loans/Monat</t>
  </si>
  <si>
    <t>Zuwachs an Marktvolumen (neue Kredite pro Halbjahr)</t>
  </si>
  <si>
    <t>pro Jahr</t>
  </si>
  <si>
    <t>Gesamte Marketingausgaben pro Halbjahr</t>
  </si>
  <si>
    <t>Neu hinzugekommene Savings</t>
  </si>
  <si>
    <t>Neu hinzugekommene Savings/Monat</t>
  </si>
  <si>
    <t>Anzahl an neu hinzugekommenen Verträgen</t>
  </si>
  <si>
    <t>Durchschnittliches Anlagevolumen pro Vertrag</t>
  </si>
  <si>
    <t>Product: Car Financing</t>
  </si>
  <si>
    <t>Sales &amp; Marketing</t>
  </si>
  <si>
    <t>Requests to be processed (TA/year)</t>
  </si>
  <si>
    <t xml:space="preserve">     LowPriceCars</t>
  </si>
  <si>
    <t xml:space="preserve">     MidPriceCars</t>
  </si>
  <si>
    <t xml:space="preserve">     HighPriceCars</t>
  </si>
  <si>
    <t>Requests suceeded (TA/year)</t>
  </si>
  <si>
    <t>Erfolgsquote (succeeded/requests tbp)</t>
  </si>
  <si>
    <t>Error Rate</t>
  </si>
  <si>
    <t>Sales &amp; Marketing Quality</t>
  </si>
  <si>
    <t>Employees in Process Step (FTE)</t>
  </si>
  <si>
    <t>Employee Utilization</t>
  </si>
  <si>
    <t>Employee Satisfaction</t>
  </si>
  <si>
    <t>Employee leaving (FTE/year)</t>
  </si>
  <si>
    <t>PCs in Department</t>
  </si>
  <si>
    <t>Office Automation in Department (LI)</t>
  </si>
  <si>
    <t>Business Apps. Used by Department (MLOC)</t>
  </si>
  <si>
    <t>Origination</t>
  </si>
  <si>
    <t>Contract to be processed (TA/year)</t>
  </si>
  <si>
    <t>Contracts succeeded (TA/year)</t>
  </si>
  <si>
    <t>Qrigination Quality</t>
  </si>
  <si>
    <t>Servicing</t>
  </si>
  <si>
    <t>Service Transactions to be processed (TA/year)</t>
  </si>
  <si>
    <t>Sercive Transactions succeeded (TA/year)</t>
  </si>
  <si>
    <t>Servicing Quality</t>
  </si>
  <si>
    <t>Product: Savings Account</t>
  </si>
  <si>
    <t>Wachstumsrate an Requests to be processed</t>
  </si>
  <si>
    <t>Wachstumsrate an contracts to be processed</t>
  </si>
  <si>
    <t>Wachstumsquote an Contracts to be processed</t>
  </si>
  <si>
    <t>Wachstumsquote an Requests to be processed</t>
  </si>
  <si>
    <t>Marktanteil Loans</t>
  </si>
  <si>
    <t>Marktanteil an Savings</t>
  </si>
  <si>
    <t>Gesamte Marketingausgaben pro Jahr</t>
  </si>
  <si>
    <t>Marketingausgaben in $/Halbjahr</t>
  </si>
  <si>
    <t>Periode 1</t>
  </si>
  <si>
    <t>Periode 0</t>
  </si>
  <si>
    <t>Marktanteil (New Loans)</t>
  </si>
  <si>
    <t>Marktanteil (New Savings)</t>
  </si>
  <si>
    <t>Durchschnitt</t>
  </si>
  <si>
    <t>Anzahl neu hinzugekommener Verträge (über Durchschnittsvolumen)</t>
  </si>
  <si>
    <t>Anzahl neu hinzugekommener Verträge (Über Origination succeeded)</t>
  </si>
  <si>
    <t>Wachstumsquote an Transactions to be processed</t>
  </si>
  <si>
    <t>Steigerung in % (neu hinzugekommene Loans)</t>
  </si>
  <si>
    <t>Ausgaben Prozentanteil an LoansUmsatz</t>
  </si>
  <si>
    <t>136,354,7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</si>
  <si>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</si>
  <si>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</si>
  <si>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</si>
  <si>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</si>
  <si>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</si>
  <si>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</si>
  <si>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</si>
  <si>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</si>
  <si>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</si>
  <si>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Marketingeffizienz Autofinanzierung</t>
    <phoneticPr fontId="9" type="noConversion"/>
  </si>
  <si>
    <t>Marketingeffizienz Sparanlagen</t>
    <phoneticPr fontId="9" type="noConversion"/>
  </si>
  <si>
    <t xml:space="preserve">     Zinssatz Autofinanzierung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</si>
</sst>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$-409]#,##0.00"/>
    <numFmt numFmtId="177" formatCode="#,##0.0"/>
    <numFmt numFmtId="178" formatCode="0.0%"/>
    <numFmt numFmtId="179" formatCode="0.0"/>
    <numFmt numFmtId="180" formatCode="0.000%"/>
  </numFmts>
  <fonts count="38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sz val="14"/>
      <color indexed="8"/>
      <name val="Calibri"/>
      <family val="2"/>
    </font>
    <font>
      <b/>
      <sz val="11"/>
      <color indexed="9"/>
      <name val="Calibri"/>
    </font>
    <font>
      <sz val="11"/>
      <color indexed="9"/>
      <name val="Calibri"/>
    </font>
    <font>
      <i/>
      <sz val="11"/>
      <color indexed="8"/>
      <name val="Calibri"/>
    </font>
    <font>
      <b/>
      <sz val="14"/>
      <color indexed="9"/>
      <name val="Calibri"/>
    </font>
    <font>
      <b/>
      <sz val="14"/>
      <color indexed="8"/>
      <name val="Calibri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Wingdings"/>
      <charset val="2"/>
    </font>
    <font>
      <b/>
      <sz val="11"/>
      <color indexed="8"/>
      <name val="Wingdings"/>
      <charset val="2"/>
    </font>
    <font>
      <b/>
      <sz val="11"/>
      <color indexed="8"/>
      <name val="Wingdings 2"/>
      <family val="1"/>
      <charset val="2"/>
    </font>
    <font>
      <sz val="11"/>
      <color indexed="8"/>
      <name val="Wingdings 2"/>
      <family val="1"/>
      <charset val="2"/>
    </font>
    <font>
      <b/>
      <sz val="11"/>
      <color indexed="8"/>
      <name val="Wingdings 3"/>
      <family val="1"/>
      <charset val="2"/>
    </font>
    <font>
      <sz val="11"/>
      <color indexed="8"/>
      <name val="Wingdings 3"/>
      <family val="1"/>
      <charset val="2"/>
    </font>
    <font>
      <sz val="8"/>
      <color indexed="81"/>
      <name val="Tahoma"/>
    </font>
    <font>
      <b/>
      <sz val="8"/>
      <color indexed="81"/>
      <name val="Tahoma"/>
    </font>
    <font>
      <sz val="11"/>
      <name val="Calibri"/>
      <family val="2"/>
    </font>
    <font>
      <b/>
      <sz val="11"/>
      <color theme="1"/>
      <name val="DengXian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0"/>
      <name val="DengXian"/>
      <family val="2"/>
      <scheme val="minor"/>
    </font>
    <font>
      <b/>
      <sz val="12"/>
      <color theme="1"/>
      <name val="DengXian"/>
      <family val="2"/>
      <scheme val="minor"/>
    </font>
    <font>
      <i/>
      <sz val="12"/>
      <color theme="1"/>
      <name val="DengXian"/>
      <scheme val="minor"/>
    </font>
    <font>
      <b/>
      <i/>
      <sz val="12"/>
      <color theme="1"/>
      <name val="DengXian"/>
      <scheme val="minor"/>
    </font>
    <font>
      <sz val="12"/>
      <name val="DengXian"/>
      <scheme val="minor"/>
    </font>
    <font>
      <i/>
      <sz val="9"/>
      <name val="Calibri"/>
    </font>
    <font>
      <sz val="12"/>
      <color indexed="9"/>
      <name val="Calibri"/>
    </font>
    <font>
      <sz val="11"/>
      <color theme="1"/>
      <name val="DengXian"/>
      <family val="2"/>
      <scheme val="minor"/>
    </font>
    <font>
      <i/>
      <sz val="9"/>
      <color indexed="8"/>
      <name val="Calibri"/>
    </font>
    <font>
      <b/>
      <sz val="11"/>
      <name val="Calibri"/>
    </font>
    <font>
      <b/>
      <sz val="9"/>
      <color indexed="10"/>
      <name val="Calibri"/>
    </font>
    <font>
      <b/>
      <sz val="14"/>
      <color theme="0"/>
      <name val="DengXian"/>
      <scheme val="minor"/>
    </font>
    <font>
      <i/>
      <sz val="9"/>
      <color theme="1"/>
      <name val="Calibri"/>
    </font>
    <font>
      <sz val="9"/>
      <name val="DengXi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3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3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0" fillId="2" borderId="0" xfId="0" applyFill="1"/>
    <xf numFmtId="0" fontId="7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4" fontId="0" fillId="3" borderId="0" xfId="0" applyNumberFormat="1" applyFill="1"/>
    <xf numFmtId="0" fontId="5" fillId="4" borderId="0" xfId="0" applyFont="1" applyFill="1"/>
    <xf numFmtId="0" fontId="0" fillId="4" borderId="0" xfId="0" applyFont="1" applyFill="1"/>
    <xf numFmtId="0" fontId="6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0" fillId="0" borderId="0" xfId="0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176" fontId="0" fillId="3" borderId="0" xfId="0" applyNumberFormat="1" applyFill="1"/>
    <xf numFmtId="10" fontId="0" fillId="3" borderId="0" xfId="0" applyNumberFormat="1" applyFill="1"/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1" xfId="0" applyFill="1" applyBorder="1"/>
    <xf numFmtId="176" fontId="0" fillId="3" borderId="1" xfId="0" applyNumberFormat="1" applyFill="1" applyBorder="1"/>
    <xf numFmtId="176" fontId="8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0" fontId="18" fillId="3" borderId="1" xfId="0" applyFont="1" applyFill="1" applyBorder="1"/>
    <xf numFmtId="176" fontId="18" fillId="3" borderId="0" xfId="0" applyNumberFormat="1" applyFont="1" applyFill="1" applyAlignment="1">
      <alignment horizontal="right"/>
    </xf>
    <xf numFmtId="0" fontId="18" fillId="3" borderId="0" xfId="0" applyFont="1" applyFill="1" applyBorder="1"/>
    <xf numFmtId="176" fontId="0" fillId="3" borderId="0" xfId="0" applyNumberFormat="1" applyFill="1" applyBorder="1"/>
    <xf numFmtId="2" fontId="0" fillId="3" borderId="0" xfId="0" applyNumberFormat="1" applyFill="1" applyAlignment="1">
      <alignment horizontal="center"/>
    </xf>
    <xf numFmtId="176" fontId="18" fillId="3" borderId="0" xfId="0" applyNumberFormat="1" applyFont="1" applyFill="1"/>
    <xf numFmtId="0" fontId="0" fillId="3" borderId="0" xfId="0" applyFill="1" applyBorder="1"/>
    <xf numFmtId="4" fontId="0" fillId="3" borderId="0" xfId="0" applyNumberFormat="1" applyFill="1" applyBorder="1"/>
    <xf numFmtId="0" fontId="1" fillId="6" borderId="0" xfId="13" applyFill="1"/>
    <xf numFmtId="0" fontId="26" fillId="6" borderId="0" xfId="13" applyFont="1" applyFill="1"/>
    <xf numFmtId="0" fontId="1" fillId="8" borderId="0" xfId="13" applyFill="1"/>
    <xf numFmtId="0" fontId="1" fillId="0" borderId="0" xfId="13"/>
    <xf numFmtId="0" fontId="1" fillId="9" borderId="0" xfId="13" applyFill="1"/>
    <xf numFmtId="0" fontId="26" fillId="8" borderId="0" xfId="13" applyFont="1" applyFill="1"/>
    <xf numFmtId="0" fontId="26" fillId="0" borderId="0" xfId="13" applyFont="1"/>
    <xf numFmtId="0" fontId="25" fillId="6" borderId="0" xfId="13" applyFont="1" applyFill="1" applyAlignment="1">
      <alignment horizontal="center" vertical="center" textRotation="90"/>
    </xf>
    <xf numFmtId="0" fontId="27" fillId="6" borderId="0" xfId="13" applyFont="1" applyFill="1" applyAlignment="1">
      <alignment horizontal="center" vertical="center" textRotation="90"/>
    </xf>
    <xf numFmtId="0" fontId="1" fillId="11" borderId="0" xfId="13" applyFill="1"/>
    <xf numFmtId="0" fontId="1" fillId="12" borderId="0" xfId="13" applyFill="1"/>
    <xf numFmtId="0" fontId="26" fillId="11" borderId="0" xfId="13" applyFont="1" applyFill="1"/>
    <xf numFmtId="0" fontId="1" fillId="14" borderId="0" xfId="13" applyFill="1"/>
    <xf numFmtId="0" fontId="1" fillId="15" borderId="0" xfId="13" applyFill="1"/>
    <xf numFmtId="10" fontId="26" fillId="8" borderId="0" xfId="13" applyNumberFormat="1" applyFont="1" applyFill="1"/>
    <xf numFmtId="10" fontId="26" fillId="0" borderId="0" xfId="13" applyNumberFormat="1" applyFont="1"/>
    <xf numFmtId="0" fontId="26" fillId="14" borderId="0" xfId="13" applyFont="1" applyFill="1"/>
    <xf numFmtId="0" fontId="29" fillId="3" borderId="0" xfId="0" applyFont="1" applyFill="1"/>
    <xf numFmtId="176" fontId="29" fillId="3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30" fillId="5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2" fillId="16" borderId="0" xfId="0" applyFont="1" applyFill="1" applyAlignment="1">
      <alignment horizontal="center"/>
    </xf>
    <xf numFmtId="0" fontId="14" fillId="16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/>
    </xf>
    <xf numFmtId="0" fontId="10" fillId="16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8" fillId="3" borderId="1" xfId="0" applyFont="1" applyFill="1" applyBorder="1"/>
    <xf numFmtId="10" fontId="0" fillId="3" borderId="1" xfId="0" applyNumberFormat="1" applyFill="1" applyBorder="1"/>
    <xf numFmtId="10" fontId="32" fillId="3" borderId="0" xfId="0" applyNumberFormat="1" applyFont="1" applyFill="1" applyAlignment="1">
      <alignment horizontal="center"/>
    </xf>
    <xf numFmtId="0" fontId="33" fillId="3" borderId="0" xfId="0" applyFont="1" applyFill="1"/>
    <xf numFmtId="176" fontId="19" fillId="3" borderId="0" xfId="0" applyNumberFormat="1" applyFont="1" applyFill="1"/>
    <xf numFmtId="177" fontId="19" fillId="3" borderId="0" xfId="0" applyNumberFormat="1" applyFont="1" applyFill="1"/>
    <xf numFmtId="3" fontId="0" fillId="3" borderId="0" xfId="0" applyNumberFormat="1" applyFill="1"/>
    <xf numFmtId="9" fontId="0" fillId="3" borderId="0" xfId="26" applyFont="1" applyFill="1"/>
    <xf numFmtId="0" fontId="18" fillId="3" borderId="0" xfId="0" applyFon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5" fillId="0" borderId="0" xfId="0" applyFont="1"/>
    <xf numFmtId="0" fontId="25" fillId="6" borderId="0" xfId="13" applyFont="1" applyFill="1" applyAlignment="1">
      <alignment horizontal="right"/>
    </xf>
    <xf numFmtId="0" fontId="26" fillId="6" borderId="0" xfId="13" applyFont="1" applyFill="1" applyAlignment="1">
      <alignment horizontal="right"/>
    </xf>
    <xf numFmtId="10" fontId="26" fillId="6" borderId="0" xfId="13" applyNumberFormat="1" applyFont="1" applyFill="1" applyAlignment="1">
      <alignment horizontal="right"/>
    </xf>
    <xf numFmtId="177" fontId="25" fillId="8" borderId="0" xfId="13" applyNumberFormat="1" applyFont="1" applyFill="1" applyAlignment="1">
      <alignment horizontal="right"/>
    </xf>
    <xf numFmtId="177" fontId="1" fillId="9" borderId="0" xfId="13" applyNumberFormat="1" applyFill="1" applyAlignment="1">
      <alignment horizontal="right"/>
    </xf>
    <xf numFmtId="10" fontId="25" fillId="8" borderId="0" xfId="13" applyNumberFormat="1" applyFont="1" applyFill="1" applyAlignment="1">
      <alignment horizontal="right"/>
    </xf>
    <xf numFmtId="178" fontId="1" fillId="9" borderId="0" xfId="13" applyNumberFormat="1" applyFill="1" applyAlignment="1">
      <alignment horizontal="right"/>
    </xf>
    <xf numFmtId="179" fontId="1" fillId="9" borderId="0" xfId="13" applyNumberFormat="1" applyFill="1" applyAlignment="1">
      <alignment horizontal="right"/>
    </xf>
    <xf numFmtId="177" fontId="1" fillId="6" borderId="0" xfId="13" applyNumberFormat="1" applyFill="1" applyAlignment="1">
      <alignment horizontal="right"/>
    </xf>
    <xf numFmtId="177" fontId="26" fillId="6" borderId="0" xfId="13" applyNumberFormat="1" applyFont="1" applyFill="1" applyAlignment="1">
      <alignment horizontal="right"/>
    </xf>
    <xf numFmtId="177" fontId="25" fillId="11" borderId="0" xfId="13" applyNumberFormat="1" applyFont="1" applyFill="1" applyAlignment="1">
      <alignment horizontal="right"/>
    </xf>
    <xf numFmtId="177" fontId="1" fillId="12" borderId="0" xfId="13" applyNumberFormat="1" applyFill="1" applyAlignment="1">
      <alignment horizontal="right"/>
    </xf>
    <xf numFmtId="10" fontId="27" fillId="11" borderId="0" xfId="13" applyNumberFormat="1" applyFont="1" applyFill="1" applyAlignment="1">
      <alignment horizontal="right"/>
    </xf>
    <xf numFmtId="178" fontId="1" fillId="12" borderId="0" xfId="13" applyNumberFormat="1" applyFill="1" applyAlignment="1">
      <alignment horizontal="right"/>
    </xf>
    <xf numFmtId="179" fontId="1" fillId="12" borderId="0" xfId="13" applyNumberFormat="1" applyFill="1" applyAlignment="1">
      <alignment horizontal="right"/>
    </xf>
    <xf numFmtId="0" fontId="1" fillId="6" borderId="0" xfId="13" applyFill="1" applyAlignment="1">
      <alignment horizontal="right"/>
    </xf>
    <xf numFmtId="177" fontId="1" fillId="14" borderId="0" xfId="13" applyNumberFormat="1" applyFill="1" applyAlignment="1">
      <alignment horizontal="right"/>
    </xf>
    <xf numFmtId="178" fontId="1" fillId="15" borderId="0" xfId="13" applyNumberFormat="1" applyFill="1" applyAlignment="1">
      <alignment horizontal="right"/>
    </xf>
    <xf numFmtId="177" fontId="1" fillId="15" borderId="0" xfId="13" applyNumberFormat="1" applyFill="1" applyAlignment="1">
      <alignment horizontal="right"/>
    </xf>
    <xf numFmtId="0" fontId="1" fillId="0" borderId="0" xfId="13" applyAlignment="1">
      <alignment horizontal="right"/>
    </xf>
    <xf numFmtId="177" fontId="1" fillId="8" borderId="0" xfId="13" applyNumberFormat="1" applyFill="1" applyAlignment="1">
      <alignment horizontal="right"/>
    </xf>
    <xf numFmtId="10" fontId="26" fillId="8" borderId="0" xfId="13" applyNumberFormat="1" applyFont="1" applyFill="1" applyAlignment="1">
      <alignment horizontal="right"/>
    </xf>
    <xf numFmtId="177" fontId="1" fillId="11" borderId="0" xfId="13" applyNumberFormat="1" applyFill="1" applyAlignment="1">
      <alignment horizontal="right"/>
    </xf>
    <xf numFmtId="10" fontId="26" fillId="11" borderId="0" xfId="13" applyNumberFormat="1" applyFont="1" applyFill="1" applyAlignment="1">
      <alignment horizontal="right"/>
    </xf>
    <xf numFmtId="178" fontId="28" fillId="12" borderId="0" xfId="13" applyNumberFormat="1" applyFont="1" applyFill="1" applyAlignment="1">
      <alignment horizontal="right"/>
    </xf>
    <xf numFmtId="10" fontId="26" fillId="14" borderId="0" xfId="13" applyNumberFormat="1" applyFont="1" applyFill="1" applyAlignment="1">
      <alignment horizontal="right"/>
    </xf>
    <xf numFmtId="10" fontId="0" fillId="3" borderId="0" xfId="26" applyNumberFormat="1" applyFont="1" applyFill="1" applyAlignment="1">
      <alignment horizontal="center"/>
    </xf>
    <xf numFmtId="180" fontId="1" fillId="6" borderId="0" xfId="26" applyNumberFormat="1" applyFont="1" applyFill="1" applyAlignment="1">
      <alignment horizontal="right"/>
    </xf>
    <xf numFmtId="0" fontId="35" fillId="17" borderId="0" xfId="13" applyFont="1" applyFill="1" applyAlignment="1">
      <alignment horizontal="center"/>
    </xf>
    <xf numFmtId="176" fontId="0" fillId="18" borderId="1" xfId="0" applyNumberFormat="1" applyFill="1" applyBorder="1"/>
    <xf numFmtId="176" fontId="0" fillId="18" borderId="0" xfId="0" applyNumberFormat="1" applyFill="1" applyBorder="1"/>
    <xf numFmtId="0" fontId="29" fillId="3" borderId="0" xfId="0" applyFont="1" applyFill="1" applyBorder="1"/>
    <xf numFmtId="176" fontId="36" fillId="3" borderId="0" xfId="0" applyNumberFormat="1" applyFont="1" applyFill="1" applyBorder="1"/>
    <xf numFmtId="176" fontId="36" fillId="3" borderId="0" xfId="0" applyNumberFormat="1" applyFont="1" applyFill="1" applyBorder="1" applyAlignment="1">
      <alignment horizontal="center"/>
    </xf>
    <xf numFmtId="9" fontId="36" fillId="3" borderId="0" xfId="26" applyFont="1" applyFill="1" applyBorder="1" applyAlignment="1">
      <alignment horizontal="center"/>
    </xf>
    <xf numFmtId="10" fontId="1" fillId="14" borderId="0" xfId="26" applyNumberFormat="1" applyFont="1" applyFill="1" applyAlignment="1">
      <alignment horizontal="right"/>
    </xf>
    <xf numFmtId="176" fontId="18" fillId="18" borderId="1" xfId="0" applyNumberFormat="1" applyFont="1" applyFill="1" applyBorder="1"/>
    <xf numFmtId="9" fontId="29" fillId="18" borderId="0" xfId="26" applyFont="1" applyFill="1" applyBorder="1" applyAlignment="1">
      <alignment horizontal="center"/>
    </xf>
    <xf numFmtId="176" fontId="18" fillId="18" borderId="0" xfId="0" applyNumberFormat="1" applyFont="1" applyFill="1" applyBorder="1"/>
    <xf numFmtId="176" fontId="18" fillId="18" borderId="0" xfId="0" applyNumberFormat="1" applyFont="1" applyFill="1"/>
    <xf numFmtId="0" fontId="0" fillId="18" borderId="0" xfId="0" applyFill="1" applyBorder="1"/>
    <xf numFmtId="4" fontId="18" fillId="18" borderId="1" xfId="0" applyNumberFormat="1" applyFont="1" applyFill="1" applyBorder="1"/>
    <xf numFmtId="176" fontId="0" fillId="2" borderId="0" xfId="0" applyNumberFormat="1" applyFill="1" applyAlignment="1">
      <alignment horizontal="center"/>
    </xf>
    <xf numFmtId="0" fontId="24" fillId="7" borderId="0" xfId="13" applyFont="1" applyFill="1" applyAlignment="1">
      <alignment horizontal="center" vertical="center" textRotation="90"/>
    </xf>
    <xf numFmtId="0" fontId="24" fillId="10" borderId="0" xfId="13" applyFont="1" applyFill="1" applyAlignment="1">
      <alignment horizontal="center" vertical="center" textRotation="90"/>
    </xf>
    <xf numFmtId="0" fontId="24" fillId="13" borderId="0" xfId="13" applyFont="1" applyFill="1" applyAlignment="1">
      <alignment horizontal="center" vertical="center" textRotation="90"/>
    </xf>
  </cellXfs>
  <cellStyles count="63">
    <cellStyle name="Standard 2" xfId="13"/>
    <cellStyle name="百分比" xfId="26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</cellStyles>
  <dxfs count="85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3" tint="0.59999389629810485"/>
        </patternFill>
      </fill>
    </dxf>
    <dxf>
      <font>
        <color rgb="FFFF0000"/>
      </font>
      <fill>
        <patternFill patternType="solid">
          <fgColor indexed="64"/>
          <bgColor theme="3" tint="0.59999389629810485"/>
        </patternFill>
      </fill>
    </dxf>
    <dxf>
      <font>
        <color rgb="FF008000"/>
      </font>
      <fill>
        <patternFill patternType="solid">
          <fgColor indexed="64"/>
          <bgColor theme="3" tint="0.59999389629810485"/>
        </patternFill>
      </fill>
    </dxf>
    <dxf>
      <font>
        <color rgb="FFFF0000"/>
      </font>
      <fill>
        <patternFill patternType="solid">
          <fgColor indexed="64"/>
          <bgColor theme="3" tint="0.59999389629810485"/>
        </patternFill>
      </fill>
    </dxf>
    <dxf>
      <font>
        <color rgb="FF008000"/>
      </font>
      <fill>
        <patternFill patternType="solid">
          <fgColor indexed="64"/>
          <bgColor theme="3" tint="0.59999389629810485"/>
        </patternFill>
      </fill>
    </dxf>
    <dxf>
      <font>
        <color rgb="FFFF0000"/>
      </font>
      <fill>
        <patternFill patternType="solid">
          <fgColor indexed="64"/>
          <bgColor theme="3" tint="0.59999389629810485"/>
        </patternFill>
      </fill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font>
        <color rgb="FF008000"/>
      </font>
      <fill>
        <patternFill patternType="solid">
          <fgColor indexed="64"/>
          <bgColor theme="5" tint="0.79998168889431442"/>
        </patternFill>
      </fill>
    </dxf>
    <dxf>
      <font>
        <color rgb="FFFF0000"/>
      </font>
      <fill>
        <patternFill patternType="solid">
          <fgColor indexed="64"/>
          <bgColor theme="6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FF0000"/>
      </font>
      <fill>
        <patternFill patternType="solid">
          <fgColor indexed="64"/>
          <bgColor theme="6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FF0000"/>
      </font>
      <fill>
        <patternFill patternType="solid">
          <fgColor indexed="64"/>
          <bgColor theme="6" tint="0.39997558519241921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font>
        <color rgb="FF008000"/>
      </font>
      <fill>
        <patternFill patternType="solid">
          <fgColor indexed="64"/>
          <bgColor theme="5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font>
        <color rgb="FF008000"/>
      </font>
      <fill>
        <patternFill patternType="solid">
          <fgColor indexed="64"/>
          <bgColor theme="5" tint="0.79998168889431442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indexed="64"/>
          <bgColor theme="6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FF0000"/>
      </font>
      <fill>
        <patternFill patternType="solid">
          <fgColor indexed="64"/>
          <bgColor theme="6" tint="0.79998168889431442"/>
        </patternFill>
      </fill>
    </dxf>
    <dxf>
      <font>
        <color rgb="FF008000"/>
      </font>
      <fill>
        <patternFill patternType="solid">
          <fgColor indexed="64"/>
          <bgColor theme="6" tint="0.79998168889431442"/>
        </patternFill>
      </fill>
    </dxf>
    <dxf>
      <font>
        <color rgb="FFFF0000"/>
      </font>
      <fill>
        <patternFill patternType="solid">
          <fgColor indexed="64"/>
          <bgColor theme="6" tint="0.39997558519241921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rgb="FFFF0000"/>
      </font>
      <fill>
        <patternFill patternType="solid">
          <fgColor indexed="64"/>
          <bgColor theme="5" tint="0.79998168889431442"/>
        </patternFill>
      </fill>
    </dxf>
    <dxf>
      <font>
        <color rgb="FF008000"/>
      </font>
      <fill>
        <patternFill patternType="solid">
          <fgColor indexed="64"/>
          <bgColor theme="5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lor rgb="FFFF0000"/>
      </font>
      <fill>
        <patternFill patternType="solid">
          <fgColor indexed="64"/>
          <bgColor theme="4" tint="0.79998168889431442"/>
        </patternFill>
      </fill>
    </dxf>
    <dxf>
      <font>
        <color rgb="FF008000"/>
      </font>
      <fill>
        <patternFill patternType="solid">
          <fgColor indexed="64"/>
          <bgColor theme="4" tint="0.79998168889431442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Entwicklung der Marktanteile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'Marketing KPIs'!$A$4</c:f>
              <c:strCache>
                <c:ptCount val="1"/>
                <c:pt idx="0">
                  <c:v>Marktanteil (New Savings)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KPIs'!$B$4:$K$4</c:f>
              <c:numCache>
                <c:formatCode>0.00%</c:formatCode>
                <c:ptCount val="10"/>
                <c:pt idx="0">
                  <c:v>0.0194</c:v>
                </c:pt>
                <c:pt idx="1">
                  <c:v>0.0932</c:v>
                </c:pt>
                <c:pt idx="2">
                  <c:v>0.2001</c:v>
                </c:pt>
                <c:pt idx="3">
                  <c:v>0.576</c:v>
                </c:pt>
                <c:pt idx="4">
                  <c:v>0.5242</c:v>
                </c:pt>
                <c:pt idx="5">
                  <c:v>0.5639</c:v>
                </c:pt>
                <c:pt idx="6">
                  <c:v>0.5231</c:v>
                </c:pt>
                <c:pt idx="7">
                  <c:v>0.4991</c:v>
                </c:pt>
                <c:pt idx="8">
                  <c:v>0.4811</c:v>
                </c:pt>
                <c:pt idx="9">
                  <c:v>0.7731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'Marketing KPIs'!$A$3</c:f>
              <c:strCache>
                <c:ptCount val="1"/>
                <c:pt idx="0">
                  <c:v>Marktanteil (New Loans)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KPIs'!$B$3:$K$3</c:f>
              <c:numCache>
                <c:formatCode>0.00%</c:formatCode>
                <c:ptCount val="10"/>
                <c:pt idx="0">
                  <c:v>0.0457</c:v>
                </c:pt>
                <c:pt idx="1">
                  <c:v>0.1462</c:v>
                </c:pt>
                <c:pt idx="2">
                  <c:v>0.2806</c:v>
                </c:pt>
                <c:pt idx="3">
                  <c:v>0.3518</c:v>
                </c:pt>
                <c:pt idx="4">
                  <c:v>0.3485</c:v>
                </c:pt>
                <c:pt idx="5">
                  <c:v>0.3384</c:v>
                </c:pt>
                <c:pt idx="6">
                  <c:v>0.3815</c:v>
                </c:pt>
                <c:pt idx="7">
                  <c:v>0.439</c:v>
                </c:pt>
                <c:pt idx="8">
                  <c:v>0.4403</c:v>
                </c:pt>
                <c:pt idx="9">
                  <c:v>0.4472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1061344"/>
        <c:axId val="-1741059296"/>
      </c:lineChart>
      <c:catAx>
        <c:axId val="-17410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zh-CN"/>
          </a:p>
        </c:txPr>
        <c:crossAx val="-1741059296"/>
        <c:crosses val="autoZero"/>
        <c:auto val="1"/>
        <c:lblAlgn val="ctr"/>
        <c:lblOffset val="100"/>
        <c:noMultiLvlLbl val="0"/>
      </c:catAx>
      <c:valAx>
        <c:axId val="-17410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Marktanteile in %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1741061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Entwicklung der Marketingausgaben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Loans</c:v>
          </c:tx>
          <c:invertIfNegative val="0"/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3"/>
          <c:order val="1"/>
          <c:tx>
            <c:v>Savings</c:v>
          </c:tx>
          <c:invertIfNegative val="0"/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0"/>
          <c:order val="2"/>
          <c:tx>
            <c:v>Global</c:v>
          </c:tx>
          <c:invertIfNegative val="0"/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718500832"/>
        <c:axId val="-1718498512"/>
      </c:barChart>
      <c:lineChart>
        <c:grouping val="standard"/>
        <c:varyColors val="0"/>
        <c:ser>
          <c:idx val="1"/>
          <c:order val="3"/>
          <c:tx>
            <c:v>Marketingeffizienz - Loans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'Marketing KPIs'!$B$5:$K$5</c:f>
              <c:numCache>
                <c:formatCode>0.00%</c:formatCode>
                <c:ptCount val="10"/>
                <c:pt idx="0">
                  <c:v>0.7295</c:v>
                </c:pt>
                <c:pt idx="1">
                  <c:v>0.6938</c:v>
                </c:pt>
                <c:pt idx="2">
                  <c:v>0.9036</c:v>
                </c:pt>
                <c:pt idx="3">
                  <c:v>0.981</c:v>
                </c:pt>
                <c:pt idx="4">
                  <c:v>0.9885</c:v>
                </c:pt>
                <c:pt idx="5">
                  <c:v>0.9812</c:v>
                </c:pt>
                <c:pt idx="6">
                  <c:v>0.9878</c:v>
                </c:pt>
                <c:pt idx="7">
                  <c:v>0.9917</c:v>
                </c:pt>
                <c:pt idx="8">
                  <c:v>0.9917</c:v>
                </c:pt>
                <c:pt idx="9">
                  <c:v>0.9866</c:v>
                </c:pt>
              </c:numCache>
            </c:numRef>
          </c:val>
          <c:smooth val="0"/>
        </c:ser>
        <c:ser>
          <c:idx val="4"/>
          <c:order val="4"/>
          <c:tx>
            <c:v>Marketingeffizienz - Savings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'Marketing KPIs'!$B$6:$K$6</c:f>
              <c:numCache>
                <c:formatCode>0.00%</c:formatCode>
                <c:ptCount val="10"/>
                <c:pt idx="0">
                  <c:v>0.6915</c:v>
                </c:pt>
                <c:pt idx="1">
                  <c:v>0.6576</c:v>
                </c:pt>
                <c:pt idx="2">
                  <c:v>0.8954</c:v>
                </c:pt>
                <c:pt idx="3">
                  <c:v>0.9808</c:v>
                </c:pt>
                <c:pt idx="4">
                  <c:v>0.9885</c:v>
                </c:pt>
                <c:pt idx="5">
                  <c:v>0.9912</c:v>
                </c:pt>
                <c:pt idx="6">
                  <c:v>0.9878</c:v>
                </c:pt>
                <c:pt idx="7">
                  <c:v>0.9917</c:v>
                </c:pt>
                <c:pt idx="8">
                  <c:v>0.9917</c:v>
                </c:pt>
                <c:pt idx="9">
                  <c:v>0.9866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8491728"/>
        <c:axId val="-1718495120"/>
      </c:lineChart>
      <c:catAx>
        <c:axId val="-171850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zh-CN"/>
          </a:p>
        </c:txPr>
        <c:crossAx val="-1718498512"/>
        <c:crosses val="autoZero"/>
        <c:auto val="1"/>
        <c:lblAlgn val="ctr"/>
        <c:lblOffset val="100"/>
        <c:noMultiLvlLbl val="0"/>
      </c:catAx>
      <c:valAx>
        <c:axId val="-171849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Marketingausgaben pro Halbjahr in USD</a:t>
                </a:r>
              </a:p>
            </c:rich>
          </c:tx>
          <c:layout>
            <c:manualLayout>
              <c:xMode val="edge"/>
              <c:yMode val="edge"/>
              <c:x val="0.0151898734177215"/>
              <c:y val="0.1216828478964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-1718500832"/>
        <c:crosses val="autoZero"/>
        <c:crossBetween val="between"/>
      </c:valAx>
      <c:valAx>
        <c:axId val="-1718495120"/>
        <c:scaling>
          <c:orientation val="minMax"/>
          <c:max val="1.0"/>
          <c:min val="0.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Marketingeffizienz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1718491728"/>
        <c:crosses val="max"/>
        <c:crossBetween val="between"/>
        <c:majorUnit val="0.1"/>
      </c:valAx>
      <c:catAx>
        <c:axId val="-1718491728"/>
        <c:scaling>
          <c:orientation val="minMax"/>
        </c:scaling>
        <c:delete val="1"/>
        <c:axPos val="b"/>
        <c:majorTickMark val="out"/>
        <c:minorTickMark val="none"/>
        <c:tickLblPos val="none"/>
        <c:crossAx val="-17184951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Entwicklung der Zinssätze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Loans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KPIs'!$B$23:$K$23</c:f>
              <c:numCache>
                <c:formatCode>0.00%</c:formatCode>
                <c:ptCount val="10"/>
                <c:pt idx="0">
                  <c:v>0.12</c:v>
                </c:pt>
                <c:pt idx="1">
                  <c:v>0.13</c:v>
                </c:pt>
                <c:pt idx="2">
                  <c:v>0.14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</c:numCache>
            </c:numRef>
          </c:val>
          <c:smooth val="0"/>
        </c:ser>
        <c:ser>
          <c:idx val="2"/>
          <c:order val="1"/>
          <c:tx>
            <c:v>Savings</c:v>
          </c:tx>
          <c:spPr>
            <a:ln w="28575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'Marketing KPIs'!$B$1:$K$1</c:f>
              <c:strCache>
                <c:ptCount val="10"/>
                <c:pt idx="0">
                  <c:v>Periode 0</c:v>
                </c:pt>
                <c:pt idx="1">
                  <c:v>Periode 1</c:v>
                </c:pt>
                <c:pt idx="2">
                  <c:v>Periode 2</c:v>
                </c:pt>
                <c:pt idx="3">
                  <c:v>Periode 3</c:v>
                </c:pt>
                <c:pt idx="4">
                  <c:v>Periode 4</c:v>
                </c:pt>
                <c:pt idx="5">
                  <c:v>Periode 5</c:v>
                </c:pt>
                <c:pt idx="6">
                  <c:v>Periode 6</c:v>
                </c:pt>
                <c:pt idx="7">
                  <c:v>Periode 7</c:v>
                </c:pt>
                <c:pt idx="8">
                  <c:v>Periode 8</c:v>
                </c:pt>
                <c:pt idx="9">
                  <c:v>Periode 9</c:v>
                </c:pt>
              </c:strCache>
            </c:strRef>
          </c:cat>
          <c:val>
            <c:numRef>
              <c:f>'Marketing KPIs'!$B$24:$K$24</c:f>
              <c:numCache>
                <c:formatCode>0.00%</c:formatCode>
                <c:ptCount val="10"/>
                <c:pt idx="0">
                  <c:v>0.03</c:v>
                </c:pt>
                <c:pt idx="1">
                  <c:v>0.032</c:v>
                </c:pt>
                <c:pt idx="2">
                  <c:v>0.032</c:v>
                </c:pt>
                <c:pt idx="3">
                  <c:v>0.025</c:v>
                </c:pt>
                <c:pt idx="4">
                  <c:v>0.015</c:v>
                </c:pt>
                <c:pt idx="5">
                  <c:v>0.013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741283024"/>
        <c:axId val="-1741280976"/>
      </c:lineChart>
      <c:catAx>
        <c:axId val="-174128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zh-CN"/>
          </a:p>
        </c:txPr>
        <c:crossAx val="-1741280976"/>
        <c:crosses val="autoZero"/>
        <c:auto val="1"/>
        <c:lblAlgn val="ctr"/>
        <c:lblOffset val="100"/>
        <c:noMultiLvlLbl val="0"/>
      </c:catAx>
      <c:valAx>
        <c:axId val="-1741280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200"/>
                  <a:t>Zinssatz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1741283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101600</xdr:rowOff>
    </xdr:from>
    <xdr:to>
      <xdr:col>9</xdr:col>
      <xdr:colOff>257175</xdr:colOff>
      <xdr:row>19</xdr:row>
      <xdr:rowOff>139700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20</xdr:row>
      <xdr:rowOff>101600</xdr:rowOff>
    </xdr:from>
    <xdr:to>
      <xdr:col>9</xdr:col>
      <xdr:colOff>266700</xdr:colOff>
      <xdr:row>42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0</xdr:row>
      <xdr:rowOff>101600</xdr:rowOff>
    </xdr:from>
    <xdr:to>
      <xdr:col>18</xdr:col>
      <xdr:colOff>520700</xdr:colOff>
      <xdr:row>19</xdr:row>
      <xdr:rowOff>139700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K24"/>
  <sheetViews>
    <sheetView tabSelected="1" zoomScale="80" zoomScaleNormal="80" zoomScalePageLayoutView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baseColWidth="10" defaultRowHeight="15" x14ac:dyDescent="0.2"/>
  <cols>
    <col min="1" max="1" width="52.5" customWidth="1"/>
    <col min="2" max="2" width="13.1640625" bestFit="1" customWidth="1"/>
    <col min="3" max="7" width="14.33203125" bestFit="1" customWidth="1"/>
    <col min="8" max="8" width="15.33203125" bestFit="1" customWidth="1"/>
    <col min="9" max="10" width="14.33203125" bestFit="1" customWidth="1"/>
    <col min="11" max="11" width="13.6640625" customWidth="1"/>
  </cols>
  <sheetData>
    <row r="1" spans="1:11" s="1" customFormat="1" ht="19" x14ac:dyDescent="0.25">
      <c r="A1" s="10" t="s">
        <v>8</v>
      </c>
      <c r="B1" s="56" t="s">
        <v>90</v>
      </c>
      <c r="C1" s="56" t="s">
        <v>89</v>
      </c>
      <c r="D1" s="56" t="s">
        <v>28</v>
      </c>
      <c r="E1" s="56" t="s">
        <v>29</v>
      </c>
      <c r="F1" s="56" t="s">
        <v>30</v>
      </c>
      <c r="G1" s="56" t="s">
        <v>31</v>
      </c>
      <c r="H1" s="56" t="s">
        <v>32</v>
      </c>
      <c r="I1" s="56" t="s">
        <v>33</v>
      </c>
      <c r="J1" s="56" t="s">
        <v>34</v>
      </c>
      <c r="K1" s="56" t="s">
        <v>35</v>
      </c>
    </row>
    <row r="2" spans="1:11" x14ac:dyDescent="0.2">
      <c r="A2" s="4" t="s">
        <v>0</v>
      </c>
      <c r="B2" s="6">
        <v>0.83289999999999997</v>
      </c>
      <c r="C2" s="6">
        <v>0.84870000000000001</v>
      </c>
      <c r="D2" s="6">
        <v>0.89500000000000002</v>
      </c>
      <c r="E2" s="6">
        <v>0.92490000000000006</v>
      </c>
      <c r="F2" s="6">
        <v>0.95499999999999996</v>
      </c>
      <c r="G2" s="6">
        <v>0.95</v>
      </c>
      <c r="H2" s="6">
        <v>0.9536</v>
      </c>
      <c r="I2" s="6">
        <v>0.95</v>
      </c>
      <c r="J2" s="6">
        <v>0.97</v>
      </c>
      <c r="K2" s="6">
        <v>0.9536</v>
      </c>
    </row>
    <row r="3" spans="1:11" x14ac:dyDescent="0.2">
      <c r="A3" s="4" t="s">
        <v>91</v>
      </c>
      <c r="B3" s="6">
        <v>4.5699999999999998E-2</v>
      </c>
      <c r="C3" s="6">
        <v>0.1462</v>
      </c>
      <c r="D3" s="6">
        <v>0.28060000000000002</v>
      </c>
      <c r="E3" s="6">
        <v>0.3518</v>
      </c>
      <c r="F3" s="6">
        <v>0.34849999999999998</v>
      </c>
      <c r="G3" s="6">
        <v>0.33839999999999998</v>
      </c>
      <c r="H3" s="6">
        <v>0.38150000000000001</v>
      </c>
      <c r="I3" s="6">
        <v>0.439</v>
      </c>
      <c r="J3" s="6">
        <v>0.44030000000000002</v>
      </c>
      <c r="K3" s="6">
        <v>0.44719999999999999</v>
      </c>
    </row>
    <row r="4" spans="1:11" x14ac:dyDescent="0.2">
      <c r="A4" s="4" t="s">
        <v>92</v>
      </c>
      <c r="B4" s="6">
        <v>1.9400000000000001E-2</v>
      </c>
      <c r="C4" s="6">
        <v>9.3200000000000005E-2</v>
      </c>
      <c r="D4" s="6">
        <v>0.2001</v>
      </c>
      <c r="E4" s="6">
        <v>0.57599999999999996</v>
      </c>
      <c r="F4" s="6">
        <v>0.5242</v>
      </c>
      <c r="G4" s="6">
        <v>0.56389999999999996</v>
      </c>
      <c r="H4" s="6">
        <v>0.52310000000000001</v>
      </c>
      <c r="I4" s="6">
        <v>0.49909999999999999</v>
      </c>
      <c r="J4" s="6">
        <v>0.48110000000000003</v>
      </c>
      <c r="K4" s="6">
        <v>0.77310000000000001</v>
      </c>
    </row>
    <row r="5" spans="1:11" x14ac:dyDescent="0.2">
      <c r="A5" s="4" t="s">
        <v>109</v>
      </c>
      <c r="B5" s="6">
        <v>0.72950000000000004</v>
      </c>
      <c r="C5" s="6">
        <v>0.69379999999999997</v>
      </c>
      <c r="D5" s="6">
        <v>0.90359999999999996</v>
      </c>
      <c r="E5" s="6">
        <v>0.98099999999999998</v>
      </c>
      <c r="F5" s="6">
        <v>0.98850000000000005</v>
      </c>
      <c r="G5" s="6">
        <v>0.98119999999999996</v>
      </c>
      <c r="H5" s="6">
        <v>0.98780000000000001</v>
      </c>
      <c r="I5" s="6">
        <v>0.99170000000000003</v>
      </c>
      <c r="J5" s="6">
        <v>0.99170000000000003</v>
      </c>
      <c r="K5" s="6">
        <v>0.98660000000000003</v>
      </c>
    </row>
    <row r="6" spans="1:11" x14ac:dyDescent="0.2">
      <c r="A6" s="4" t="s">
        <v>110</v>
      </c>
      <c r="B6" s="6">
        <v>0.6915</v>
      </c>
      <c r="C6" s="6">
        <v>0.65759999999999996</v>
      </c>
      <c r="D6" s="6">
        <v>0.89539999999999997</v>
      </c>
      <c r="E6" s="6">
        <v>0.98080000000000001</v>
      </c>
      <c r="F6" s="6">
        <v>0.98850000000000005</v>
      </c>
      <c r="G6" s="6">
        <v>0.99119999999999997</v>
      </c>
      <c r="H6" s="6">
        <v>0.98780000000000001</v>
      </c>
      <c r="I6" s="6">
        <v>0.99170000000000003</v>
      </c>
      <c r="J6" s="6">
        <v>0.99170000000000003</v>
      </c>
      <c r="K6" s="6">
        <v>0.98660000000000003</v>
      </c>
    </row>
    <row r="7" spans="1:11" x14ac:dyDescent="0.2">
      <c r="A7" s="4" t="s">
        <v>9</v>
      </c>
      <c r="B7" s="6">
        <v>9.9000000000000008E-3</v>
      </c>
      <c r="C7" s="6">
        <v>0.01</v>
      </c>
      <c r="D7" s="6">
        <v>9.7999999999999997E-3</v>
      </c>
      <c r="E7" s="6">
        <v>1.03E-2</v>
      </c>
      <c r="F7" s="6">
        <v>9.9000000000000008E-3</v>
      </c>
      <c r="G7" s="6">
        <v>9.9000000000000008E-3</v>
      </c>
      <c r="H7" s="6">
        <v>9.7999999999999997E-3</v>
      </c>
      <c r="I7" s="6">
        <v>9.7999999999999997E-3</v>
      </c>
      <c r="J7" s="6">
        <v>9.9000000000000008E-3</v>
      </c>
      <c r="K7" s="6">
        <v>0.01</v>
      </c>
    </row>
    <row r="8" spans="1:11" x14ac:dyDescent="0.2">
      <c r="A8" s="4" t="s">
        <v>2</v>
      </c>
      <c r="B8" s="6">
        <v>0.99990000000000001</v>
      </c>
      <c r="C8" s="6">
        <v>0.99990000000000001</v>
      </c>
      <c r="D8" s="6">
        <v>0.99990000000000001</v>
      </c>
      <c r="E8" s="6">
        <v>0.99990000000000001</v>
      </c>
      <c r="F8" s="6">
        <v>0.99990000000000001</v>
      </c>
      <c r="G8" s="6">
        <v>0.99990000000000001</v>
      </c>
      <c r="H8" s="6">
        <v>0.99990000000000001</v>
      </c>
      <c r="I8" s="6">
        <v>0.99990000000000001</v>
      </c>
      <c r="J8" s="6">
        <v>0.99990000000000001</v>
      </c>
      <c r="K8" s="6">
        <v>0.99990000000000001</v>
      </c>
    </row>
    <row r="9" spans="1:11" x14ac:dyDescent="0.2">
      <c r="A9" s="4" t="s">
        <v>3</v>
      </c>
      <c r="B9" s="6">
        <v>0.79600000000000004</v>
      </c>
      <c r="C9" s="6">
        <v>0.84499999999999997</v>
      </c>
      <c r="D9" s="6">
        <v>0.7298</v>
      </c>
      <c r="E9" s="6">
        <v>0.54979999999999996</v>
      </c>
      <c r="F9" s="6">
        <v>0.68779999999999997</v>
      </c>
      <c r="G9" s="6">
        <v>0.73870000000000002</v>
      </c>
      <c r="H9" s="6">
        <v>0.70209999999999995</v>
      </c>
      <c r="I9" s="6">
        <v>0.68840000000000001</v>
      </c>
      <c r="J9" s="6">
        <v>0.57879999999999998</v>
      </c>
      <c r="K9" s="6">
        <v>0.31009999999999999</v>
      </c>
    </row>
    <row r="10" spans="1:11" x14ac:dyDescent="0.2">
      <c r="A10" s="4" t="s">
        <v>4</v>
      </c>
      <c r="B10" s="6">
        <v>0.63729999999999998</v>
      </c>
      <c r="C10" s="6">
        <v>0.89459999999999995</v>
      </c>
      <c r="D10" s="6">
        <v>0.37369999999999998</v>
      </c>
      <c r="E10" s="6">
        <v>1.9592000000000001</v>
      </c>
      <c r="F10" s="6">
        <v>0.81420000000000003</v>
      </c>
      <c r="G10" s="6">
        <v>0.76659999999999995</v>
      </c>
      <c r="H10" s="6">
        <v>0.6</v>
      </c>
      <c r="I10" s="6">
        <v>0.48820000000000002</v>
      </c>
      <c r="J10" s="6">
        <v>0.52500000000000002</v>
      </c>
      <c r="K10" s="6">
        <v>1.0037</v>
      </c>
    </row>
    <row r="11" spans="1:11" x14ac:dyDescent="0.2">
      <c r="A11" s="4" t="s">
        <v>5</v>
      </c>
      <c r="B11" s="6">
        <v>0.84</v>
      </c>
      <c r="C11" s="6">
        <v>0.83889999999999998</v>
      </c>
      <c r="D11" s="6">
        <v>0.94750000000000001</v>
      </c>
      <c r="E11" s="6">
        <v>0.97450000000000003</v>
      </c>
      <c r="F11" s="6">
        <v>0.97809999999999997</v>
      </c>
      <c r="G11" s="6">
        <v>0.9798</v>
      </c>
      <c r="H11" s="6">
        <v>0.97650000000000003</v>
      </c>
      <c r="I11" s="6">
        <v>0.98140000000000005</v>
      </c>
      <c r="J11" s="6">
        <v>0.98129999999999995</v>
      </c>
      <c r="K11" s="6">
        <v>0.97550000000000003</v>
      </c>
    </row>
    <row r="12" spans="1:11" x14ac:dyDescent="0.2">
      <c r="A12" s="8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4" t="s">
        <v>1</v>
      </c>
      <c r="B13" s="6">
        <v>0.49330000000000002</v>
      </c>
      <c r="C13" s="6">
        <v>0.77780000000000005</v>
      </c>
      <c r="D13" s="6">
        <v>1.5556000000000001</v>
      </c>
      <c r="E13" s="6">
        <v>3.3332999999999999</v>
      </c>
      <c r="F13" s="6">
        <v>6.6666999999999996</v>
      </c>
      <c r="G13" s="6">
        <v>8.8888999999999996</v>
      </c>
      <c r="H13" s="6">
        <v>11.2</v>
      </c>
      <c r="I13" s="6">
        <v>8.8888999999999996</v>
      </c>
      <c r="J13" s="6">
        <v>6.6666999999999996</v>
      </c>
      <c r="K13" s="6">
        <v>6.6666999999999996</v>
      </c>
    </row>
    <row r="14" spans="1:11" x14ac:dyDescent="0.2">
      <c r="A14" s="4" t="s">
        <v>10</v>
      </c>
      <c r="B14" s="6">
        <v>0.33329999999999999</v>
      </c>
      <c r="C14" s="6">
        <v>0.77780000000000005</v>
      </c>
      <c r="D14" s="6">
        <v>1</v>
      </c>
      <c r="E14" s="6">
        <v>3.3332999999999999</v>
      </c>
      <c r="F14" s="6">
        <v>4.4443999999999999</v>
      </c>
      <c r="G14" s="6">
        <v>4.4443999999999999</v>
      </c>
      <c r="H14" s="6">
        <v>3</v>
      </c>
      <c r="I14" s="6">
        <v>1.1111</v>
      </c>
      <c r="J14" s="6">
        <v>4.4443999999999999</v>
      </c>
      <c r="K14" s="6">
        <v>4.4443999999999999</v>
      </c>
    </row>
    <row r="15" spans="1:11" x14ac:dyDescent="0.2">
      <c r="A15" s="4" t="s">
        <v>6</v>
      </c>
      <c r="B15" s="6">
        <v>0.26669999999999999</v>
      </c>
      <c r="C15" s="6">
        <v>0.29630000000000001</v>
      </c>
      <c r="D15" s="6">
        <v>0.44</v>
      </c>
      <c r="E15" s="6">
        <v>0.74070000000000003</v>
      </c>
      <c r="F15" s="6">
        <v>0.74070000000000003</v>
      </c>
      <c r="G15" s="6">
        <v>0.74070000000000003</v>
      </c>
      <c r="H15" s="6">
        <v>1.4815</v>
      </c>
      <c r="I15" s="6">
        <v>1.8519000000000001</v>
      </c>
      <c r="J15" s="6">
        <v>1.8519000000000001</v>
      </c>
      <c r="K15" s="6">
        <v>2</v>
      </c>
    </row>
    <row r="16" spans="1:11" x14ac:dyDescent="0.2">
      <c r="A16" s="8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4" t="s">
        <v>1</v>
      </c>
      <c r="B17" s="32">
        <v>0.79</v>
      </c>
      <c r="C17" s="32">
        <v>1.43</v>
      </c>
      <c r="D17" s="32">
        <v>4</v>
      </c>
      <c r="E17" s="32">
        <v>4</v>
      </c>
      <c r="F17" s="32">
        <v>4</v>
      </c>
      <c r="G17" s="32">
        <v>4</v>
      </c>
      <c r="H17" s="32">
        <v>4</v>
      </c>
      <c r="I17" s="32">
        <v>4</v>
      </c>
      <c r="J17" s="32">
        <v>4</v>
      </c>
      <c r="K17" s="32">
        <v>4</v>
      </c>
    </row>
    <row r="18" spans="1:11" x14ac:dyDescent="0.2">
      <c r="A18" s="4" t="s">
        <v>10</v>
      </c>
      <c r="B18" s="32">
        <v>1.0900000000000001</v>
      </c>
      <c r="C18" s="32">
        <v>1.44</v>
      </c>
      <c r="D18" s="32">
        <v>2.81</v>
      </c>
      <c r="E18" s="32">
        <v>4</v>
      </c>
      <c r="F18" s="32">
        <v>4</v>
      </c>
      <c r="G18" s="32">
        <v>4</v>
      </c>
      <c r="H18" s="32">
        <v>4</v>
      </c>
      <c r="I18" s="32">
        <v>3.25</v>
      </c>
      <c r="J18" s="32">
        <v>4</v>
      </c>
      <c r="K18" s="32">
        <v>4</v>
      </c>
    </row>
    <row r="19" spans="1:11" x14ac:dyDescent="0.2">
      <c r="A19" s="4" t="s">
        <v>6</v>
      </c>
      <c r="B19" s="32">
        <v>0.53</v>
      </c>
      <c r="C19" s="32">
        <v>0.62</v>
      </c>
      <c r="D19" s="32">
        <v>4</v>
      </c>
      <c r="E19" s="32">
        <v>2.19</v>
      </c>
      <c r="F19" s="32">
        <v>2.19</v>
      </c>
      <c r="G19" s="32">
        <v>2.19</v>
      </c>
      <c r="H19" s="32">
        <v>1.72</v>
      </c>
      <c r="I19" s="32">
        <v>4</v>
      </c>
      <c r="J19" s="32">
        <v>4</v>
      </c>
      <c r="K19" s="32">
        <v>4</v>
      </c>
    </row>
    <row r="20" spans="1:11" x14ac:dyDescent="0.2">
      <c r="A20" s="4" t="s">
        <v>6</v>
      </c>
      <c r="B20" s="7">
        <v>4500000</v>
      </c>
      <c r="C20" s="7">
        <v>4000000</v>
      </c>
      <c r="D20" s="7">
        <v>6000000</v>
      </c>
      <c r="E20" s="7">
        <v>10000000</v>
      </c>
      <c r="F20" s="7">
        <v>10000000</v>
      </c>
      <c r="G20" s="7">
        <v>10000000</v>
      </c>
      <c r="H20" s="7">
        <f>G20*2</f>
        <v>20000000</v>
      </c>
      <c r="I20" s="7">
        <v>25000000</v>
      </c>
      <c r="J20" s="7">
        <f>I20</f>
        <v>25000000</v>
      </c>
      <c r="K20" s="7">
        <v>30000000</v>
      </c>
    </row>
    <row r="21" spans="1:11" x14ac:dyDescent="0.2">
      <c r="A21" s="4" t="s">
        <v>1</v>
      </c>
      <c r="B21" s="7">
        <v>2220000</v>
      </c>
      <c r="C21" s="7">
        <v>3500000</v>
      </c>
      <c r="D21" s="7">
        <v>7000000</v>
      </c>
      <c r="E21" s="7">
        <v>15000000</v>
      </c>
      <c r="F21" s="7">
        <v>30000000</v>
      </c>
      <c r="G21" s="7">
        <v>40000000</v>
      </c>
      <c r="H21" s="7">
        <v>45000000</v>
      </c>
      <c r="I21" s="7">
        <v>40000000</v>
      </c>
      <c r="J21" s="7">
        <v>30000000</v>
      </c>
      <c r="K21" s="7">
        <v>30000000</v>
      </c>
    </row>
    <row r="22" spans="1:11" x14ac:dyDescent="0.2">
      <c r="A22" s="4" t="s">
        <v>10</v>
      </c>
      <c r="B22" s="7">
        <v>1200000</v>
      </c>
      <c r="C22" s="7">
        <v>3500000</v>
      </c>
      <c r="D22" s="7">
        <v>4500000</v>
      </c>
      <c r="E22" s="7">
        <v>15000000</v>
      </c>
      <c r="F22" s="7">
        <v>20000000</v>
      </c>
      <c r="G22" s="7">
        <v>20000000</v>
      </c>
      <c r="H22" s="7">
        <v>12000000</v>
      </c>
      <c r="I22" s="7">
        <v>5000000</v>
      </c>
      <c r="J22" s="7">
        <v>20000000</v>
      </c>
      <c r="K22" s="7">
        <v>10000000</v>
      </c>
    </row>
    <row r="23" spans="1:11" x14ac:dyDescent="0.2">
      <c r="A23" s="4" t="s">
        <v>111</v>
      </c>
      <c r="B23" s="6">
        <v>0.12</v>
      </c>
      <c r="C23" s="6">
        <v>0.13</v>
      </c>
      <c r="D23" s="6">
        <v>0.14000000000000001</v>
      </c>
      <c r="E23" s="6">
        <v>0.15</v>
      </c>
      <c r="F23" s="6">
        <v>0.16</v>
      </c>
      <c r="G23" s="6">
        <v>0.17</v>
      </c>
      <c r="H23" s="6">
        <v>0.17</v>
      </c>
      <c r="I23" s="6">
        <v>0.17</v>
      </c>
      <c r="J23" s="6">
        <v>0.17</v>
      </c>
      <c r="K23" s="6">
        <v>0.17</v>
      </c>
    </row>
    <row r="24" spans="1:11" x14ac:dyDescent="0.2">
      <c r="A24" s="4" t="s">
        <v>16</v>
      </c>
      <c r="B24" s="6">
        <v>0.03</v>
      </c>
      <c r="C24" s="6">
        <v>3.2000000000000001E-2</v>
      </c>
      <c r="D24" s="6">
        <v>3.2000000000000001E-2</v>
      </c>
      <c r="E24" s="6">
        <v>2.5000000000000001E-2</v>
      </c>
      <c r="F24" s="6">
        <v>1.4999999999999999E-2</v>
      </c>
      <c r="G24" s="6">
        <v>1.2999999999999999E-2</v>
      </c>
      <c r="H24" s="6">
        <v>0.01</v>
      </c>
      <c r="I24" s="6">
        <v>0.01</v>
      </c>
      <c r="J24" s="6">
        <v>0.01</v>
      </c>
      <c r="K24" s="6">
        <v>0.01</v>
      </c>
    </row>
  </sheetData>
  <phoneticPr fontId="9" type="noConversion"/>
  <conditionalFormatting sqref="D2:K4 E5:K6 E8:K9 E11:K11 E13:K15">
    <cfRule type="cellIs" dxfId="84" priority="47" stopIfTrue="1" operator="greaterThan">
      <formula>C2</formula>
    </cfRule>
    <cfRule type="cellIs" dxfId="83" priority="48" stopIfTrue="1" operator="lessThan">
      <formula>C2</formula>
    </cfRule>
  </conditionalFormatting>
  <conditionalFormatting sqref="D5:D6">
    <cfRule type="cellIs" dxfId="82" priority="45" stopIfTrue="1" operator="greaterThan">
      <formula>C5</formula>
    </cfRule>
    <cfRule type="cellIs" dxfId="81" priority="46" stopIfTrue="1" operator="lessThan">
      <formula>C5</formula>
    </cfRule>
  </conditionalFormatting>
  <conditionalFormatting sqref="D8">
    <cfRule type="cellIs" dxfId="80" priority="43" stopIfTrue="1" operator="greaterThan">
      <formula>C8</formula>
    </cfRule>
    <cfRule type="cellIs" dxfId="79" priority="44" stopIfTrue="1" operator="lessThan">
      <formula>C8</formula>
    </cfRule>
  </conditionalFormatting>
  <conditionalFormatting sqref="D9">
    <cfRule type="cellIs" dxfId="78" priority="41" stopIfTrue="1" operator="greaterThan">
      <formula>C9</formula>
    </cfRule>
    <cfRule type="cellIs" dxfId="77" priority="42" stopIfTrue="1" operator="lessThan">
      <formula>C9</formula>
    </cfRule>
  </conditionalFormatting>
  <conditionalFormatting sqref="D11">
    <cfRule type="cellIs" dxfId="76" priority="39" stopIfTrue="1" operator="greaterThan">
      <formula>C11</formula>
    </cfRule>
    <cfRule type="cellIs" dxfId="75" priority="40" stopIfTrue="1" operator="lessThan">
      <formula>C11</formula>
    </cfRule>
  </conditionalFormatting>
  <conditionalFormatting sqref="D13:D15">
    <cfRule type="cellIs" dxfId="74" priority="37" stopIfTrue="1" operator="greaterThan">
      <formula>C13</formula>
    </cfRule>
    <cfRule type="cellIs" dxfId="73" priority="38" stopIfTrue="1" operator="lessThan">
      <formula>C13</formula>
    </cfRule>
  </conditionalFormatting>
  <conditionalFormatting sqref="D7:K7 E17:K19">
    <cfRule type="cellIs" dxfId="72" priority="35" stopIfTrue="1" operator="lessThan">
      <formula>C7</formula>
    </cfRule>
    <cfRule type="cellIs" dxfId="71" priority="36" stopIfTrue="1" operator="greaterThan">
      <formula>C7</formula>
    </cfRule>
  </conditionalFormatting>
  <conditionalFormatting sqref="D17:D19">
    <cfRule type="cellIs" dxfId="70" priority="33" stopIfTrue="1" operator="lessThan">
      <formula>C17</formula>
    </cfRule>
    <cfRule type="cellIs" dxfId="69" priority="34" stopIfTrue="1" operator="greaterThan">
      <formula>C17</formula>
    </cfRule>
  </conditionalFormatting>
  <conditionalFormatting sqref="C2:C4">
    <cfRule type="cellIs" dxfId="68" priority="15" stopIfTrue="1" operator="greaterThan">
      <formula>B2</formula>
    </cfRule>
    <cfRule type="cellIs" dxfId="67" priority="16" stopIfTrue="1" operator="lessThan">
      <formula>B2</formula>
    </cfRule>
  </conditionalFormatting>
  <conditionalFormatting sqref="C5:C6">
    <cfRule type="cellIs" dxfId="66" priority="13" stopIfTrue="1" operator="greaterThan">
      <formula>B5</formula>
    </cfRule>
    <cfRule type="cellIs" dxfId="65" priority="14" stopIfTrue="1" operator="lessThan">
      <formula>B5</formula>
    </cfRule>
  </conditionalFormatting>
  <conditionalFormatting sqref="C8">
    <cfRule type="cellIs" dxfId="64" priority="11" stopIfTrue="1" operator="greaterThan">
      <formula>B8</formula>
    </cfRule>
    <cfRule type="cellIs" dxfId="63" priority="12" stopIfTrue="1" operator="lessThan">
      <formula>B8</formula>
    </cfRule>
  </conditionalFormatting>
  <conditionalFormatting sqref="C7">
    <cfRule type="cellIs" dxfId="62" priority="9" stopIfTrue="1" operator="lessThan">
      <formula>B7</formula>
    </cfRule>
    <cfRule type="cellIs" dxfId="61" priority="10" stopIfTrue="1" operator="greaterThan">
      <formula>B7</formula>
    </cfRule>
  </conditionalFormatting>
  <conditionalFormatting sqref="C9">
    <cfRule type="cellIs" dxfId="60" priority="7" stopIfTrue="1" operator="greaterThan">
      <formula>B9</formula>
    </cfRule>
    <cfRule type="cellIs" dxfId="59" priority="8" stopIfTrue="1" operator="lessThan">
      <formula>B9</formula>
    </cfRule>
  </conditionalFormatting>
  <conditionalFormatting sqref="C11">
    <cfRule type="cellIs" dxfId="58" priority="5" stopIfTrue="1" operator="greaterThan">
      <formula>B11</formula>
    </cfRule>
    <cfRule type="cellIs" dxfId="57" priority="6" stopIfTrue="1" operator="lessThan">
      <formula>B11</formula>
    </cfRule>
  </conditionalFormatting>
  <conditionalFormatting sqref="C13:C15">
    <cfRule type="cellIs" dxfId="56" priority="3" stopIfTrue="1" operator="greaterThan">
      <formula>B13</formula>
    </cfRule>
    <cfRule type="cellIs" dxfId="55" priority="4" stopIfTrue="1" operator="lessThan">
      <formula>B13</formula>
    </cfRule>
  </conditionalFormatting>
  <conditionalFormatting sqref="C17:C19">
    <cfRule type="cellIs" dxfId="54" priority="1" stopIfTrue="1" operator="lessThan">
      <formula>B17</formula>
    </cfRule>
    <cfRule type="cellIs" dxfId="53" priority="2" stopIfTrue="1" operator="greaterThan">
      <formula>B17</formula>
    </cfRule>
  </conditionalFormatting>
  <pageMargins left="0.7" right="0.7" top="0.78740157499999996" bottom="0.78740157499999996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M74"/>
  <sheetViews>
    <sheetView topLeftCell="A16" workbookViewId="0">
      <pane xSplit="1" topLeftCell="B1" activePane="topRight" state="frozen"/>
      <selection pane="topRight" activeCell="J46" sqref="B46:J46"/>
    </sheetView>
  </sheetViews>
  <sheetFormatPr baseColWidth="10" defaultRowHeight="15" x14ac:dyDescent="0.2"/>
  <cols>
    <col min="1" max="1" width="53.33203125" customWidth="1"/>
    <col min="2" max="2" width="19.33203125" style="13" customWidth="1"/>
    <col min="3" max="3" width="17.5" style="13" bestFit="1" customWidth="1"/>
    <col min="4" max="4" width="17.5" bestFit="1" customWidth="1"/>
    <col min="5" max="5" width="18.1640625" customWidth="1"/>
    <col min="6" max="7" width="17.5" bestFit="1" customWidth="1"/>
    <col min="8" max="8" width="18.1640625" bestFit="1" customWidth="1"/>
    <col min="9" max="11" width="17.5" bestFit="1" customWidth="1"/>
  </cols>
  <sheetData>
    <row r="1" spans="1:11" s="12" customFormat="1" x14ac:dyDescent="0.2">
      <c r="A1" s="11" t="s">
        <v>23</v>
      </c>
      <c r="B1" s="55"/>
      <c r="C1" s="55"/>
    </row>
    <row r="2" spans="1:11" s="4" customFormat="1" x14ac:dyDescent="0.2">
      <c r="B2" s="5"/>
      <c r="C2" s="5"/>
      <c r="E2" s="14" t="s">
        <v>18</v>
      </c>
      <c r="F2" s="14"/>
      <c r="G2" s="14"/>
    </row>
    <row r="3" spans="1:11" s="4" customFormat="1" x14ac:dyDescent="0.2">
      <c r="B3" s="15" t="s">
        <v>17</v>
      </c>
      <c r="D3" s="14" t="s">
        <v>19</v>
      </c>
      <c r="E3" s="16">
        <v>20000</v>
      </c>
      <c r="F3" s="17">
        <v>0.4</v>
      </c>
    </row>
    <row r="4" spans="1:11" s="4" customFormat="1" x14ac:dyDescent="0.2">
      <c r="A4" s="4" t="s">
        <v>45</v>
      </c>
      <c r="B4" s="18">
        <f>270000*6</f>
        <v>1620000</v>
      </c>
      <c r="D4" s="14" t="s">
        <v>20</v>
      </c>
      <c r="E4" s="16">
        <v>39000</v>
      </c>
      <c r="F4" s="17">
        <v>0.5</v>
      </c>
    </row>
    <row r="5" spans="1:11" s="4" customFormat="1" ht="16" thickBot="1" x14ac:dyDescent="0.25">
      <c r="A5" s="4" t="s">
        <v>22</v>
      </c>
      <c r="B5" s="18">
        <f>0.3*B4</f>
        <v>486000</v>
      </c>
      <c r="D5" s="66" t="s">
        <v>21</v>
      </c>
      <c r="E5" s="21">
        <v>50000</v>
      </c>
      <c r="F5" s="67">
        <v>0.1</v>
      </c>
    </row>
    <row r="6" spans="1:11" s="4" customFormat="1" ht="16" thickTop="1" x14ac:dyDescent="0.2">
      <c r="B6" s="18"/>
      <c r="D6" s="14" t="s">
        <v>93</v>
      </c>
      <c r="E6" s="16">
        <f>E3*F3+E4*F4+E5*F5</f>
        <v>32500</v>
      </c>
      <c r="F6" s="17"/>
    </row>
    <row r="7" spans="1:11" s="4" customFormat="1" x14ac:dyDescent="0.2">
      <c r="A7" s="14" t="s">
        <v>27</v>
      </c>
      <c r="B7" s="5"/>
      <c r="D7" s="14"/>
    </row>
    <row r="8" spans="1:11" s="4" customFormat="1" x14ac:dyDescent="0.2">
      <c r="A8" s="4" t="s">
        <v>19</v>
      </c>
      <c r="B8" s="16">
        <f>B5*E3*F3</f>
        <v>3888000000</v>
      </c>
    </row>
    <row r="9" spans="1:11" s="4" customFormat="1" x14ac:dyDescent="0.2">
      <c r="A9" s="4" t="s">
        <v>25</v>
      </c>
      <c r="B9" s="16">
        <f>B5*E4*F4</f>
        <v>9477000000</v>
      </c>
    </row>
    <row r="10" spans="1:11" s="4" customFormat="1" ht="16" thickBot="1" x14ac:dyDescent="0.25">
      <c r="A10" s="20" t="s">
        <v>26</v>
      </c>
      <c r="B10" s="21">
        <f>B5*E5*F5</f>
        <v>2430000000</v>
      </c>
      <c r="C10" s="15" t="s">
        <v>49</v>
      </c>
    </row>
    <row r="11" spans="1:11" s="4" customFormat="1" ht="16" thickTop="1" x14ac:dyDescent="0.2">
      <c r="A11" s="14" t="s">
        <v>38</v>
      </c>
      <c r="B11" s="22">
        <f>SUM(B8:B10)</f>
        <v>15795000000</v>
      </c>
      <c r="C11" s="22">
        <f>B11*2</f>
        <v>31590000000</v>
      </c>
    </row>
    <row r="12" spans="1:11" s="24" customFormat="1" x14ac:dyDescent="0.2">
      <c r="B12" s="25"/>
      <c r="C12" s="25"/>
    </row>
    <row r="13" spans="1:11" s="26" customFormat="1" x14ac:dyDescent="0.2">
      <c r="B13" s="15" t="s">
        <v>36</v>
      </c>
      <c r="C13" s="15" t="s">
        <v>37</v>
      </c>
      <c r="D13" s="15" t="s">
        <v>28</v>
      </c>
      <c r="E13" s="15" t="s">
        <v>29</v>
      </c>
      <c r="F13" s="15" t="s">
        <v>30</v>
      </c>
      <c r="G13" s="15" t="s">
        <v>31</v>
      </c>
      <c r="H13" s="15" t="s">
        <v>32</v>
      </c>
      <c r="I13" s="15" t="s">
        <v>33</v>
      </c>
      <c r="J13" s="15" t="s">
        <v>34</v>
      </c>
      <c r="K13" s="15" t="s">
        <v>35</v>
      </c>
    </row>
    <row r="14" spans="1:11" s="26" customFormat="1" x14ac:dyDescent="0.2">
      <c r="A14" s="26" t="s">
        <v>48</v>
      </c>
      <c r="B14" s="29">
        <f>$B$11</f>
        <v>15795000000</v>
      </c>
      <c r="C14" s="29">
        <f t="shared" ref="C14:K14" si="0">$B$11</f>
        <v>15795000000</v>
      </c>
      <c r="D14" s="29">
        <f t="shared" si="0"/>
        <v>15795000000</v>
      </c>
      <c r="E14" s="29">
        <f t="shared" si="0"/>
        <v>15795000000</v>
      </c>
      <c r="F14" s="29">
        <f t="shared" si="0"/>
        <v>15795000000</v>
      </c>
      <c r="G14" s="29">
        <f t="shared" si="0"/>
        <v>15795000000</v>
      </c>
      <c r="H14" s="29">
        <f t="shared" si="0"/>
        <v>15795000000</v>
      </c>
      <c r="I14" s="29">
        <f t="shared" si="0"/>
        <v>15795000000</v>
      </c>
      <c r="J14" s="29">
        <f t="shared" si="0"/>
        <v>15795000000</v>
      </c>
      <c r="K14" s="29">
        <f t="shared" si="0"/>
        <v>15795000000</v>
      </c>
    </row>
    <row r="15" spans="1:11" s="26" customFormat="1" x14ac:dyDescent="0.2"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s="53" customFormat="1" ht="12" x14ac:dyDescent="0.15">
      <c r="B16" s="54"/>
      <c r="C16" s="68">
        <f t="shared" ref="C16:K16" si="1">C17/B17-1</f>
        <v>0.69893030722635663</v>
      </c>
      <c r="D16" s="68">
        <f>D17/C17-1</f>
        <v>0.79366800883231581</v>
      </c>
      <c r="E16" s="68">
        <f t="shared" si="1"/>
        <v>0.55429977298154531</v>
      </c>
      <c r="F16" s="68">
        <f t="shared" si="1"/>
        <v>0.32401075753499176</v>
      </c>
      <c r="G16" s="68">
        <f t="shared" si="1"/>
        <v>0.20120273342106931</v>
      </c>
      <c r="H16" s="68">
        <f t="shared" si="1"/>
        <v>0.13751409781319124</v>
      </c>
      <c r="I16" s="68">
        <f t="shared" si="1"/>
        <v>0.16331901907637625</v>
      </c>
      <c r="J16" s="68">
        <f t="shared" si="1"/>
        <v>0.12783980536852591</v>
      </c>
      <c r="K16" s="68">
        <f t="shared" si="1"/>
        <v>0.11806859035004735</v>
      </c>
    </row>
    <row r="17" spans="1:11" s="26" customFormat="1" ht="16" thickBot="1" x14ac:dyDescent="0.25">
      <c r="A17" s="28" t="s">
        <v>42</v>
      </c>
      <c r="B17" s="21">
        <v>1812670000</v>
      </c>
      <c r="C17" s="21">
        <v>3079600000</v>
      </c>
      <c r="D17" s="21">
        <v>5523780000</v>
      </c>
      <c r="E17" s="21">
        <v>8585610000</v>
      </c>
      <c r="F17" s="21">
        <v>11367440000</v>
      </c>
      <c r="G17" s="21">
        <v>13654600000</v>
      </c>
      <c r="H17" s="115">
        <v>15532300000</v>
      </c>
      <c r="I17" s="120">
        <v>18069020000</v>
      </c>
      <c r="J17" s="120">
        <v>20378960000</v>
      </c>
      <c r="K17" s="120">
        <v>22785075080</v>
      </c>
    </row>
    <row r="18" spans="1:11" s="53" customFormat="1" ht="13" thickTop="1" x14ac:dyDescent="0.15">
      <c r="A18" s="110" t="s">
        <v>97</v>
      </c>
      <c r="B18" s="111"/>
      <c r="C18" s="112"/>
      <c r="D18" s="113">
        <f t="shared" ref="D18:K18" si="2">D19/C19-1</f>
        <v>0.92921471588801285</v>
      </c>
      <c r="E18" s="113">
        <f t="shared" si="2"/>
        <v>0.25270233779836193</v>
      </c>
      <c r="F18" s="113">
        <f t="shared" si="2"/>
        <v>-9.1448578137910963E-2</v>
      </c>
      <c r="G18" s="113">
        <f t="shared" si="2"/>
        <v>-0.17782179356754368</v>
      </c>
      <c r="H18" s="116">
        <f t="shared" si="2"/>
        <v>-0.17902551636090169</v>
      </c>
      <c r="I18" s="116">
        <f t="shared" si="2"/>
        <v>0.35097193374873514</v>
      </c>
      <c r="J18" s="116">
        <f t="shared" si="2"/>
        <v>-8.939890882714685E-2</v>
      </c>
      <c r="K18" s="116">
        <f t="shared" si="2"/>
        <v>4.163531520299224E-2</v>
      </c>
    </row>
    <row r="19" spans="1:11" s="26" customFormat="1" x14ac:dyDescent="0.2">
      <c r="A19" s="30" t="s">
        <v>46</v>
      </c>
      <c r="B19" s="31"/>
      <c r="C19" s="31">
        <f t="shared" ref="C19:K19" si="3">C17-B17</f>
        <v>1266930000</v>
      </c>
      <c r="D19" s="31">
        <f t="shared" si="3"/>
        <v>2444180000</v>
      </c>
      <c r="E19" s="31">
        <f t="shared" si="3"/>
        <v>3061830000</v>
      </c>
      <c r="F19" s="31">
        <f t="shared" si="3"/>
        <v>2781830000</v>
      </c>
      <c r="G19" s="31">
        <f t="shared" si="3"/>
        <v>2287160000</v>
      </c>
      <c r="H19" s="117">
        <f t="shared" si="3"/>
        <v>1877700000</v>
      </c>
      <c r="I19" s="117">
        <f t="shared" si="3"/>
        <v>2536720000</v>
      </c>
      <c r="J19" s="117">
        <f t="shared" si="3"/>
        <v>2309940000</v>
      </c>
      <c r="K19" s="117">
        <f t="shared" si="3"/>
        <v>2406115080</v>
      </c>
    </row>
    <row r="20" spans="1:11" s="26" customFormat="1" x14ac:dyDescent="0.2">
      <c r="A20" s="26" t="s">
        <v>47</v>
      </c>
      <c r="B20" s="16"/>
      <c r="C20" s="16">
        <f t="shared" ref="C20:K20" si="4">C19/6</f>
        <v>211155000</v>
      </c>
      <c r="D20" s="16">
        <f t="shared" si="4"/>
        <v>407363333.33333331</v>
      </c>
      <c r="E20" s="33">
        <f t="shared" si="4"/>
        <v>510305000</v>
      </c>
      <c r="F20" s="33">
        <f t="shared" si="4"/>
        <v>463638333.33333331</v>
      </c>
      <c r="G20" s="33">
        <f t="shared" si="4"/>
        <v>381193333.33333331</v>
      </c>
      <c r="H20" s="118">
        <f t="shared" si="4"/>
        <v>312950000</v>
      </c>
      <c r="I20" s="118">
        <f t="shared" si="4"/>
        <v>422786666.66666669</v>
      </c>
      <c r="J20" s="118">
        <f t="shared" si="4"/>
        <v>384990000</v>
      </c>
      <c r="K20" s="118">
        <f t="shared" si="4"/>
        <v>401019180</v>
      </c>
    </row>
    <row r="21" spans="1:11" s="26" customFormat="1" x14ac:dyDescent="0.2">
      <c r="B21" s="16"/>
      <c r="C21" s="16"/>
      <c r="D21" s="16"/>
      <c r="E21" s="33"/>
      <c r="F21" s="33"/>
      <c r="G21" s="33"/>
      <c r="H21" s="33"/>
      <c r="J21" s="33"/>
      <c r="K21" s="33"/>
    </row>
    <row r="22" spans="1:11" s="69" customFormat="1" x14ac:dyDescent="0.2">
      <c r="A22" s="69" t="s">
        <v>94</v>
      </c>
      <c r="B22" s="70"/>
      <c r="C22" s="71">
        <f t="shared" ref="C22:K22" si="5">C19/$E$6</f>
        <v>38982.461538461539</v>
      </c>
      <c r="D22" s="71">
        <f t="shared" si="5"/>
        <v>75205.538461538468</v>
      </c>
      <c r="E22" s="71">
        <f t="shared" si="5"/>
        <v>94210.153846153844</v>
      </c>
      <c r="F22" s="71">
        <f t="shared" si="5"/>
        <v>85594.769230769234</v>
      </c>
      <c r="G22" s="71">
        <f t="shared" si="5"/>
        <v>70374.153846153844</v>
      </c>
      <c r="H22" s="71">
        <f t="shared" si="5"/>
        <v>57775.384615384617</v>
      </c>
      <c r="I22" s="71">
        <f t="shared" si="5"/>
        <v>78052.923076923078</v>
      </c>
      <c r="J22" s="71">
        <f t="shared" si="5"/>
        <v>71075.076923076922</v>
      </c>
      <c r="K22" s="71">
        <f t="shared" si="5"/>
        <v>74034.310153846149</v>
      </c>
    </row>
    <row r="23" spans="1:11" s="26" customFormat="1" x14ac:dyDescent="0.2">
      <c r="A23" s="26" t="s">
        <v>95</v>
      </c>
      <c r="B23" s="72">
        <f>'P. Dev. - Car Financing'!C7</f>
        <v>47279.200000000004</v>
      </c>
      <c r="C23" s="72">
        <f>'P. Dev. - Car Financing'!D7</f>
        <v>150620.80000000002</v>
      </c>
      <c r="D23" s="72">
        <f>'P. Dev. - Car Financing'!E7</f>
        <v>285921.40000000002</v>
      </c>
      <c r="E23" s="72">
        <f>'P. Dev. - Car Financing'!F7</f>
        <v>354064.20000000007</v>
      </c>
      <c r="F23" s="72">
        <f>'P. Dev. - Car Financing'!G7</f>
        <v>352227.2</v>
      </c>
      <c r="G23" s="72">
        <f>'P. Dev. - Car Financing'!H7</f>
        <v>343654.8</v>
      </c>
      <c r="H23" s="72">
        <f>'P. Dev. - Car Financing'!I7</f>
        <v>373565.80000000005</v>
      </c>
      <c r="I23" s="72">
        <f>'P. Dev. - Car Financing'!J7</f>
        <v>446662.79999999993</v>
      </c>
      <c r="J23" s="72">
        <f>'P. Dev. - Car Financing'!K7</f>
        <v>447606.89999999997</v>
      </c>
      <c r="K23" s="72">
        <f>'P. Dev. - Car Financing'!L7</f>
        <v>447669</v>
      </c>
    </row>
    <row r="24" spans="1:11" s="26" customFormat="1" x14ac:dyDescent="0.2">
      <c r="B24" s="16"/>
      <c r="C24" s="73">
        <f>C22/C23</f>
        <v>0.25881194057169749</v>
      </c>
      <c r="D24" s="73">
        <f>D22/D23</f>
        <v>0.26302871509980874</v>
      </c>
      <c r="E24" s="73">
        <f>E22/E23</f>
        <v>0.26608212252510655</v>
      </c>
      <c r="F24" s="73">
        <f>F22/F23</f>
        <v>0.24301010606440737</v>
      </c>
      <c r="G24" s="73">
        <f>G22/G23</f>
        <v>0.20478152450119669</v>
      </c>
      <c r="H24" s="73">
        <f t="shared" ref="H24:K24" si="6">H22/H23</f>
        <v>0.1546591915410474</v>
      </c>
      <c r="I24" s="73">
        <f t="shared" si="6"/>
        <v>0.17474686290625296</v>
      </c>
      <c r="J24" s="73">
        <f t="shared" si="6"/>
        <v>0.15878905558220155</v>
      </c>
      <c r="K24" s="73">
        <f t="shared" si="6"/>
        <v>0.16537734387202632</v>
      </c>
    </row>
    <row r="25" spans="1:11" s="26" customFormat="1" x14ac:dyDescent="0.2">
      <c r="A25" s="26" t="s">
        <v>85</v>
      </c>
      <c r="B25" s="74"/>
      <c r="C25" s="75">
        <f t="shared" ref="C25:K25" si="7">C19/C14*2</f>
        <v>0.16042165242165243</v>
      </c>
      <c r="D25" s="75">
        <f t="shared" si="7"/>
        <v>0.30948781259892372</v>
      </c>
      <c r="E25" s="75">
        <f t="shared" si="7"/>
        <v>0.38769610636277302</v>
      </c>
      <c r="F25" s="75">
        <f t="shared" si="7"/>
        <v>0.35224184868629316</v>
      </c>
      <c r="G25" s="75">
        <f t="shared" si="7"/>
        <v>0.28960557138334914</v>
      </c>
      <c r="H25" s="75">
        <f t="shared" si="7"/>
        <v>0.23775878442545109</v>
      </c>
      <c r="I25" s="75">
        <f t="shared" si="7"/>
        <v>0.32120544476100032</v>
      </c>
      <c r="J25" s="75">
        <f t="shared" si="7"/>
        <v>0.29249002849002848</v>
      </c>
      <c r="K25" s="75">
        <f t="shared" si="7"/>
        <v>0.30466794301994304</v>
      </c>
    </row>
    <row r="26" spans="1:11" s="26" customFormat="1" ht="14" customHeight="1" x14ac:dyDescent="0.2">
      <c r="A26" s="26" t="s">
        <v>43</v>
      </c>
      <c r="B26" s="75">
        <f>'Marketing KPIs'!B3</f>
        <v>4.5699999999999998E-2</v>
      </c>
      <c r="C26" s="75">
        <f>'Marketing KPIs'!C3</f>
        <v>0.1462</v>
      </c>
      <c r="D26" s="75">
        <f>'Marketing KPIs'!D3</f>
        <v>0.28060000000000002</v>
      </c>
      <c r="E26" s="75">
        <f>'Marketing KPIs'!E3</f>
        <v>0.3518</v>
      </c>
      <c r="F26" s="75">
        <f>'Marketing KPIs'!F3</f>
        <v>0.34849999999999998</v>
      </c>
      <c r="G26" s="75">
        <f>'Marketing KPIs'!G3</f>
        <v>0.33839999999999998</v>
      </c>
      <c r="H26" s="75">
        <f>'Marketing KPIs'!H3</f>
        <v>0.38150000000000001</v>
      </c>
      <c r="I26" s="75">
        <f>'Marketing KPIs'!I3</f>
        <v>0.439</v>
      </c>
      <c r="J26" s="75">
        <f>'Marketing KPIs'!J3</f>
        <v>0.44030000000000002</v>
      </c>
      <c r="K26" s="75">
        <f>'Marketing KPIs'!K3</f>
        <v>0.44719999999999999</v>
      </c>
    </row>
    <row r="27" spans="1:11" s="26" customFormat="1" ht="13" customHeight="1" x14ac:dyDescent="0.2">
      <c r="B27" s="6"/>
      <c r="C27" s="6"/>
      <c r="D27" s="6"/>
      <c r="E27" s="6"/>
      <c r="F27" s="6"/>
      <c r="G27" s="6"/>
      <c r="H27" s="27"/>
      <c r="I27" s="27"/>
      <c r="J27" s="27"/>
      <c r="K27" s="27"/>
    </row>
    <row r="29" spans="1:11" s="12" customFormat="1" x14ac:dyDescent="0.2">
      <c r="A29" s="11" t="s">
        <v>24</v>
      </c>
      <c r="B29" s="55"/>
      <c r="C29" s="55"/>
    </row>
    <row r="30" spans="1:11" s="4" customFormat="1" x14ac:dyDescent="0.2">
      <c r="B30" s="15" t="s">
        <v>36</v>
      </c>
      <c r="C30" s="15" t="s">
        <v>37</v>
      </c>
      <c r="D30" s="15" t="s">
        <v>28</v>
      </c>
      <c r="E30" s="15" t="s">
        <v>29</v>
      </c>
      <c r="F30" s="15" t="s">
        <v>30</v>
      </c>
      <c r="G30" s="15" t="s">
        <v>31</v>
      </c>
      <c r="H30" s="15" t="s">
        <v>32</v>
      </c>
      <c r="I30" s="15" t="s">
        <v>33</v>
      </c>
      <c r="J30" s="15" t="s">
        <v>34</v>
      </c>
      <c r="K30" s="15" t="s">
        <v>35</v>
      </c>
    </row>
    <row r="31" spans="1:11" s="4" customFormat="1" x14ac:dyDescent="0.2">
      <c r="A31" s="4" t="s">
        <v>40</v>
      </c>
      <c r="B31" s="16">
        <v>35000000000</v>
      </c>
      <c r="C31" s="16">
        <f>(D31+B31)/2</f>
        <v>35525000000</v>
      </c>
      <c r="D31" s="16">
        <f>B31+B31*0.03</f>
        <v>36050000000</v>
      </c>
      <c r="E31" s="16">
        <f>(F31+D31)/2</f>
        <v>36590750000</v>
      </c>
      <c r="F31" s="16">
        <f>D31+D31*0.03</f>
        <v>37131500000</v>
      </c>
      <c r="G31" s="16">
        <f>(H31+F31)/2</f>
        <v>37688472500</v>
      </c>
      <c r="H31" s="16">
        <f>F31+F31*0.03</f>
        <v>38245445000</v>
      </c>
      <c r="I31" s="16">
        <f>(J31+H31)/2</f>
        <v>38819126675</v>
      </c>
      <c r="J31" s="16">
        <f>H31+H31*0.03</f>
        <v>39392808350</v>
      </c>
      <c r="K31" s="16" t="e">
        <f>(#REF!+J31)/2</f>
        <v>#REF!</v>
      </c>
    </row>
    <row r="32" spans="1:11" s="4" customFormat="1" x14ac:dyDescent="0.2">
      <c r="A32" s="4" t="s">
        <v>41</v>
      </c>
      <c r="B32" s="16"/>
      <c r="C32" s="16">
        <f>C31-B31</f>
        <v>525000000</v>
      </c>
      <c r="D32" s="16">
        <f t="shared" ref="D32:K32" si="8">D31-C31</f>
        <v>525000000</v>
      </c>
      <c r="E32" s="16">
        <f t="shared" si="8"/>
        <v>540750000</v>
      </c>
      <c r="F32" s="16">
        <f t="shared" si="8"/>
        <v>540750000</v>
      </c>
      <c r="G32" s="16">
        <f t="shared" si="8"/>
        <v>556972500</v>
      </c>
      <c r="H32" s="16">
        <f t="shared" si="8"/>
        <v>556972500</v>
      </c>
      <c r="I32" s="16">
        <f t="shared" si="8"/>
        <v>573681675</v>
      </c>
      <c r="J32" s="16">
        <f t="shared" si="8"/>
        <v>573681675</v>
      </c>
      <c r="K32" s="16" t="e">
        <f t="shared" si="8"/>
        <v>#REF!</v>
      </c>
    </row>
    <row r="33" spans="1:13" s="4" customFormat="1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3" s="4" customFormat="1" x14ac:dyDescent="0.2">
      <c r="B34" s="16"/>
      <c r="C34" s="68">
        <f t="shared" ref="C34:K34" si="9">C35/B35-1</f>
        <v>0.77061038538422211</v>
      </c>
      <c r="D34" s="68">
        <f t="shared" si="9"/>
        <v>1.3400004200842268</v>
      </c>
      <c r="E34" s="68">
        <f t="shared" si="9"/>
        <v>1.1462238429172511</v>
      </c>
      <c r="F34" s="68">
        <f t="shared" si="9"/>
        <v>0.37756571181218113</v>
      </c>
      <c r="G34" s="68">
        <f t="shared" si="9"/>
        <v>0.20386726870732041</v>
      </c>
      <c r="H34" s="68">
        <f t="shared" si="9"/>
        <v>6.4263818959245045E-2</v>
      </c>
      <c r="I34" s="68">
        <f t="shared" si="9"/>
        <v>3.0774006426357525E-2</v>
      </c>
      <c r="J34" s="68">
        <f t="shared" si="9"/>
        <v>0</v>
      </c>
      <c r="K34" s="68">
        <f t="shared" si="9"/>
        <v>5.7494385044563057E-3</v>
      </c>
    </row>
    <row r="35" spans="1:13" s="4" customFormat="1" ht="16" thickBot="1" x14ac:dyDescent="0.25">
      <c r="A35" s="20" t="s">
        <v>39</v>
      </c>
      <c r="B35" s="21">
        <v>1075550000</v>
      </c>
      <c r="C35" s="21">
        <v>1904380000</v>
      </c>
      <c r="D35" s="21">
        <v>4456250000</v>
      </c>
      <c r="E35" s="21">
        <v>9564110000</v>
      </c>
      <c r="F35" s="21">
        <v>13175190000</v>
      </c>
      <c r="G35" s="108">
        <v>15861180000</v>
      </c>
      <c r="H35" s="108">
        <v>16880480000</v>
      </c>
      <c r="I35" s="108">
        <v>17399960000</v>
      </c>
      <c r="J35" s="108">
        <v>17399960000</v>
      </c>
      <c r="K35" s="120">
        <v>17500000000</v>
      </c>
    </row>
    <row r="36" spans="1:13" s="4" customFormat="1" ht="16" thickTop="1" x14ac:dyDescent="0.2">
      <c r="A36" s="34"/>
      <c r="B36" s="31"/>
      <c r="C36" s="31"/>
      <c r="D36" s="68"/>
      <c r="E36" s="68"/>
      <c r="F36" s="68"/>
      <c r="G36" s="109"/>
      <c r="H36" s="109"/>
      <c r="I36" s="119"/>
      <c r="J36" s="119"/>
      <c r="K36" s="119"/>
    </row>
    <row r="37" spans="1:13" s="4" customFormat="1" x14ac:dyDescent="0.2">
      <c r="A37" s="34" t="s">
        <v>51</v>
      </c>
      <c r="B37" s="31"/>
      <c r="C37" s="31">
        <f t="shared" ref="C37:K37" si="10">C35-B35</f>
        <v>828830000</v>
      </c>
      <c r="D37" s="31">
        <f t="shared" si="10"/>
        <v>2551870000</v>
      </c>
      <c r="E37" s="31">
        <f t="shared" si="10"/>
        <v>5107860000</v>
      </c>
      <c r="F37" s="31">
        <f t="shared" si="10"/>
        <v>3611080000</v>
      </c>
      <c r="G37" s="109">
        <f t="shared" si="10"/>
        <v>2685990000</v>
      </c>
      <c r="H37" s="109">
        <f t="shared" si="10"/>
        <v>1019300000</v>
      </c>
      <c r="I37" s="109">
        <f t="shared" si="10"/>
        <v>519480000</v>
      </c>
      <c r="J37" s="109">
        <f t="shared" si="10"/>
        <v>0</v>
      </c>
      <c r="K37" s="109">
        <f t="shared" si="10"/>
        <v>100040000</v>
      </c>
    </row>
    <row r="38" spans="1:13" s="4" customFormat="1" x14ac:dyDescent="0.2">
      <c r="A38" s="34" t="s">
        <v>52</v>
      </c>
      <c r="B38" s="31"/>
      <c r="C38" s="31"/>
      <c r="D38" s="31">
        <f t="shared" ref="D38:J38" si="11">D37/6</f>
        <v>425311666.66666669</v>
      </c>
      <c r="E38" s="31">
        <f t="shared" si="11"/>
        <v>851310000</v>
      </c>
      <c r="F38" s="31">
        <f t="shared" si="11"/>
        <v>601846666.66666663</v>
      </c>
      <c r="G38" s="109">
        <f t="shared" si="11"/>
        <v>447665000</v>
      </c>
      <c r="H38" s="109">
        <f t="shared" si="11"/>
        <v>169883333.33333334</v>
      </c>
      <c r="I38" s="109">
        <f t="shared" si="11"/>
        <v>86580000</v>
      </c>
      <c r="J38" s="109">
        <f t="shared" si="11"/>
        <v>0</v>
      </c>
      <c r="K38" s="109">
        <f>K37/6</f>
        <v>16673333.333333334</v>
      </c>
    </row>
    <row r="39" spans="1:13" s="4" customFormat="1" x14ac:dyDescent="0.2">
      <c r="A39" s="34"/>
      <c r="B39" s="31"/>
      <c r="C39" s="31"/>
      <c r="D39" s="31"/>
      <c r="E39" s="31"/>
      <c r="F39" s="34"/>
      <c r="G39" s="34"/>
      <c r="H39" s="119"/>
      <c r="I39" s="119"/>
      <c r="J39" s="34"/>
      <c r="K39" s="34"/>
    </row>
    <row r="40" spans="1:13" s="4" customFormat="1" x14ac:dyDescent="0.2">
      <c r="A40" s="34" t="s">
        <v>53</v>
      </c>
      <c r="B40" s="35">
        <v>135550.20000000001</v>
      </c>
      <c r="C40" s="35">
        <f>'P. Dev. - Savings-Account'!D18</f>
        <v>649928.69999999995</v>
      </c>
      <c r="D40" s="35">
        <f>'P. Dev. - Savings-Account'!E18/2</f>
        <v>697958.05</v>
      </c>
      <c r="E40" s="35">
        <f>'P. Dev. - Savings-Account'!F18/2</f>
        <v>2009124.2</v>
      </c>
      <c r="F40" s="35">
        <f>'P. Dev. - Savings-Account'!G18/2</f>
        <v>1828435.6</v>
      </c>
      <c r="G40" s="35">
        <f>'P. Dev. - Savings-Account'!H18/2</f>
        <v>1966873.4</v>
      </c>
      <c r="H40" s="35">
        <f>'P. Dev. - Savings-Account'!I18/2</f>
        <v>1951423.55</v>
      </c>
      <c r="I40" s="35">
        <f>'P. Dev. - Savings-Account'!J18/2</f>
        <v>1791014.85</v>
      </c>
      <c r="J40" s="35">
        <f>'P. Dev. - Savings-Account'!K18/2</f>
        <v>1678004.85</v>
      </c>
      <c r="K40" s="35">
        <f>'P. Dev. - Savings-Account'!L18/2</f>
        <v>2696895.25</v>
      </c>
    </row>
    <row r="41" spans="1:13" s="4" customFormat="1" x14ac:dyDescent="0.2">
      <c r="A41" s="34" t="s">
        <v>54</v>
      </c>
      <c r="B41" s="31"/>
      <c r="C41" s="31">
        <f t="shared" ref="C41:K41" si="12">C37/C40</f>
        <v>1275.2629634604534</v>
      </c>
      <c r="D41" s="31">
        <f t="shared" si="12"/>
        <v>3656.1939503384192</v>
      </c>
      <c r="E41" s="31">
        <f t="shared" si="12"/>
        <v>2542.3316288759052</v>
      </c>
      <c r="F41" s="31">
        <f t="shared" si="12"/>
        <v>1974.95607720611</v>
      </c>
      <c r="G41" s="31">
        <f t="shared" si="12"/>
        <v>1365.6140756186951</v>
      </c>
      <c r="H41" s="31">
        <f t="shared" si="12"/>
        <v>522.33662958510467</v>
      </c>
      <c r="I41" s="31">
        <f t="shared" si="12"/>
        <v>290.04784633695249</v>
      </c>
      <c r="J41" s="31">
        <f t="shared" si="12"/>
        <v>0</v>
      </c>
      <c r="K41" s="31">
        <f t="shared" si="12"/>
        <v>37.094507100340657</v>
      </c>
    </row>
    <row r="42" spans="1:13" s="4" customFormat="1" x14ac:dyDescent="0.2">
      <c r="A42" s="34"/>
      <c r="B42" s="31"/>
      <c r="C42" s="31"/>
      <c r="D42" s="31"/>
      <c r="E42" s="31"/>
      <c r="F42" s="34"/>
      <c r="G42" s="34"/>
      <c r="H42" s="34"/>
      <c r="I42" s="34"/>
      <c r="J42" s="34"/>
      <c r="K42" s="34"/>
    </row>
    <row r="43" spans="1:13" s="4" customFormat="1" x14ac:dyDescent="0.2">
      <c r="A43" s="23" t="s">
        <v>86</v>
      </c>
      <c r="B43" s="6">
        <f t="shared" ref="B43:K43" si="13">B35/B31</f>
        <v>3.073E-2</v>
      </c>
      <c r="C43" s="6">
        <f>C35/C31</f>
        <v>5.3606755805770581E-2</v>
      </c>
      <c r="D43" s="6">
        <f t="shared" si="13"/>
        <v>0.1236130374479889</v>
      </c>
      <c r="E43" s="6">
        <f t="shared" si="13"/>
        <v>0.26138054016383921</v>
      </c>
      <c r="F43" s="6">
        <f t="shared" si="13"/>
        <v>0.35482514845885571</v>
      </c>
      <c r="G43" s="6">
        <f t="shared" si="13"/>
        <v>0.42084963777717443</v>
      </c>
      <c r="H43" s="6">
        <f t="shared" si="13"/>
        <v>0.44137229936793781</v>
      </c>
      <c r="I43" s="6">
        <f t="shared" si="13"/>
        <v>0.44823161905921471</v>
      </c>
      <c r="J43" s="6">
        <f t="shared" si="13"/>
        <v>0.44170397412145918</v>
      </c>
      <c r="K43" s="6" t="e">
        <f t="shared" si="13"/>
        <v>#REF!</v>
      </c>
    </row>
    <row r="44" spans="1:13" s="4" customFormat="1" x14ac:dyDescent="0.2">
      <c r="A44" s="23" t="s">
        <v>44</v>
      </c>
      <c r="B44" s="6">
        <v>1.9400000000000001E-2</v>
      </c>
      <c r="C44" s="6">
        <f>'Marketing KPIs'!C4</f>
        <v>9.3200000000000005E-2</v>
      </c>
      <c r="D44" s="6">
        <f>'Marketing KPIs'!D4</f>
        <v>0.2001</v>
      </c>
      <c r="E44" s="6">
        <f>'Marketing KPIs'!E4</f>
        <v>0.57599999999999996</v>
      </c>
      <c r="F44" s="6">
        <f>'Marketing KPIs'!F4</f>
        <v>0.5242</v>
      </c>
      <c r="G44" s="6">
        <f>'Marketing KPIs'!G4</f>
        <v>0.56389999999999996</v>
      </c>
      <c r="H44" s="6">
        <f>'Marketing KPIs'!H4</f>
        <v>0.52310000000000001</v>
      </c>
      <c r="I44" s="6">
        <f>'Marketing KPIs'!I4</f>
        <v>0.49909999999999999</v>
      </c>
      <c r="J44" s="6">
        <f>'Marketing KPIs'!J4</f>
        <v>0.48110000000000003</v>
      </c>
      <c r="K44" s="6">
        <f>'Marketing KPIs'!K4</f>
        <v>0.77310000000000001</v>
      </c>
    </row>
    <row r="45" spans="1:13" s="4" customFormat="1" x14ac:dyDescent="0.2">
      <c r="A45" s="19"/>
      <c r="C45" s="5"/>
    </row>
    <row r="46" spans="1:13" s="2" customFormat="1" x14ac:dyDescent="0.2">
      <c r="B46" s="76">
        <v>3.07</v>
      </c>
      <c r="C46" s="76">
        <v>5.36</v>
      </c>
      <c r="D46" s="2">
        <v>12.36</v>
      </c>
      <c r="E46" s="2">
        <v>26.14</v>
      </c>
      <c r="F46" s="2">
        <v>35.479999999999997</v>
      </c>
      <c r="G46" s="2">
        <v>42.08</v>
      </c>
      <c r="H46" s="2">
        <v>44.14</v>
      </c>
      <c r="I46" s="2">
        <v>44.82</v>
      </c>
      <c r="J46" s="2">
        <v>44.17</v>
      </c>
    </row>
    <row r="47" spans="1:13" ht="19" x14ac:dyDescent="0.25">
      <c r="A47" s="3" t="s">
        <v>12</v>
      </c>
      <c r="B47" s="3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8" t="s">
        <v>14</v>
      </c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1" x14ac:dyDescent="0.2">
      <c r="A49" s="4" t="s">
        <v>6</v>
      </c>
      <c r="B49" s="7">
        <f>'Marketing KPIs'!B20</f>
        <v>4500000</v>
      </c>
      <c r="C49" s="7">
        <f>'Marketing KPIs'!C20</f>
        <v>4000000</v>
      </c>
      <c r="D49" s="7">
        <f>'Marketing KPIs'!D20</f>
        <v>6000000</v>
      </c>
      <c r="E49" s="7">
        <f>'Marketing KPIs'!E20</f>
        <v>10000000</v>
      </c>
      <c r="F49" s="7">
        <f>'Marketing KPIs'!F20</f>
        <v>10000000</v>
      </c>
      <c r="G49" s="7">
        <f>'Marketing KPIs'!G20</f>
        <v>10000000</v>
      </c>
      <c r="H49" s="7">
        <f>'Marketing KPIs'!H20</f>
        <v>20000000</v>
      </c>
      <c r="I49" s="7">
        <f>'Marketing KPIs'!I20</f>
        <v>25000000</v>
      </c>
      <c r="J49" s="7">
        <f>'Marketing KPIs'!J20</f>
        <v>25000000</v>
      </c>
      <c r="K49" s="7">
        <f>'Marketing KPIs'!K20</f>
        <v>30000000</v>
      </c>
    </row>
    <row r="50" spans="1:11" x14ac:dyDescent="0.2">
      <c r="A50" s="4" t="s">
        <v>1</v>
      </c>
      <c r="B50" s="7">
        <f>'Marketing KPIs'!B21</f>
        <v>2220000</v>
      </c>
      <c r="C50" s="7">
        <f>'Marketing KPIs'!C21</f>
        <v>3500000</v>
      </c>
      <c r="D50" s="7">
        <f>'Marketing KPIs'!D21</f>
        <v>7000000</v>
      </c>
      <c r="E50" s="7">
        <f>'Marketing KPIs'!E21</f>
        <v>15000000</v>
      </c>
      <c r="F50" s="7">
        <f>'Marketing KPIs'!F21</f>
        <v>30000000</v>
      </c>
      <c r="G50" s="7">
        <f>'Marketing KPIs'!G21</f>
        <v>40000000</v>
      </c>
      <c r="H50" s="7">
        <f>'Marketing KPIs'!H21</f>
        <v>45000000</v>
      </c>
      <c r="I50" s="7">
        <f>'Marketing KPIs'!I21</f>
        <v>40000000</v>
      </c>
      <c r="J50" s="7">
        <f>'Marketing KPIs'!J21</f>
        <v>30000000</v>
      </c>
      <c r="K50" s="7">
        <f>'Marketing KPIs'!K21</f>
        <v>30000000</v>
      </c>
    </row>
    <row r="51" spans="1:11" x14ac:dyDescent="0.2">
      <c r="A51" s="4" t="s">
        <v>10</v>
      </c>
      <c r="B51" s="7">
        <f>'Marketing KPIs'!B22</f>
        <v>1200000</v>
      </c>
      <c r="C51" s="7">
        <f>'Marketing KPIs'!C22</f>
        <v>3500000</v>
      </c>
      <c r="D51" s="7">
        <f>'Marketing KPIs'!D22</f>
        <v>4500000</v>
      </c>
      <c r="E51" s="7">
        <f>'Marketing KPIs'!E22</f>
        <v>15000000</v>
      </c>
      <c r="F51" s="7">
        <f>'Marketing KPIs'!F22</f>
        <v>20000000</v>
      </c>
      <c r="G51" s="7">
        <f>'Marketing KPIs'!G22</f>
        <v>20000000</v>
      </c>
      <c r="H51" s="7">
        <f>'Marketing KPIs'!H22</f>
        <v>12000000</v>
      </c>
      <c r="I51" s="7">
        <f>'Marketing KPIs'!I22</f>
        <v>5000000</v>
      </c>
      <c r="J51" s="7">
        <f>'Marketing KPIs'!J22</f>
        <v>20000000</v>
      </c>
      <c r="K51" s="7">
        <f>'Marketing KPIs'!K22</f>
        <v>10000000</v>
      </c>
    </row>
    <row r="52" spans="1:11" s="78" customFormat="1" x14ac:dyDescent="0.2">
      <c r="A52" s="77" t="s">
        <v>87</v>
      </c>
      <c r="B52" s="7" t="e">
        <f>'Marketing KPIs'!#REF!</f>
        <v>#REF!</v>
      </c>
      <c r="C52" s="7" t="e">
        <f>'Marketing KPIs'!#REF!</f>
        <v>#REF!</v>
      </c>
      <c r="D52" s="7" t="e">
        <f>'Marketing KPIs'!#REF!</f>
        <v>#REF!</v>
      </c>
      <c r="E52" s="7" t="e">
        <f>'Marketing KPIs'!#REF!</f>
        <v>#REF!</v>
      </c>
      <c r="F52" s="7" t="e">
        <f>'Marketing KPIs'!#REF!</f>
        <v>#REF!</v>
      </c>
      <c r="G52" s="7" t="e">
        <f>'Marketing KPIs'!#REF!</f>
        <v>#REF!</v>
      </c>
      <c r="H52" s="7" t="e">
        <f>'Marketing KPIs'!#REF!</f>
        <v>#REF!</v>
      </c>
      <c r="I52" s="7" t="e">
        <f>'Marketing KPIs'!#REF!</f>
        <v>#REF!</v>
      </c>
      <c r="J52" s="7" t="e">
        <f>'Marketing KPIs'!#REF!</f>
        <v>#REF!</v>
      </c>
      <c r="K52" s="7" t="e">
        <f>'Marketing KPIs'!#REF!</f>
        <v>#REF!</v>
      </c>
    </row>
    <row r="53" spans="1:11" x14ac:dyDescent="0.2">
      <c r="A53" s="8" t="s">
        <v>88</v>
      </c>
      <c r="B53" s="8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">
      <c r="A54" s="4" t="s">
        <v>6</v>
      </c>
      <c r="B54" s="7" t="e">
        <f>'Marketing KPIs'!#REF!</f>
        <v>#REF!</v>
      </c>
      <c r="C54" s="7" t="e">
        <f>'Marketing KPIs'!#REF!</f>
        <v>#REF!</v>
      </c>
      <c r="D54" s="7" t="e">
        <f>'Marketing KPIs'!#REF!</f>
        <v>#REF!</v>
      </c>
      <c r="E54" s="7" t="e">
        <f>'Marketing KPIs'!#REF!</f>
        <v>#REF!</v>
      </c>
      <c r="F54" s="7" t="e">
        <f>'Marketing KPIs'!#REF!</f>
        <v>#REF!</v>
      </c>
      <c r="G54" s="7" t="e">
        <f>'Marketing KPIs'!#REF!</f>
        <v>#REF!</v>
      </c>
      <c r="H54" s="7" t="e">
        <f>'Marketing KPIs'!#REF!</f>
        <v>#REF!</v>
      </c>
      <c r="I54" s="7" t="e">
        <f>'Marketing KPIs'!#REF!</f>
        <v>#REF!</v>
      </c>
      <c r="J54" s="7" t="e">
        <f>'Marketing KPIs'!#REF!</f>
        <v>#REF!</v>
      </c>
      <c r="K54" s="7" t="e">
        <f>'Marketing KPIs'!#REF!</f>
        <v>#REF!</v>
      </c>
    </row>
    <row r="55" spans="1:11" x14ac:dyDescent="0.2">
      <c r="A55" s="4" t="s">
        <v>1</v>
      </c>
      <c r="B55" s="7" t="e">
        <f>'Marketing KPIs'!#REF!</f>
        <v>#REF!</v>
      </c>
      <c r="C55" s="7" t="e">
        <f>'Marketing KPIs'!#REF!</f>
        <v>#REF!</v>
      </c>
      <c r="D55" s="7" t="e">
        <f>'Marketing KPIs'!#REF!</f>
        <v>#REF!</v>
      </c>
      <c r="E55" s="7" t="e">
        <f>'Marketing KPIs'!#REF!</f>
        <v>#REF!</v>
      </c>
      <c r="F55" s="7" t="e">
        <f>'Marketing KPIs'!#REF!</f>
        <v>#REF!</v>
      </c>
      <c r="G55" s="7" t="e">
        <f>'Marketing KPIs'!#REF!</f>
        <v>#REF!</v>
      </c>
      <c r="H55" s="7" t="e">
        <f>'Marketing KPIs'!#REF!</f>
        <v>#REF!</v>
      </c>
      <c r="I55" s="7" t="e">
        <f>'Marketing KPIs'!#REF!</f>
        <v>#REF!</v>
      </c>
      <c r="J55" s="7" t="e">
        <f>'Marketing KPIs'!#REF!</f>
        <v>#REF!</v>
      </c>
      <c r="K55" s="7" t="e">
        <f>'Marketing KPIs'!#REF!</f>
        <v>#REF!</v>
      </c>
    </row>
    <row r="56" spans="1:11" x14ac:dyDescent="0.2">
      <c r="A56" s="4" t="s">
        <v>10</v>
      </c>
      <c r="B56" s="7" t="e">
        <f>'Marketing KPIs'!#REF!</f>
        <v>#REF!</v>
      </c>
      <c r="C56" s="7" t="e">
        <f>'Marketing KPIs'!#REF!</f>
        <v>#REF!</v>
      </c>
      <c r="D56" s="7" t="e">
        <f>'Marketing KPIs'!#REF!</f>
        <v>#REF!</v>
      </c>
      <c r="E56" s="7" t="e">
        <f>'Marketing KPIs'!#REF!</f>
        <v>#REF!</v>
      </c>
      <c r="F56" s="7" t="e">
        <f>'Marketing KPIs'!#REF!</f>
        <v>#REF!</v>
      </c>
      <c r="G56" s="7" t="e">
        <f>'Marketing KPIs'!#REF!</f>
        <v>#REF!</v>
      </c>
      <c r="H56" s="7" t="e">
        <f>'Marketing KPIs'!#REF!</f>
        <v>#REF!</v>
      </c>
      <c r="I56" s="7" t="e">
        <f>'Marketing KPIs'!#REF!</f>
        <v>#REF!</v>
      </c>
      <c r="J56" s="7" t="e">
        <f>'Marketing KPIs'!#REF!</f>
        <v>#REF!</v>
      </c>
      <c r="K56" s="7" t="e">
        <f>'Marketing KPIs'!#REF!</f>
        <v>#REF!</v>
      </c>
    </row>
    <row r="57" spans="1:11" x14ac:dyDescent="0.2">
      <c r="A57" s="4" t="s">
        <v>50</v>
      </c>
      <c r="B57" s="7" t="e">
        <f>'Marketing KPIs'!#REF!</f>
        <v>#REF!</v>
      </c>
      <c r="C57" s="7" t="e">
        <f>'Marketing KPIs'!#REF!</f>
        <v>#REF!</v>
      </c>
      <c r="D57" s="7" t="e">
        <f>'Marketing KPIs'!#REF!</f>
        <v>#REF!</v>
      </c>
      <c r="E57" s="7" t="e">
        <f>'Marketing KPIs'!#REF!</f>
        <v>#REF!</v>
      </c>
      <c r="F57" s="7" t="e">
        <f>'Marketing KPIs'!#REF!</f>
        <v>#REF!</v>
      </c>
      <c r="G57" s="7" t="e">
        <f>'Marketing KPIs'!#REF!</f>
        <v>#REF!</v>
      </c>
      <c r="H57" s="7" t="e">
        <f>'Marketing KPIs'!#REF!</f>
        <v>#REF!</v>
      </c>
      <c r="I57" s="7" t="e">
        <f>'Marketing KPIs'!#REF!</f>
        <v>#REF!</v>
      </c>
      <c r="J57" s="7" t="e">
        <f>'Marketing KPIs'!#REF!</f>
        <v>#REF!</v>
      </c>
      <c r="K57" s="7" t="e">
        <f>'Marketing KPIs'!#REF!</f>
        <v>#REF!</v>
      </c>
    </row>
    <row r="58" spans="1:11" x14ac:dyDescent="0.2">
      <c r="A58" s="8" t="s">
        <v>15</v>
      </c>
      <c r="B58" s="8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4" t="s">
        <v>13</v>
      </c>
      <c r="B59" s="105">
        <f>'Marketing KPIs'!B23</f>
        <v>0.12</v>
      </c>
      <c r="C59" s="105">
        <f>'Marketing KPIs'!C23</f>
        <v>0.13</v>
      </c>
      <c r="D59" s="105">
        <f>'Marketing KPIs'!D23</f>
        <v>0.14000000000000001</v>
      </c>
      <c r="E59" s="105">
        <f>'Marketing KPIs'!E23</f>
        <v>0.15</v>
      </c>
      <c r="F59" s="105">
        <f>'Marketing KPIs'!F23</f>
        <v>0.16</v>
      </c>
      <c r="G59" s="105">
        <f>'Marketing KPIs'!G23</f>
        <v>0.17</v>
      </c>
      <c r="H59" s="105">
        <f>'Marketing KPIs'!H23</f>
        <v>0.17</v>
      </c>
      <c r="I59" s="105">
        <f>'Marketing KPIs'!I23</f>
        <v>0.17</v>
      </c>
      <c r="J59" s="105">
        <f>'Marketing KPIs'!J23</f>
        <v>0.17</v>
      </c>
      <c r="K59" s="105">
        <f>'Marketing KPIs'!K23</f>
        <v>0.17</v>
      </c>
    </row>
    <row r="60" spans="1:11" x14ac:dyDescent="0.2">
      <c r="A60" s="4" t="s">
        <v>16</v>
      </c>
      <c r="B60" s="105">
        <f>'Marketing KPIs'!B24</f>
        <v>0.03</v>
      </c>
      <c r="C60" s="105">
        <f>'Marketing KPIs'!C24</f>
        <v>3.2000000000000001E-2</v>
      </c>
      <c r="D60" s="105">
        <f>'Marketing KPIs'!D24</f>
        <v>3.2000000000000001E-2</v>
      </c>
      <c r="E60" s="105">
        <f>'Marketing KPIs'!E24</f>
        <v>2.5000000000000001E-2</v>
      </c>
      <c r="F60" s="105">
        <f>'Marketing KPIs'!F24</f>
        <v>1.4999999999999999E-2</v>
      </c>
      <c r="G60" s="105">
        <f>'Marketing KPIs'!G24</f>
        <v>1.2999999999999999E-2</v>
      </c>
      <c r="H60" s="105">
        <f>'Marketing KPIs'!H24</f>
        <v>0.01</v>
      </c>
      <c r="I60" s="105">
        <f>'Marketing KPIs'!I24</f>
        <v>0.01</v>
      </c>
      <c r="J60" s="105">
        <f>'Marketing KPIs'!J24</f>
        <v>0.01</v>
      </c>
      <c r="K60" s="105">
        <f>'Marketing KPIs'!K24</f>
        <v>0.01</v>
      </c>
    </row>
    <row r="61" spans="1:11" s="2" customFormat="1" x14ac:dyDescent="0.2">
      <c r="B61" s="76"/>
      <c r="C61" s="76"/>
    </row>
    <row r="62" spans="1:11" s="2" customFormat="1" x14ac:dyDescent="0.2">
      <c r="B62" s="76"/>
      <c r="C62" s="76"/>
    </row>
    <row r="63" spans="1:11" s="2" customFormat="1" x14ac:dyDescent="0.2">
      <c r="B63" s="76"/>
      <c r="C63" s="76"/>
    </row>
    <row r="64" spans="1:11" s="2" customFormat="1" x14ac:dyDescent="0.2">
      <c r="A64" s="2" t="s">
        <v>98</v>
      </c>
      <c r="B64" s="121" t="e">
        <f>(B52/B17)*100</f>
        <v>#REF!</v>
      </c>
      <c r="C64" s="121" t="e">
        <f>(C52/C17)*100</f>
        <v>#REF!</v>
      </c>
      <c r="D64" s="121" t="e">
        <f t="shared" ref="D64:K64" si="14">(D52/D17)*100</f>
        <v>#REF!</v>
      </c>
      <c r="E64" s="121" t="e">
        <f t="shared" si="14"/>
        <v>#REF!</v>
      </c>
      <c r="F64" s="121" t="e">
        <f>(F52/F17)*100</f>
        <v>#REF!</v>
      </c>
      <c r="G64" s="121" t="e">
        <f t="shared" si="14"/>
        <v>#REF!</v>
      </c>
      <c r="H64" s="121" t="e">
        <f t="shared" si="14"/>
        <v>#REF!</v>
      </c>
      <c r="I64" s="121" t="e">
        <f>(I52/I17)*100</f>
        <v>#REF!</v>
      </c>
      <c r="J64" s="121" t="e">
        <f t="shared" si="14"/>
        <v>#REF!</v>
      </c>
      <c r="K64" s="121" t="e">
        <f t="shared" si="14"/>
        <v>#REF!</v>
      </c>
    </row>
    <row r="65" spans="2:3" s="2" customFormat="1" x14ac:dyDescent="0.2">
      <c r="B65" s="76"/>
      <c r="C65" s="76"/>
    </row>
    <row r="66" spans="2:3" s="2" customFormat="1" x14ac:dyDescent="0.2">
      <c r="B66" s="76"/>
      <c r="C66" s="76"/>
    </row>
    <row r="67" spans="2:3" s="2" customFormat="1" x14ac:dyDescent="0.2">
      <c r="B67" s="76"/>
      <c r="C67" s="76"/>
    </row>
    <row r="68" spans="2:3" s="2" customFormat="1" x14ac:dyDescent="0.2">
      <c r="B68" s="76"/>
      <c r="C68" s="76"/>
    </row>
    <row r="69" spans="2:3" s="2" customFormat="1" x14ac:dyDescent="0.2">
      <c r="B69" s="76"/>
      <c r="C69" s="76"/>
    </row>
    <row r="70" spans="2:3" s="2" customFormat="1" x14ac:dyDescent="0.2">
      <c r="B70" s="76"/>
      <c r="C70" s="76"/>
    </row>
    <row r="71" spans="2:3" s="2" customFormat="1" x14ac:dyDescent="0.2">
      <c r="B71" s="76"/>
      <c r="C71" s="76"/>
    </row>
    <row r="72" spans="2:3" s="2" customFormat="1" x14ac:dyDescent="0.2">
      <c r="B72" s="76"/>
      <c r="C72" s="76"/>
    </row>
    <row r="73" spans="2:3" s="2" customFormat="1" x14ac:dyDescent="0.2">
      <c r="B73" s="76"/>
      <c r="C73" s="76"/>
    </row>
    <row r="74" spans="2:3" s="2" customFormat="1" x14ac:dyDescent="0.2">
      <c r="B74" s="76"/>
      <c r="C74" s="76"/>
    </row>
  </sheetData>
  <phoneticPr fontId="9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AI104"/>
  <sheetViews>
    <sheetView zoomScale="90" zoomScaleNormal="90" zoomScalePageLayoutView="90" workbookViewId="0">
      <pane xSplit="1" topLeftCell="B1" activePane="topRight" state="frozen"/>
      <selection pane="topRight" activeCell="L3" sqref="L3"/>
    </sheetView>
  </sheetViews>
  <sheetFormatPr baseColWidth="10" defaultColWidth="10.83203125" defaultRowHeight="16" x14ac:dyDescent="0.2"/>
  <cols>
    <col min="1" max="1" width="4.6640625" style="39" customWidth="1"/>
    <col min="2" max="2" width="40.6640625" style="39" customWidth="1"/>
    <col min="3" max="4" width="10.83203125" style="98"/>
    <col min="5" max="5" width="10.1640625" style="98" bestFit="1" customWidth="1"/>
    <col min="6" max="9" width="11.83203125" style="98" bestFit="1" customWidth="1"/>
    <col min="10" max="10" width="12.83203125" style="98" bestFit="1" customWidth="1"/>
    <col min="11" max="11" width="11.83203125" style="98" bestFit="1" customWidth="1"/>
    <col min="12" max="12" width="10.83203125" style="98"/>
    <col min="13" max="35" width="10.83203125" style="36"/>
    <col min="36" max="16384" width="10.83203125" style="39"/>
  </cols>
  <sheetData>
    <row r="1" spans="1:35" s="36" customFormat="1" ht="18" x14ac:dyDescent="0.2">
      <c r="B1" s="107" t="s">
        <v>55</v>
      </c>
      <c r="C1" s="79">
        <v>0</v>
      </c>
      <c r="D1" s="79">
        <v>1</v>
      </c>
      <c r="E1" s="79">
        <v>2</v>
      </c>
      <c r="F1" s="79">
        <v>3</v>
      </c>
      <c r="G1" s="79">
        <v>4</v>
      </c>
      <c r="H1" s="79">
        <v>5</v>
      </c>
      <c r="I1" s="79">
        <v>6</v>
      </c>
      <c r="J1" s="79">
        <v>7</v>
      </c>
      <c r="K1" s="79">
        <v>8</v>
      </c>
      <c r="L1" s="79">
        <v>9</v>
      </c>
    </row>
    <row r="2" spans="1:35" s="37" customFormat="1" x14ac:dyDescent="0.2">
      <c r="B2" s="37" t="s">
        <v>81</v>
      </c>
      <c r="C2" s="80"/>
      <c r="D2" s="81">
        <f>D3/C3-1</f>
        <v>5.1893139807808186E-3</v>
      </c>
      <c r="E2" s="81">
        <f>E3/D3-1</f>
        <v>0.89620280167362076</v>
      </c>
      <c r="F2" s="81">
        <f>F3/E3-1</f>
        <v>0.23165026215114182</v>
      </c>
      <c r="G2" s="81">
        <f t="shared" ref="G2:L2" si="0">G3/F3-1</f>
        <v>-7.0135348149834575E-3</v>
      </c>
      <c r="H2" s="81">
        <f t="shared" si="0"/>
        <v>-1.9785469449446036E-2</v>
      </c>
      <c r="I2" s="81">
        <f t="shared" si="0"/>
        <v>8.2286620118190879E-2</v>
      </c>
      <c r="J2" s="81">
        <f t="shared" si="0"/>
        <v>0.20328149224252789</v>
      </c>
      <c r="K2" s="81">
        <f t="shared" si="0"/>
        <v>0</v>
      </c>
      <c r="L2" s="81">
        <f t="shared" si="0"/>
        <v>-6.2141402704681825E-3</v>
      </c>
    </row>
    <row r="3" spans="1:35" x14ac:dyDescent="0.2">
      <c r="A3" s="122" t="s">
        <v>56</v>
      </c>
      <c r="B3" s="38" t="s">
        <v>57</v>
      </c>
      <c r="C3" s="82">
        <f>SUM(C4:C6)</f>
        <v>155762.40000000002</v>
      </c>
      <c r="D3" s="82">
        <f t="shared" ref="D3:L3" si="1">SUM(D4:D6)</f>
        <v>156570.70000000001</v>
      </c>
      <c r="E3" s="82">
        <f t="shared" si="1"/>
        <v>296889.8</v>
      </c>
      <c r="F3" s="82">
        <f t="shared" si="1"/>
        <v>365664.4</v>
      </c>
      <c r="G3" s="82">
        <f t="shared" si="1"/>
        <v>363099.8</v>
      </c>
      <c r="H3" s="82">
        <f t="shared" si="1"/>
        <v>355915.7</v>
      </c>
      <c r="I3" s="82">
        <f t="shared" si="1"/>
        <v>385202.8</v>
      </c>
      <c r="J3" s="82">
        <f t="shared" si="1"/>
        <v>463507.4</v>
      </c>
      <c r="K3" s="82">
        <f t="shared" si="1"/>
        <v>463507.4</v>
      </c>
      <c r="L3" s="82">
        <f t="shared" si="1"/>
        <v>460627.10000000003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x14ac:dyDescent="0.2">
      <c r="A4" s="122"/>
      <c r="B4" s="40" t="s">
        <v>58</v>
      </c>
      <c r="C4" s="83">
        <v>62305</v>
      </c>
      <c r="D4" s="83">
        <v>62628.3</v>
      </c>
      <c r="E4" s="83">
        <v>118755.9</v>
      </c>
      <c r="F4" s="83">
        <v>146265.79999999999</v>
      </c>
      <c r="G4" s="83">
        <v>145239.9</v>
      </c>
      <c r="H4" s="83">
        <v>142357.5</v>
      </c>
      <c r="I4" s="83">
        <v>158823.1</v>
      </c>
      <c r="J4" s="83">
        <v>185403</v>
      </c>
      <c r="K4" s="83">
        <v>185403</v>
      </c>
      <c r="L4" s="83">
        <v>184250.8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x14ac:dyDescent="0.2">
      <c r="A5" s="122"/>
      <c r="B5" s="40" t="s">
        <v>59</v>
      </c>
      <c r="C5" s="83">
        <v>77881.2</v>
      </c>
      <c r="D5" s="83">
        <v>78285.3</v>
      </c>
      <c r="E5" s="83">
        <v>148444.9</v>
      </c>
      <c r="F5" s="83">
        <v>182832.2</v>
      </c>
      <c r="G5" s="83">
        <v>181549.9</v>
      </c>
      <c r="H5" s="83">
        <v>177968.8</v>
      </c>
      <c r="I5" s="83">
        <v>186204.9</v>
      </c>
      <c r="J5" s="83">
        <v>231753.7</v>
      </c>
      <c r="K5" s="83">
        <v>231753.7</v>
      </c>
      <c r="L5" s="83">
        <v>230313.60000000001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5" x14ac:dyDescent="0.2">
      <c r="A6" s="122"/>
      <c r="B6" s="40" t="s">
        <v>60</v>
      </c>
      <c r="C6" s="83">
        <v>15576.2</v>
      </c>
      <c r="D6" s="83">
        <v>15657.1</v>
      </c>
      <c r="E6" s="83">
        <v>29689</v>
      </c>
      <c r="F6" s="83">
        <v>36566.400000000001</v>
      </c>
      <c r="G6" s="83">
        <v>36310</v>
      </c>
      <c r="H6" s="83">
        <v>35589.4</v>
      </c>
      <c r="I6" s="83">
        <v>40174.800000000003</v>
      </c>
      <c r="J6" s="83">
        <v>46350.7</v>
      </c>
      <c r="K6" s="83">
        <v>46350.7</v>
      </c>
      <c r="L6" s="83">
        <v>46062.7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5" x14ac:dyDescent="0.2">
      <c r="A7" s="122"/>
      <c r="B7" s="38" t="s">
        <v>61</v>
      </c>
      <c r="C7" s="82">
        <f>SUM(C8:C10)</f>
        <v>47279.200000000004</v>
      </c>
      <c r="D7" s="82">
        <f t="shared" ref="D7:L7" si="2">SUM(D8:D10)</f>
        <v>150620.80000000002</v>
      </c>
      <c r="E7" s="82">
        <f t="shared" si="2"/>
        <v>285921.40000000002</v>
      </c>
      <c r="F7" s="82">
        <f t="shared" si="2"/>
        <v>354064.20000000007</v>
      </c>
      <c r="G7" s="82">
        <f t="shared" si="2"/>
        <v>352227.2</v>
      </c>
      <c r="H7" s="82">
        <f t="shared" si="2"/>
        <v>343654.8</v>
      </c>
      <c r="I7" s="82">
        <f t="shared" si="2"/>
        <v>373565.80000000005</v>
      </c>
      <c r="J7" s="82">
        <f t="shared" si="2"/>
        <v>446662.79999999993</v>
      </c>
      <c r="K7" s="82">
        <f t="shared" si="2"/>
        <v>447606.89999999997</v>
      </c>
      <c r="L7" s="82">
        <f t="shared" si="2"/>
        <v>447669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x14ac:dyDescent="0.2">
      <c r="A8" s="122"/>
      <c r="B8" s="40" t="s">
        <v>58</v>
      </c>
      <c r="C8" s="83">
        <v>18911.7</v>
      </c>
      <c r="D8" s="83">
        <v>60252.3</v>
      </c>
      <c r="E8" s="83">
        <v>114368.6</v>
      </c>
      <c r="F8" s="83">
        <v>141625.70000000001</v>
      </c>
      <c r="G8" s="83">
        <v>140890.9</v>
      </c>
      <c r="H8" s="83">
        <v>137461.9</v>
      </c>
      <c r="I8" s="83">
        <v>152703.20000000001</v>
      </c>
      <c r="J8" s="83">
        <v>178663.3</v>
      </c>
      <c r="K8" s="83">
        <v>179042.8</v>
      </c>
      <c r="L8" s="83">
        <v>179067.6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5" x14ac:dyDescent="0.2">
      <c r="A9" s="122"/>
      <c r="B9" s="40" t="s">
        <v>59</v>
      </c>
      <c r="C9" s="83">
        <v>23639.599999999999</v>
      </c>
      <c r="D9" s="83">
        <v>75315.399999999994</v>
      </c>
      <c r="E9" s="83">
        <v>142960.70000000001</v>
      </c>
      <c r="F9" s="83">
        <v>177032.1</v>
      </c>
      <c r="G9" s="83">
        <v>176113.6</v>
      </c>
      <c r="H9" s="83">
        <v>171827.4</v>
      </c>
      <c r="I9" s="83">
        <v>182083.20000000001</v>
      </c>
      <c r="J9" s="83">
        <v>223332.9</v>
      </c>
      <c r="K9" s="83">
        <v>223803.4</v>
      </c>
      <c r="L9" s="83">
        <v>223834.5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5" x14ac:dyDescent="0.2">
      <c r="A10" s="122"/>
      <c r="B10" s="40" t="s">
        <v>60</v>
      </c>
      <c r="C10" s="83">
        <v>4727.8999999999996</v>
      </c>
      <c r="D10" s="83">
        <v>15053.1</v>
      </c>
      <c r="E10" s="83">
        <v>28592.1</v>
      </c>
      <c r="F10" s="83">
        <v>35406.400000000001</v>
      </c>
      <c r="G10" s="83">
        <v>35222.699999999997</v>
      </c>
      <c r="H10" s="83">
        <v>34365.5</v>
      </c>
      <c r="I10" s="83">
        <v>38779.4</v>
      </c>
      <c r="J10" s="83">
        <v>44666.6</v>
      </c>
      <c r="K10" s="83">
        <v>44760.7</v>
      </c>
      <c r="L10" s="83">
        <v>44766.9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5" s="42" customFormat="1" x14ac:dyDescent="0.2">
      <c r="A11" s="122"/>
      <c r="B11" s="41" t="s">
        <v>62</v>
      </c>
      <c r="C11" s="84">
        <f>C7/C3</f>
        <v>0.30353410065587072</v>
      </c>
      <c r="D11" s="84">
        <f t="shared" ref="D11:L11" si="3">D7/D3</f>
        <v>0.96199863703745336</v>
      </c>
      <c r="E11" s="84">
        <f t="shared" si="3"/>
        <v>0.9630556522992707</v>
      </c>
      <c r="F11" s="84">
        <f t="shared" si="3"/>
        <v>0.96827637582438997</v>
      </c>
      <c r="G11" s="84">
        <f t="shared" si="3"/>
        <v>0.97005616637629666</v>
      </c>
      <c r="H11" s="84">
        <f t="shared" si="3"/>
        <v>0.96555111224371382</v>
      </c>
      <c r="I11" s="84">
        <f t="shared" si="3"/>
        <v>0.96978993922162571</v>
      </c>
      <c r="J11" s="84">
        <f t="shared" si="3"/>
        <v>0.96365840113879497</v>
      </c>
      <c r="K11" s="84">
        <f t="shared" si="3"/>
        <v>0.96569526182321996</v>
      </c>
      <c r="L11" s="84">
        <f t="shared" si="3"/>
        <v>0.97186856787192932</v>
      </c>
    </row>
    <row r="12" spans="1:35" x14ac:dyDescent="0.2">
      <c r="A12" s="122"/>
      <c r="B12" s="40" t="s">
        <v>63</v>
      </c>
      <c r="C12" s="85">
        <v>5.7000000000000002E-2</v>
      </c>
      <c r="D12" s="85">
        <v>3.7999999999999999E-2</v>
      </c>
      <c r="E12" s="85">
        <v>3.6999999999999998E-2</v>
      </c>
      <c r="F12" s="85">
        <v>3.2000000000000001E-2</v>
      </c>
      <c r="G12" s="85">
        <v>0.03</v>
      </c>
      <c r="H12" s="85">
        <v>3.4000000000000002E-2</v>
      </c>
      <c r="I12" s="85">
        <f>100%-I11</f>
        <v>3.0210060778374292E-2</v>
      </c>
      <c r="J12" s="85">
        <f>100%-J11</f>
        <v>3.6341598861205027E-2</v>
      </c>
      <c r="K12" s="85">
        <v>3.4000000000000002E-2</v>
      </c>
      <c r="L12" s="85">
        <v>2.8000000000000001E-2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x14ac:dyDescent="0.2">
      <c r="A13" s="122"/>
      <c r="B13" s="40" t="s">
        <v>64</v>
      </c>
      <c r="C13" s="85">
        <v>0.30399999999999999</v>
      </c>
      <c r="D13" s="85">
        <v>0.96199999999999997</v>
      </c>
      <c r="E13" s="85">
        <v>0.96299999999999997</v>
      </c>
      <c r="F13" s="85">
        <v>0.96799999999999997</v>
      </c>
      <c r="G13" s="85">
        <v>0.97</v>
      </c>
      <c r="H13" s="85">
        <v>0.96599999999999997</v>
      </c>
      <c r="I13" s="85">
        <v>0.97</v>
      </c>
      <c r="J13" s="85">
        <v>0.96399999999999997</v>
      </c>
      <c r="K13" s="85">
        <v>0.96899999999999997</v>
      </c>
      <c r="L13" s="85">
        <v>0.97199999999999998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x14ac:dyDescent="0.2">
      <c r="A14" s="122"/>
      <c r="B14" s="40" t="s">
        <v>65</v>
      </c>
      <c r="C14" s="83">
        <v>174.5</v>
      </c>
      <c r="D14" s="83">
        <v>557.5</v>
      </c>
      <c r="E14" s="83">
        <v>653.9</v>
      </c>
      <c r="F14" s="83">
        <v>709.4</v>
      </c>
      <c r="G14" s="83">
        <v>405.8</v>
      </c>
      <c r="H14" s="83">
        <v>302</v>
      </c>
      <c r="I14" s="83">
        <v>250</v>
      </c>
      <c r="J14" s="83">
        <v>211.1</v>
      </c>
      <c r="K14" s="83">
        <v>208.2</v>
      </c>
      <c r="L14" s="83">
        <v>293.89999999999998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x14ac:dyDescent="0.2">
      <c r="A15" s="122"/>
      <c r="B15" s="40" t="s">
        <v>66</v>
      </c>
      <c r="C15" s="85">
        <v>1</v>
      </c>
      <c r="D15" s="85">
        <v>0.77600000000000002</v>
      </c>
      <c r="E15" s="85">
        <v>0.69699999999999995</v>
      </c>
      <c r="F15" s="85">
        <v>0.28100000000000003</v>
      </c>
      <c r="G15" s="85">
        <v>0.42399999999999999</v>
      </c>
      <c r="H15" s="85">
        <v>0.47899999999999998</v>
      </c>
      <c r="I15" s="85">
        <v>0.56000000000000005</v>
      </c>
      <c r="J15" s="85">
        <v>0.77200000000000002</v>
      </c>
      <c r="K15" s="85">
        <v>0.80200000000000005</v>
      </c>
      <c r="L15" s="85">
        <v>0.80600000000000005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5" x14ac:dyDescent="0.2">
      <c r="A16" s="122"/>
      <c r="B16" s="40" t="s">
        <v>67</v>
      </c>
      <c r="C16" s="85">
        <v>0.79800000000000004</v>
      </c>
      <c r="D16" s="85">
        <v>0.871</v>
      </c>
      <c r="E16" s="85">
        <v>0.83099999999999996</v>
      </c>
      <c r="F16" s="85">
        <v>0.68799999999999994</v>
      </c>
      <c r="G16" s="85">
        <v>0.53</v>
      </c>
      <c r="H16" s="85">
        <v>0.40100000000000002</v>
      </c>
      <c r="I16" s="85">
        <v>0.37</v>
      </c>
      <c r="J16" s="85">
        <v>0.35099999999999998</v>
      </c>
      <c r="K16" s="85">
        <v>0.40200000000000002</v>
      </c>
      <c r="L16" s="85">
        <v>0.55800000000000005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122"/>
      <c r="B17" s="40" t="s">
        <v>68</v>
      </c>
      <c r="C17" s="86">
        <v>2.2000000000000002</v>
      </c>
      <c r="D17" s="86">
        <v>6.4</v>
      </c>
      <c r="E17" s="86">
        <v>7.9</v>
      </c>
      <c r="F17" s="86">
        <v>10.3</v>
      </c>
      <c r="G17" s="86">
        <v>7.7</v>
      </c>
      <c r="H17" s="86">
        <v>2.5</v>
      </c>
      <c r="I17" s="86">
        <v>5.4</v>
      </c>
      <c r="J17" s="86">
        <v>6</v>
      </c>
      <c r="K17" s="86">
        <v>5.2</v>
      </c>
      <c r="L17" s="86">
        <v>5.3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hidden="1" x14ac:dyDescent="0.2">
      <c r="A18" s="122"/>
      <c r="B18" s="40" t="s">
        <v>69</v>
      </c>
      <c r="C18" s="86">
        <v>97.7</v>
      </c>
      <c r="D18" s="86">
        <v>209.2</v>
      </c>
      <c r="E18" s="86">
        <v>295.10000000000002</v>
      </c>
      <c r="F18" s="86">
        <v>339.5</v>
      </c>
      <c r="G18" s="86">
        <v>336.7</v>
      </c>
      <c r="H18" s="86">
        <v>333.6</v>
      </c>
      <c r="I18" s="86">
        <v>685.8</v>
      </c>
      <c r="J18" s="86"/>
      <c r="K18" s="86"/>
      <c r="L18" s="86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hidden="1" x14ac:dyDescent="0.2">
      <c r="A19" s="122"/>
      <c r="B19" s="40" t="s">
        <v>70</v>
      </c>
      <c r="C19" s="83">
        <v>500</v>
      </c>
      <c r="D19" s="83">
        <v>1050</v>
      </c>
      <c r="E19" s="83">
        <v>1585</v>
      </c>
      <c r="F19" s="83">
        <v>1710</v>
      </c>
      <c r="G19" s="83">
        <v>1710</v>
      </c>
      <c r="H19" s="83">
        <v>1710</v>
      </c>
      <c r="I19" s="83">
        <v>3450</v>
      </c>
      <c r="J19" s="83"/>
      <c r="K19" s="83"/>
      <c r="L19" s="83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hidden="1" x14ac:dyDescent="0.2">
      <c r="A20" s="122"/>
      <c r="B20" s="40" t="s">
        <v>71</v>
      </c>
      <c r="C20" s="83">
        <v>97.8</v>
      </c>
      <c r="D20" s="83">
        <v>97.8</v>
      </c>
      <c r="E20" s="83">
        <v>97.8</v>
      </c>
      <c r="F20" s="83">
        <v>97.8</v>
      </c>
      <c r="G20" s="83">
        <v>97.8</v>
      </c>
      <c r="H20" s="83">
        <v>97.8</v>
      </c>
      <c r="I20" s="83">
        <v>97.8</v>
      </c>
      <c r="J20" s="83"/>
      <c r="K20" s="83"/>
      <c r="L20" s="83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s="36" customFormat="1" x14ac:dyDescent="0.2">
      <c r="A21" s="43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35" s="37" customFormat="1" x14ac:dyDescent="0.2">
      <c r="A22" s="44"/>
      <c r="B22" s="37" t="s">
        <v>82</v>
      </c>
      <c r="C22" s="88"/>
      <c r="D22" s="81">
        <f>D23/C23-1</f>
        <v>2.1806027128836636</v>
      </c>
      <c r="E22" s="81">
        <f t="shared" ref="E22:F22" si="4">E23/D23-1</f>
        <v>0.89816027001117948</v>
      </c>
      <c r="F22" s="81">
        <f t="shared" si="4"/>
        <v>0.23832703673107369</v>
      </c>
      <c r="G22" s="81">
        <f t="shared" ref="G22" si="5">G23/F23-1</f>
        <v>-5.1883246032783381E-3</v>
      </c>
      <c r="H22" s="81">
        <f t="shared" ref="H22" si="6">H23/G23-1</f>
        <v>-2.4337700211681579E-2</v>
      </c>
      <c r="I22" s="81">
        <f t="shared" ref="I22" si="7">I23/H23-1</f>
        <v>8.7037922938949297E-2</v>
      </c>
      <c r="J22" s="81">
        <f t="shared" ref="J22" si="8">J23/I23-1</f>
        <v>0.19567369389810274</v>
      </c>
      <c r="K22" s="81">
        <f t="shared" ref="K22" si="9">K23/J23-1</f>
        <v>2.113675013903249E-3</v>
      </c>
      <c r="L22" s="81">
        <f t="shared" ref="L22" si="10">L23/K23-1</f>
        <v>1.3873780766116006E-4</v>
      </c>
    </row>
    <row r="23" spans="1:35" x14ac:dyDescent="0.2">
      <c r="A23" s="123" t="s">
        <v>72</v>
      </c>
      <c r="B23" s="45" t="s">
        <v>73</v>
      </c>
      <c r="C23" s="89">
        <f>SUM(C24:C26)</f>
        <v>47359.200000000004</v>
      </c>
      <c r="D23" s="89">
        <f>SUM(D24:D26)</f>
        <v>150630.80000000002</v>
      </c>
      <c r="E23" s="89">
        <f t="shared" ref="E23:L23" si="11">SUM(E24:E26)</f>
        <v>285921.40000000002</v>
      </c>
      <c r="F23" s="89">
        <f t="shared" si="11"/>
        <v>354064.20000000007</v>
      </c>
      <c r="G23" s="89">
        <f t="shared" si="11"/>
        <v>352227.2</v>
      </c>
      <c r="H23" s="89">
        <f t="shared" si="11"/>
        <v>343654.8</v>
      </c>
      <c r="I23" s="89">
        <f t="shared" si="11"/>
        <v>373565.80000000005</v>
      </c>
      <c r="J23" s="89">
        <f t="shared" si="11"/>
        <v>446662.79999999993</v>
      </c>
      <c r="K23" s="89">
        <f t="shared" si="11"/>
        <v>447606.89999999997</v>
      </c>
      <c r="L23" s="89">
        <f t="shared" si="11"/>
        <v>447669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123"/>
      <c r="B24" s="46" t="s">
        <v>58</v>
      </c>
      <c r="C24" s="90">
        <v>18991.7</v>
      </c>
      <c r="D24" s="90">
        <v>60252.3</v>
      </c>
      <c r="E24" s="90">
        <f t="shared" ref="E24:F26" si="12">E8</f>
        <v>114368.6</v>
      </c>
      <c r="F24" s="90">
        <f t="shared" si="12"/>
        <v>141625.70000000001</v>
      </c>
      <c r="G24" s="90">
        <f>G8</f>
        <v>140890.9</v>
      </c>
      <c r="H24" s="90">
        <f t="shared" ref="H24:L24" si="13">H8</f>
        <v>137461.9</v>
      </c>
      <c r="I24" s="90">
        <f t="shared" si="13"/>
        <v>152703.20000000001</v>
      </c>
      <c r="J24" s="90">
        <f t="shared" si="13"/>
        <v>178663.3</v>
      </c>
      <c r="K24" s="90">
        <f t="shared" si="13"/>
        <v>179042.8</v>
      </c>
      <c r="L24" s="90">
        <f t="shared" si="13"/>
        <v>179067.6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123"/>
      <c r="B25" s="46" t="s">
        <v>59</v>
      </c>
      <c r="C25" s="90">
        <v>23639.599999999999</v>
      </c>
      <c r="D25" s="90">
        <v>75315.399999999994</v>
      </c>
      <c r="E25" s="90">
        <f t="shared" si="12"/>
        <v>142960.70000000001</v>
      </c>
      <c r="F25" s="90">
        <f t="shared" si="12"/>
        <v>177032.1</v>
      </c>
      <c r="G25" s="90">
        <f t="shared" ref="G25:L25" si="14">G9</f>
        <v>176113.6</v>
      </c>
      <c r="H25" s="90">
        <f t="shared" si="14"/>
        <v>171827.4</v>
      </c>
      <c r="I25" s="90">
        <f t="shared" si="14"/>
        <v>182083.20000000001</v>
      </c>
      <c r="J25" s="90">
        <f t="shared" si="14"/>
        <v>223332.9</v>
      </c>
      <c r="K25" s="90">
        <f t="shared" si="14"/>
        <v>223803.4</v>
      </c>
      <c r="L25" s="90">
        <f t="shared" si="14"/>
        <v>223834.5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123"/>
      <c r="B26" s="46" t="s">
        <v>60</v>
      </c>
      <c r="C26" s="90">
        <v>4727.8999999999996</v>
      </c>
      <c r="D26" s="90">
        <v>15063.1</v>
      </c>
      <c r="E26" s="90">
        <f t="shared" si="12"/>
        <v>28592.1</v>
      </c>
      <c r="F26" s="90">
        <f t="shared" si="12"/>
        <v>35406.400000000001</v>
      </c>
      <c r="G26" s="90">
        <f t="shared" ref="G26:L26" si="15">G10</f>
        <v>35222.699999999997</v>
      </c>
      <c r="H26" s="90">
        <f t="shared" si="15"/>
        <v>34365.5</v>
      </c>
      <c r="I26" s="90">
        <f t="shared" si="15"/>
        <v>38779.4</v>
      </c>
      <c r="J26" s="90">
        <f t="shared" si="15"/>
        <v>44666.6</v>
      </c>
      <c r="K26" s="90">
        <f t="shared" si="15"/>
        <v>44760.7</v>
      </c>
      <c r="L26" s="90">
        <f t="shared" si="15"/>
        <v>44766.9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123"/>
      <c r="B27" s="45" t="s">
        <v>74</v>
      </c>
      <c r="C27" s="89">
        <f>SUM(C28:C30)</f>
        <v>44439.8</v>
      </c>
      <c r="D27" s="89">
        <f t="shared" ref="D27:L27" si="16">SUM(D28:D30)</f>
        <v>142135.70000000001</v>
      </c>
      <c r="E27" s="89">
        <f t="shared" si="16"/>
        <v>136354.6</v>
      </c>
      <c r="F27" s="89">
        <f t="shared" si="16"/>
        <v>342909</v>
      </c>
      <c r="G27" s="89">
        <f t="shared" si="16"/>
        <v>338769.8</v>
      </c>
      <c r="H27" s="89">
        <f t="shared" si="16"/>
        <v>328915.30000000005</v>
      </c>
      <c r="I27" s="89">
        <f t="shared" si="16"/>
        <v>356793.4</v>
      </c>
      <c r="J27" s="89">
        <f t="shared" si="16"/>
        <v>426730.79999999993</v>
      </c>
      <c r="K27" s="89">
        <f t="shared" si="16"/>
        <v>427962.4</v>
      </c>
      <c r="L27" s="89">
        <f t="shared" si="16"/>
        <v>434719.69999999995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123"/>
      <c r="B28" s="46" t="s">
        <v>58</v>
      </c>
      <c r="C28" s="90">
        <v>17775.900000000001</v>
      </c>
      <c r="D28" s="90">
        <v>56854.3</v>
      </c>
      <c r="E28" s="90">
        <v>109083.7</v>
      </c>
      <c r="F28" s="90">
        <v>136764</v>
      </c>
      <c r="G28" s="90">
        <v>135507.9</v>
      </c>
      <c r="H28" s="90">
        <v>131566.1</v>
      </c>
      <c r="I28" s="90">
        <v>145839.1</v>
      </c>
      <c r="J28" s="90">
        <v>170692.3</v>
      </c>
      <c r="K28" s="90">
        <v>171185</v>
      </c>
      <c r="L28" s="90">
        <v>173887.9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123"/>
      <c r="B29" s="46" t="s">
        <v>59</v>
      </c>
      <c r="C29" s="90">
        <v>22219.9</v>
      </c>
      <c r="D29" s="90">
        <v>71067.8</v>
      </c>
      <c r="E29" s="90" t="s">
        <v>99</v>
      </c>
      <c r="F29" s="90">
        <v>170954</v>
      </c>
      <c r="G29" s="90">
        <v>169384.9</v>
      </c>
      <c r="H29" s="90">
        <v>164457.70000000001</v>
      </c>
      <c r="I29" s="90">
        <v>174709.4</v>
      </c>
      <c r="J29" s="90">
        <v>213365.4</v>
      </c>
      <c r="K29" s="90">
        <v>213981.2</v>
      </c>
      <c r="L29" s="90">
        <v>217359.8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123"/>
      <c r="B30" s="46" t="s">
        <v>60</v>
      </c>
      <c r="C30" s="90">
        <v>4444</v>
      </c>
      <c r="D30" s="90">
        <v>14213.6</v>
      </c>
      <c r="E30" s="90">
        <v>27270.9</v>
      </c>
      <c r="F30" s="90">
        <v>35191</v>
      </c>
      <c r="G30" s="90">
        <v>33877</v>
      </c>
      <c r="H30" s="90">
        <v>32891.5</v>
      </c>
      <c r="I30" s="90">
        <v>36244.9</v>
      </c>
      <c r="J30" s="90">
        <v>42673.1</v>
      </c>
      <c r="K30" s="90">
        <v>42796.2</v>
      </c>
      <c r="L30" s="90">
        <v>43472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s="42" customFormat="1" x14ac:dyDescent="0.2">
      <c r="A31" s="123"/>
      <c r="B31" s="47" t="s">
        <v>62</v>
      </c>
      <c r="C31" s="91">
        <f>C27/C23</f>
        <v>0.93835622223348369</v>
      </c>
      <c r="D31" s="91">
        <f t="shared" ref="D31:L31" si="17">D27/D23</f>
        <v>0.94360316747969208</v>
      </c>
      <c r="E31" s="91">
        <f t="shared" si="17"/>
        <v>0.47689539852560875</v>
      </c>
      <c r="F31" s="91">
        <f t="shared" si="17"/>
        <v>0.96849384942052863</v>
      </c>
      <c r="G31" s="91">
        <f t="shared" si="17"/>
        <v>0.96179341061678369</v>
      </c>
      <c r="H31" s="91">
        <f t="shared" si="17"/>
        <v>0.95710957623755022</v>
      </c>
      <c r="I31" s="91">
        <f t="shared" si="17"/>
        <v>0.95510188566512244</v>
      </c>
      <c r="J31" s="91">
        <f t="shared" si="17"/>
        <v>0.95537573310336121</v>
      </c>
      <c r="K31" s="91">
        <f t="shared" si="17"/>
        <v>0.95611216002255561</v>
      </c>
      <c r="L31" s="91">
        <f t="shared" si="17"/>
        <v>0.97107394079107545</v>
      </c>
    </row>
    <row r="32" spans="1:35" x14ac:dyDescent="0.2">
      <c r="A32" s="123"/>
      <c r="B32" s="46" t="s">
        <v>63</v>
      </c>
      <c r="C32" s="92">
        <v>0.06</v>
      </c>
      <c r="D32" s="92">
        <v>5.6000000000000001E-2</v>
      </c>
      <c r="E32" s="92">
        <v>3.5999999999999997E-2</v>
      </c>
      <c r="F32" s="92">
        <v>3.4000000000000002E-2</v>
      </c>
      <c r="G32" s="92">
        <v>3.7999999999999999E-2</v>
      </c>
      <c r="H32" s="92">
        <v>4.2999999999999997E-2</v>
      </c>
      <c r="I32" s="92">
        <v>4.4999999999999998E-2</v>
      </c>
      <c r="J32" s="92">
        <v>4.4999999999999998E-2</v>
      </c>
      <c r="K32" s="92">
        <v>4.3999999999999997E-2</v>
      </c>
      <c r="L32" s="92">
        <v>2.9000000000000001E-2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123"/>
      <c r="B33" s="46" t="s">
        <v>75</v>
      </c>
      <c r="C33" s="92">
        <v>0.94</v>
      </c>
      <c r="D33" s="92">
        <v>0.94399999999999995</v>
      </c>
      <c r="E33" s="92">
        <v>0.95399999999999996</v>
      </c>
      <c r="F33" s="92">
        <v>0.96599999999999997</v>
      </c>
      <c r="G33" s="92">
        <v>0.96199999999999997</v>
      </c>
      <c r="H33" s="92">
        <v>0.95699999999999996</v>
      </c>
      <c r="I33" s="92">
        <v>0.95499999999999996</v>
      </c>
      <c r="J33" s="92">
        <v>0.95499999999999996</v>
      </c>
      <c r="K33" s="92">
        <v>0.95599999999999996</v>
      </c>
      <c r="L33" s="92">
        <v>0.97099999999999997</v>
      </c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123"/>
      <c r="B34" s="46" t="s">
        <v>65</v>
      </c>
      <c r="C34" s="90">
        <v>202.3</v>
      </c>
      <c r="D34" s="90">
        <v>671.6</v>
      </c>
      <c r="E34" s="90">
        <v>667</v>
      </c>
      <c r="F34" s="90">
        <v>701.3</v>
      </c>
      <c r="G34" s="90">
        <v>396.3</v>
      </c>
      <c r="H34" s="90">
        <v>299.60000000000002</v>
      </c>
      <c r="I34" s="90">
        <v>250</v>
      </c>
      <c r="J34" s="90">
        <v>218.9</v>
      </c>
      <c r="K34" s="90">
        <v>211.6</v>
      </c>
      <c r="L34" s="90">
        <v>294.10000000000002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123"/>
      <c r="B35" s="46" t="s">
        <v>66</v>
      </c>
      <c r="C35" s="92">
        <v>0.59399999999999997</v>
      </c>
      <c r="D35" s="92">
        <v>0.53</v>
      </c>
      <c r="E35" s="92">
        <v>0.63200000000000001</v>
      </c>
      <c r="F35" s="92">
        <v>0.26800000000000002</v>
      </c>
      <c r="G35" s="92">
        <v>0.38</v>
      </c>
      <c r="H35" s="92">
        <v>0.442</v>
      </c>
      <c r="I35" s="92">
        <v>0.54800000000000004</v>
      </c>
      <c r="J35" s="92">
        <v>0.71199999999999997</v>
      </c>
      <c r="K35" s="92">
        <v>0.75700000000000001</v>
      </c>
      <c r="L35" s="92">
        <v>0.76800000000000002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123"/>
      <c r="B36" s="46" t="s">
        <v>67</v>
      </c>
      <c r="C36" s="92">
        <v>0.76</v>
      </c>
      <c r="D36" s="92">
        <v>0.753</v>
      </c>
      <c r="E36" s="92">
        <v>0.65800000000000003</v>
      </c>
      <c r="F36" s="92">
        <v>0.51900000000000002</v>
      </c>
      <c r="G36" s="92">
        <v>0.34499999999999997</v>
      </c>
      <c r="H36" s="92">
        <v>0.193</v>
      </c>
      <c r="I36" s="92">
        <v>0.16800000000000001</v>
      </c>
      <c r="J36" s="92">
        <v>0.14399999999999999</v>
      </c>
      <c r="K36" s="92">
        <v>0.16200000000000001</v>
      </c>
      <c r="L36" s="92">
        <v>0.53800000000000003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123"/>
      <c r="B37" s="46" t="s">
        <v>68</v>
      </c>
      <c r="C37" s="93">
        <v>2.7</v>
      </c>
      <c r="D37" s="93">
        <v>8.9</v>
      </c>
      <c r="E37" s="93">
        <v>10.1</v>
      </c>
      <c r="F37" s="93">
        <v>13.5</v>
      </c>
      <c r="G37" s="93">
        <v>11.5</v>
      </c>
      <c r="H37" s="93">
        <v>15.5</v>
      </c>
      <c r="I37" s="93">
        <v>15.1</v>
      </c>
      <c r="J37" s="93">
        <v>15.2</v>
      </c>
      <c r="K37" s="93">
        <v>13</v>
      </c>
      <c r="L37" s="93">
        <v>5.5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hidden="1" x14ac:dyDescent="0.2">
      <c r="A38" s="123"/>
      <c r="B38" s="46" t="s">
        <v>69</v>
      </c>
      <c r="C38" s="93">
        <v>131.4</v>
      </c>
      <c r="D38" s="93">
        <v>205.5</v>
      </c>
      <c r="E38" s="93">
        <v>248.3</v>
      </c>
      <c r="F38" s="93">
        <v>268.8</v>
      </c>
      <c r="G38" s="93">
        <v>266.10000000000002</v>
      </c>
      <c r="H38" s="93">
        <v>263.2</v>
      </c>
      <c r="I38" s="93">
        <v>685.3</v>
      </c>
      <c r="J38" s="93"/>
      <c r="K38" s="93"/>
      <c r="L38" s="93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hidden="1" x14ac:dyDescent="0.2">
      <c r="A39" s="123"/>
      <c r="B39" s="46" t="s">
        <v>70</v>
      </c>
      <c r="C39" s="90">
        <v>675</v>
      </c>
      <c r="D39" s="90">
        <v>1035</v>
      </c>
      <c r="E39" s="90">
        <v>1250</v>
      </c>
      <c r="F39" s="90">
        <v>1355</v>
      </c>
      <c r="G39" s="90">
        <v>1355</v>
      </c>
      <c r="H39" s="90">
        <v>1355</v>
      </c>
      <c r="I39" s="90">
        <v>3450</v>
      </c>
      <c r="J39" s="90"/>
      <c r="K39" s="90"/>
      <c r="L39" s="90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hidden="1" x14ac:dyDescent="0.2">
      <c r="A40" s="123"/>
      <c r="B40" s="46" t="s">
        <v>71</v>
      </c>
      <c r="C40" s="90">
        <v>111</v>
      </c>
      <c r="D40" s="90">
        <v>111</v>
      </c>
      <c r="E40" s="90">
        <v>111</v>
      </c>
      <c r="F40" s="90">
        <v>111</v>
      </c>
      <c r="G40" s="90">
        <v>111</v>
      </c>
      <c r="H40" s="90">
        <v>111</v>
      </c>
      <c r="I40" s="90">
        <v>111</v>
      </c>
      <c r="J40" s="90"/>
      <c r="K40" s="90"/>
      <c r="L40" s="90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s="36" customFormat="1" x14ac:dyDescent="0.2"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1:35" x14ac:dyDescent="0.2">
      <c r="A42" s="124" t="s">
        <v>76</v>
      </c>
      <c r="B42" s="48" t="s">
        <v>77</v>
      </c>
      <c r="C42" s="95">
        <v>217519.8</v>
      </c>
      <c r="D42" s="95">
        <v>369552</v>
      </c>
      <c r="E42" s="95">
        <v>662853.9</v>
      </c>
      <c r="F42" s="95">
        <v>1030273.3</v>
      </c>
      <c r="G42" s="95">
        <v>1364092.3</v>
      </c>
      <c r="H42" s="95">
        <v>1638551.5</v>
      </c>
      <c r="I42" s="95">
        <v>1850738.9</v>
      </c>
      <c r="J42" s="95">
        <v>2168282.4</v>
      </c>
      <c r="K42" s="95">
        <v>2445475.2000000002</v>
      </c>
      <c r="L42" s="95">
        <v>2370413.2000000002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124"/>
      <c r="B43" s="48" t="s">
        <v>78</v>
      </c>
      <c r="C43" s="95">
        <v>168118.39999999999</v>
      </c>
      <c r="D43" s="95">
        <v>323918.7</v>
      </c>
      <c r="E43" s="95">
        <v>476816.8</v>
      </c>
      <c r="F43" s="95">
        <v>1000331</v>
      </c>
      <c r="G43" s="95">
        <v>1331698.8</v>
      </c>
      <c r="H43" s="95">
        <v>1593034.5</v>
      </c>
      <c r="I43" s="95">
        <v>1782649.7</v>
      </c>
      <c r="J43" s="95">
        <v>2092569.6000000001</v>
      </c>
      <c r="K43" s="95">
        <v>2356783.7000000002</v>
      </c>
      <c r="L43" s="95">
        <v>2327874.6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124"/>
      <c r="B44" s="48" t="s">
        <v>62</v>
      </c>
      <c r="C44" s="114">
        <f>C43/C42</f>
        <v>0.77288780147830227</v>
      </c>
      <c r="D44" s="114">
        <f>D43/D42</f>
        <v>0.87651724249902585</v>
      </c>
      <c r="E44" s="114">
        <f t="shared" ref="E44:L44" si="18">E43/E42</f>
        <v>0.7193392088362156</v>
      </c>
      <c r="F44" s="114">
        <f t="shared" si="18"/>
        <v>0.97093751725876998</v>
      </c>
      <c r="G44" s="114">
        <f t="shared" si="18"/>
        <v>0.97625270665335473</v>
      </c>
      <c r="H44" s="114">
        <f t="shared" si="18"/>
        <v>0.97222119658735173</v>
      </c>
      <c r="I44" s="114">
        <f t="shared" si="18"/>
        <v>0.96320972126322091</v>
      </c>
      <c r="J44" s="114">
        <f t="shared" si="18"/>
        <v>0.96508167017359003</v>
      </c>
      <c r="K44" s="114">
        <f t="shared" si="18"/>
        <v>0.96373240669134574</v>
      </c>
      <c r="L44" s="114">
        <f t="shared" si="18"/>
        <v>0.98205435238042038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124"/>
      <c r="B45" s="49" t="s">
        <v>63</v>
      </c>
      <c r="C45" s="96">
        <v>0.06</v>
      </c>
      <c r="D45" s="96">
        <v>4.7E-2</v>
      </c>
      <c r="E45" s="96">
        <v>2.3E-2</v>
      </c>
      <c r="F45" s="96">
        <v>2.9000000000000001E-2</v>
      </c>
      <c r="G45" s="96">
        <v>2.4E-2</v>
      </c>
      <c r="H45" s="96">
        <v>2.8000000000000001E-2</v>
      </c>
      <c r="I45" s="96">
        <v>3.6999999999999998E-2</v>
      </c>
      <c r="J45" s="96">
        <v>3.5000000000000003E-2</v>
      </c>
      <c r="K45" s="96">
        <v>3.5999999999999997E-2</v>
      </c>
      <c r="L45" s="96">
        <v>1.7999999999999999E-2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124"/>
      <c r="B46" s="49" t="s">
        <v>79</v>
      </c>
      <c r="C46" s="96">
        <v>0.77300000000000002</v>
      </c>
      <c r="D46" s="96">
        <v>0.877</v>
      </c>
      <c r="E46" s="96">
        <v>0.71899999999999997</v>
      </c>
      <c r="F46" s="96">
        <v>0.97099999999999997</v>
      </c>
      <c r="G46" s="96">
        <v>0.97599999999999998</v>
      </c>
      <c r="H46" s="96">
        <v>0.97199999999999998</v>
      </c>
      <c r="I46" s="96">
        <v>0.96299999999999997</v>
      </c>
      <c r="J46" s="96">
        <v>0.96499999999999997</v>
      </c>
      <c r="K46" s="96">
        <v>0.96399999999999997</v>
      </c>
      <c r="L46" s="96">
        <v>0.98199999999999998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124"/>
      <c r="B47" s="49" t="s">
        <v>65</v>
      </c>
      <c r="C47" s="97">
        <v>202.2</v>
      </c>
      <c r="D47" s="97">
        <v>396</v>
      </c>
      <c r="E47" s="97">
        <v>543</v>
      </c>
      <c r="F47" s="97">
        <v>698.9</v>
      </c>
      <c r="G47" s="97">
        <v>1092.0999999999999</v>
      </c>
      <c r="H47" s="97">
        <v>1083.5999999999999</v>
      </c>
      <c r="I47" s="97">
        <v>1104.3</v>
      </c>
      <c r="J47" s="97">
        <v>1193.8</v>
      </c>
      <c r="K47" s="97">
        <v>1177.5999999999999</v>
      </c>
      <c r="L47" s="97">
        <v>1178.0999999999999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124"/>
      <c r="B48" s="49" t="s">
        <v>66</v>
      </c>
      <c r="C48" s="96">
        <v>1</v>
      </c>
      <c r="D48" s="96">
        <v>1</v>
      </c>
      <c r="E48" s="96">
        <v>1</v>
      </c>
      <c r="F48" s="96">
        <v>0.64100000000000001</v>
      </c>
      <c r="G48" s="96">
        <v>0.48099999999999998</v>
      </c>
      <c r="H48" s="96">
        <v>0.53300000000000003</v>
      </c>
      <c r="I48" s="96">
        <v>0.58099999999999996</v>
      </c>
      <c r="J48" s="96">
        <v>0.6</v>
      </c>
      <c r="K48" s="96">
        <v>0.70299999999999996</v>
      </c>
      <c r="L48" s="96">
        <v>0.95499999999999996</v>
      </c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124"/>
      <c r="B49" s="49" t="s">
        <v>67</v>
      </c>
      <c r="C49" s="96">
        <v>0.82099999999999995</v>
      </c>
      <c r="D49" s="96">
        <v>0.83499999999999996</v>
      </c>
      <c r="E49" s="96">
        <v>0.84499999999999997</v>
      </c>
      <c r="F49" s="96">
        <v>0.78</v>
      </c>
      <c r="G49" s="96">
        <v>0.68899999999999995</v>
      </c>
      <c r="H49" s="96">
        <v>0.36699999999999999</v>
      </c>
      <c r="I49" s="96">
        <v>0.372</v>
      </c>
      <c r="J49" s="96">
        <v>0.38700000000000001</v>
      </c>
      <c r="K49" s="96">
        <v>0.35299999999999998</v>
      </c>
      <c r="L49" s="96">
        <v>0.81200000000000006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124"/>
      <c r="B50" s="49" t="s">
        <v>68</v>
      </c>
      <c r="C50" s="97">
        <v>2.6</v>
      </c>
      <c r="D50" s="97">
        <v>4.7</v>
      </c>
      <c r="E50" s="97">
        <v>6.4</v>
      </c>
      <c r="F50" s="97">
        <v>9</v>
      </c>
      <c r="G50" s="97">
        <v>15.9</v>
      </c>
      <c r="H50" s="97">
        <v>19.100000000000001</v>
      </c>
      <c r="I50" s="97">
        <v>24</v>
      </c>
      <c r="J50" s="97">
        <v>30.9</v>
      </c>
      <c r="K50" s="97">
        <v>33.4</v>
      </c>
      <c r="L50" s="97">
        <v>14.5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hidden="1" x14ac:dyDescent="0.2">
      <c r="A51" s="124"/>
      <c r="B51" s="49" t="s">
        <v>69</v>
      </c>
      <c r="C51" s="97">
        <v>134.30000000000001</v>
      </c>
      <c r="D51" s="97">
        <v>243.6</v>
      </c>
      <c r="E51" s="97">
        <v>307.39999999999998</v>
      </c>
      <c r="F51" s="97">
        <v>368.7</v>
      </c>
      <c r="G51" s="97">
        <v>425.4</v>
      </c>
      <c r="H51" s="97">
        <v>563.1</v>
      </c>
      <c r="I51" s="97">
        <v>1064.0999999999999</v>
      </c>
      <c r="J51" s="97"/>
      <c r="K51" s="97"/>
      <c r="L51" s="97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idden="1" x14ac:dyDescent="0.2">
      <c r="A52" s="124"/>
      <c r="B52" s="49" t="s">
        <v>70</v>
      </c>
      <c r="C52" s="97">
        <v>690</v>
      </c>
      <c r="D52" s="97">
        <v>1225</v>
      </c>
      <c r="E52" s="97">
        <v>1545</v>
      </c>
      <c r="F52" s="97">
        <v>1855</v>
      </c>
      <c r="G52" s="97">
        <v>2140</v>
      </c>
      <c r="H52" s="97">
        <v>2835</v>
      </c>
      <c r="I52" s="97">
        <v>5355</v>
      </c>
      <c r="J52" s="97"/>
      <c r="K52" s="97"/>
      <c r="L52" s="97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hidden="1" x14ac:dyDescent="0.2">
      <c r="A53" s="124"/>
      <c r="B53" s="49" t="s">
        <v>71</v>
      </c>
      <c r="C53" s="97">
        <v>105.2</v>
      </c>
      <c r="D53" s="97">
        <v>105.2</v>
      </c>
      <c r="E53" s="97">
        <v>105.2</v>
      </c>
      <c r="F53" s="97">
        <v>105.2</v>
      </c>
      <c r="G53" s="97">
        <v>105.2</v>
      </c>
      <c r="H53" s="97">
        <v>105.2</v>
      </c>
      <c r="I53" s="97">
        <v>105.2</v>
      </c>
      <c r="J53" s="97"/>
      <c r="K53" s="97"/>
      <c r="L53" s="97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s="36" customFormat="1" x14ac:dyDescent="0.2">
      <c r="C54" s="94"/>
      <c r="D54" s="94"/>
      <c r="E54" s="94"/>
      <c r="F54" s="94"/>
      <c r="G54" s="94"/>
      <c r="H54" s="94"/>
      <c r="I54" s="94"/>
      <c r="J54" s="94"/>
      <c r="K54" s="94"/>
      <c r="L54" s="94"/>
    </row>
    <row r="55" spans="1:35" s="36" customFormat="1" x14ac:dyDescent="0.2">
      <c r="C55" s="106">
        <f>C42/Marktgeschehen!B17</f>
        <v>1.1999966899656308E-4</v>
      </c>
      <c r="D55" s="106">
        <f>D42/Marktgeschehen!C17</f>
        <v>1.2E-4</v>
      </c>
      <c r="E55" s="106">
        <f>E42/Marktgeschehen!D17</f>
        <v>1.2000005431063511E-4</v>
      </c>
      <c r="F55" s="106">
        <f>F42/Marktgeschehen!E17</f>
        <v>1.2000001164739605E-4</v>
      </c>
      <c r="G55" s="106">
        <f>G42/Marktgeschehen!F17</f>
        <v>1.1999995601472275E-4</v>
      </c>
      <c r="H55" s="106">
        <f>H42/Marktgeschehen!G17</f>
        <v>1.199999633823034E-4</v>
      </c>
      <c r="I55" s="106">
        <f>I42/Marktgeschehen!H17</f>
        <v>1.1915420768334374E-4</v>
      </c>
      <c r="J55" s="106">
        <f>J42/Marktgeschehen!I17</f>
        <v>1.1999999999999999E-4</v>
      </c>
      <c r="K55" s="106">
        <f>K42/Marktgeschehen!J17</f>
        <v>1.2E-4</v>
      </c>
      <c r="L55" s="106">
        <f>L42/Marktgeschehen!K17</f>
        <v>1.0403359179977739E-4</v>
      </c>
    </row>
    <row r="56" spans="1:35" s="36" customFormat="1" x14ac:dyDescent="0.2"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7" spans="1:35" s="36" customFormat="1" x14ac:dyDescent="0.2">
      <c r="C57" s="94"/>
      <c r="D57" s="94"/>
      <c r="E57" s="94"/>
      <c r="F57" s="94"/>
      <c r="G57" s="94"/>
      <c r="H57" s="94"/>
      <c r="I57" s="94"/>
      <c r="J57" s="94"/>
      <c r="K57" s="94"/>
      <c r="L57" s="94"/>
    </row>
    <row r="58" spans="1:35" s="36" customFormat="1" x14ac:dyDescent="0.2">
      <c r="C58" s="94"/>
      <c r="D58" s="94"/>
      <c r="E58" s="94"/>
      <c r="F58" s="94"/>
      <c r="G58" s="94"/>
      <c r="H58" s="94"/>
      <c r="I58" s="94"/>
      <c r="J58" s="94"/>
      <c r="K58" s="94"/>
      <c r="L58" s="94"/>
    </row>
    <row r="59" spans="1:35" s="36" customFormat="1" x14ac:dyDescent="0.2">
      <c r="C59" s="94"/>
      <c r="D59" s="94"/>
      <c r="E59" s="94"/>
      <c r="F59" s="94"/>
      <c r="G59" s="94"/>
      <c r="H59" s="94"/>
      <c r="I59" s="94"/>
      <c r="J59" s="94"/>
      <c r="K59" s="94"/>
      <c r="L59" s="94"/>
    </row>
    <row r="60" spans="1:35" s="36" customFormat="1" x14ac:dyDescent="0.2">
      <c r="C60" s="94"/>
      <c r="D60" s="94"/>
      <c r="E60" s="94"/>
      <c r="F60" s="94"/>
      <c r="G60" s="94"/>
      <c r="H60" s="94"/>
      <c r="I60" s="94"/>
      <c r="J60" s="94"/>
      <c r="K60" s="94"/>
      <c r="L60" s="94"/>
    </row>
    <row r="61" spans="1:35" s="36" customFormat="1" x14ac:dyDescent="0.2">
      <c r="C61" s="94"/>
      <c r="D61" s="94"/>
      <c r="E61" s="94"/>
      <c r="F61" s="94"/>
      <c r="G61" s="94"/>
      <c r="H61" s="94"/>
      <c r="I61" s="94"/>
      <c r="J61" s="94"/>
      <c r="K61" s="94"/>
      <c r="L61" s="94"/>
    </row>
    <row r="62" spans="1:35" s="36" customFormat="1" x14ac:dyDescent="0.2">
      <c r="C62" s="94"/>
      <c r="D62" s="94"/>
      <c r="E62" s="94"/>
      <c r="F62" s="94"/>
      <c r="G62" s="94"/>
      <c r="H62" s="94"/>
      <c r="I62" s="94"/>
      <c r="J62" s="94"/>
      <c r="K62" s="94"/>
      <c r="L62" s="94"/>
    </row>
    <row r="63" spans="1:35" s="36" customFormat="1" x14ac:dyDescent="0.2"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4" spans="1:35" s="36" customFormat="1" x14ac:dyDescent="0.2">
      <c r="C64" s="94"/>
      <c r="D64" s="94"/>
      <c r="E64" s="94"/>
      <c r="F64" s="94"/>
      <c r="G64" s="94"/>
      <c r="H64" s="94"/>
      <c r="I64" s="94"/>
      <c r="J64" s="94"/>
      <c r="K64" s="94"/>
      <c r="L64" s="94"/>
    </row>
    <row r="65" spans="3:12" s="36" customFormat="1" x14ac:dyDescent="0.2">
      <c r="C65" s="94"/>
      <c r="D65" s="94"/>
      <c r="E65" s="94"/>
      <c r="F65" s="94"/>
      <c r="G65" s="94"/>
      <c r="H65" s="94"/>
      <c r="I65" s="94"/>
      <c r="J65" s="94"/>
      <c r="K65" s="94"/>
      <c r="L65" s="94"/>
    </row>
    <row r="66" spans="3:12" s="36" customFormat="1" x14ac:dyDescent="0.2">
      <c r="C66" s="94"/>
      <c r="D66" s="94"/>
      <c r="E66" s="94"/>
      <c r="F66" s="94"/>
      <c r="G66" s="94"/>
      <c r="H66" s="94"/>
      <c r="I66" s="94"/>
      <c r="J66" s="94"/>
      <c r="K66" s="94"/>
      <c r="L66" s="94"/>
    </row>
    <row r="67" spans="3:12" s="36" customFormat="1" x14ac:dyDescent="0.2">
      <c r="C67" s="94"/>
      <c r="D67" s="94"/>
      <c r="E67" s="94"/>
      <c r="F67" s="94"/>
      <c r="G67" s="94"/>
      <c r="H67" s="94"/>
      <c r="I67" s="94"/>
      <c r="J67" s="94"/>
      <c r="K67" s="94"/>
      <c r="L67" s="94"/>
    </row>
    <row r="68" spans="3:12" s="36" customFormat="1" x14ac:dyDescent="0.2">
      <c r="C68" s="94"/>
      <c r="D68" s="94"/>
      <c r="E68" s="94"/>
      <c r="F68" s="94"/>
      <c r="G68" s="94"/>
      <c r="H68" s="94"/>
      <c r="I68" s="94"/>
      <c r="J68" s="94"/>
      <c r="K68" s="94"/>
      <c r="L68" s="94"/>
    </row>
    <row r="69" spans="3:12" s="36" customFormat="1" x14ac:dyDescent="0.2">
      <c r="C69" s="94"/>
      <c r="D69" s="94"/>
      <c r="E69" s="94"/>
      <c r="F69" s="94"/>
      <c r="G69" s="94"/>
      <c r="H69" s="94"/>
      <c r="I69" s="94"/>
      <c r="J69" s="94"/>
      <c r="K69" s="94"/>
      <c r="L69" s="94"/>
    </row>
    <row r="70" spans="3:12" s="36" customFormat="1" x14ac:dyDescent="0.2">
      <c r="C70" s="94"/>
      <c r="D70" s="94"/>
      <c r="E70" s="94"/>
      <c r="F70" s="94"/>
      <c r="G70" s="94"/>
      <c r="H70" s="94"/>
      <c r="I70" s="94"/>
      <c r="J70" s="94"/>
      <c r="K70" s="94"/>
      <c r="L70" s="94"/>
    </row>
    <row r="71" spans="3:12" s="36" customFormat="1" x14ac:dyDescent="0.2">
      <c r="C71" s="94"/>
      <c r="D71" s="94"/>
      <c r="E71" s="94"/>
      <c r="F71" s="94"/>
      <c r="G71" s="94"/>
      <c r="H71" s="94"/>
      <c r="I71" s="94"/>
      <c r="J71" s="94"/>
      <c r="K71" s="94"/>
      <c r="L71" s="94"/>
    </row>
    <row r="72" spans="3:12" s="36" customFormat="1" x14ac:dyDescent="0.2">
      <c r="C72" s="94"/>
      <c r="D72" s="94"/>
      <c r="E72" s="94"/>
      <c r="F72" s="94"/>
      <c r="G72" s="94"/>
      <c r="H72" s="94"/>
      <c r="I72" s="94"/>
      <c r="J72" s="94"/>
      <c r="K72" s="94"/>
      <c r="L72" s="94"/>
    </row>
    <row r="73" spans="3:12" s="36" customFormat="1" x14ac:dyDescent="0.2">
      <c r="C73" s="94"/>
      <c r="D73" s="94"/>
      <c r="E73" s="94"/>
      <c r="F73" s="94"/>
      <c r="G73" s="94"/>
      <c r="H73" s="94"/>
      <c r="I73" s="94"/>
      <c r="J73" s="94"/>
      <c r="K73" s="94"/>
      <c r="L73" s="94"/>
    </row>
    <row r="74" spans="3:12" s="36" customFormat="1" x14ac:dyDescent="0.2">
      <c r="C74" s="94"/>
      <c r="D74" s="94"/>
      <c r="E74" s="94"/>
      <c r="F74" s="94"/>
      <c r="G74" s="94"/>
      <c r="H74" s="94"/>
      <c r="I74" s="94"/>
      <c r="J74" s="94"/>
      <c r="K74" s="94"/>
      <c r="L74" s="94"/>
    </row>
    <row r="75" spans="3:12" s="36" customForma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3:12" s="36" customFormat="1" x14ac:dyDescent="0.2"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3:12" s="36" customFormat="1" x14ac:dyDescent="0.2">
      <c r="C77" s="94"/>
      <c r="D77" s="94"/>
      <c r="E77" s="94"/>
      <c r="F77" s="94"/>
      <c r="G77" s="94"/>
      <c r="H77" s="94"/>
      <c r="I77" s="94"/>
      <c r="J77" s="94"/>
      <c r="K77" s="94"/>
      <c r="L77" s="94"/>
    </row>
    <row r="78" spans="3:12" s="36" customFormat="1" x14ac:dyDescent="0.2">
      <c r="C78" s="94"/>
      <c r="D78" s="94"/>
      <c r="E78" s="94"/>
      <c r="F78" s="94"/>
      <c r="G78" s="94"/>
      <c r="H78" s="94"/>
      <c r="I78" s="94"/>
      <c r="J78" s="94"/>
      <c r="K78" s="94"/>
      <c r="L78" s="94"/>
    </row>
    <row r="79" spans="3:12" s="36" customFormat="1" x14ac:dyDescent="0.2">
      <c r="C79" s="94"/>
      <c r="D79" s="94"/>
      <c r="E79" s="94"/>
      <c r="F79" s="94"/>
      <c r="G79" s="94"/>
      <c r="H79" s="94"/>
      <c r="I79" s="94"/>
      <c r="J79" s="94"/>
      <c r="K79" s="94"/>
      <c r="L79" s="94"/>
    </row>
    <row r="80" spans="3:12" s="36" customFormat="1" x14ac:dyDescent="0.2">
      <c r="C80" s="94"/>
      <c r="D80" s="94"/>
      <c r="E80" s="94"/>
      <c r="F80" s="94"/>
      <c r="G80" s="94"/>
      <c r="H80" s="94"/>
      <c r="I80" s="94"/>
      <c r="J80" s="94"/>
      <c r="K80" s="94"/>
      <c r="L80" s="94"/>
    </row>
    <row r="81" spans="3:12" s="36" customFormat="1" x14ac:dyDescent="0.2">
      <c r="C81" s="94"/>
      <c r="D81" s="94"/>
      <c r="E81" s="94"/>
      <c r="F81" s="94"/>
      <c r="G81" s="94"/>
      <c r="H81" s="94"/>
      <c r="I81" s="94"/>
      <c r="J81" s="94"/>
      <c r="K81" s="94"/>
      <c r="L81" s="94"/>
    </row>
    <row r="82" spans="3:12" s="36" customFormat="1" x14ac:dyDescent="0.2">
      <c r="C82" s="94"/>
      <c r="D82" s="94"/>
      <c r="E82" s="94"/>
      <c r="F82" s="94"/>
      <c r="G82" s="94"/>
      <c r="H82" s="94"/>
      <c r="I82" s="94"/>
      <c r="J82" s="94"/>
      <c r="K82" s="94"/>
      <c r="L82" s="94"/>
    </row>
    <row r="83" spans="3:12" s="36" customFormat="1" x14ac:dyDescent="0.2">
      <c r="C83" s="94"/>
      <c r="D83" s="94"/>
      <c r="E83" s="94"/>
      <c r="F83" s="94"/>
      <c r="G83" s="94"/>
      <c r="H83" s="94"/>
      <c r="I83" s="94"/>
      <c r="J83" s="94"/>
      <c r="K83" s="94"/>
      <c r="L83" s="94"/>
    </row>
    <row r="84" spans="3:12" s="36" customFormat="1" x14ac:dyDescent="0.2">
      <c r="C84" s="94"/>
      <c r="D84" s="94"/>
      <c r="E84" s="94"/>
      <c r="F84" s="94"/>
      <c r="G84" s="94"/>
      <c r="H84" s="94"/>
      <c r="I84" s="94"/>
      <c r="J84" s="94"/>
      <c r="K84" s="94"/>
      <c r="L84" s="94"/>
    </row>
    <row r="85" spans="3:12" s="36" customFormat="1" x14ac:dyDescent="0.2">
      <c r="C85" s="94"/>
      <c r="D85" s="94"/>
      <c r="E85" s="94"/>
      <c r="F85" s="94"/>
      <c r="G85" s="94"/>
      <c r="H85" s="94"/>
      <c r="I85" s="94"/>
      <c r="J85" s="94"/>
      <c r="K85" s="94"/>
      <c r="L85" s="94"/>
    </row>
    <row r="86" spans="3:12" s="36" customFormat="1" x14ac:dyDescent="0.2">
      <c r="C86" s="94"/>
      <c r="D86" s="94"/>
      <c r="E86" s="94"/>
      <c r="F86" s="94"/>
      <c r="G86" s="94"/>
      <c r="H86" s="94"/>
      <c r="I86" s="94"/>
      <c r="J86" s="94"/>
      <c r="K86" s="94"/>
      <c r="L86" s="94"/>
    </row>
    <row r="87" spans="3:12" s="36" customFormat="1" x14ac:dyDescent="0.2"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3:12" s="36" customFormat="1" x14ac:dyDescent="0.2"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3:12" s="36" customFormat="1" x14ac:dyDescent="0.2">
      <c r="C89" s="94"/>
      <c r="D89" s="94"/>
      <c r="E89" s="94"/>
      <c r="F89" s="94"/>
      <c r="G89" s="94"/>
      <c r="H89" s="94"/>
      <c r="I89" s="94"/>
      <c r="J89" s="94"/>
      <c r="K89" s="94"/>
      <c r="L89" s="94"/>
    </row>
    <row r="90" spans="3:12" s="36" customFormat="1" x14ac:dyDescent="0.2">
      <c r="C90" s="94"/>
      <c r="D90" s="94"/>
      <c r="E90" s="94"/>
      <c r="F90" s="94"/>
      <c r="G90" s="94"/>
      <c r="H90" s="94"/>
      <c r="I90" s="94"/>
      <c r="J90" s="94"/>
      <c r="K90" s="94"/>
      <c r="L90" s="94"/>
    </row>
    <row r="91" spans="3:12" s="36" customFormat="1" x14ac:dyDescent="0.2">
      <c r="C91" s="94"/>
      <c r="D91" s="94"/>
      <c r="E91" s="94"/>
      <c r="F91" s="94"/>
      <c r="G91" s="94"/>
      <c r="H91" s="94"/>
      <c r="I91" s="94"/>
      <c r="J91" s="94"/>
      <c r="K91" s="94"/>
      <c r="L91" s="94"/>
    </row>
    <row r="92" spans="3:12" s="36" customFormat="1" x14ac:dyDescent="0.2">
      <c r="C92" s="94"/>
      <c r="D92" s="94"/>
      <c r="E92" s="94"/>
      <c r="F92" s="94"/>
      <c r="G92" s="94"/>
      <c r="H92" s="94"/>
      <c r="I92" s="94"/>
      <c r="J92" s="94"/>
      <c r="K92" s="94"/>
      <c r="L92" s="94"/>
    </row>
    <row r="93" spans="3:12" s="36" customFormat="1" x14ac:dyDescent="0.2">
      <c r="C93" s="94"/>
      <c r="D93" s="94"/>
      <c r="E93" s="94"/>
      <c r="F93" s="94"/>
      <c r="G93" s="94"/>
      <c r="H93" s="94"/>
      <c r="I93" s="94"/>
      <c r="J93" s="94"/>
      <c r="K93" s="94"/>
      <c r="L93" s="94"/>
    </row>
    <row r="94" spans="3:12" s="36" customFormat="1" x14ac:dyDescent="0.2">
      <c r="C94" s="94"/>
      <c r="D94" s="94"/>
      <c r="E94" s="94"/>
      <c r="F94" s="94"/>
      <c r="G94" s="94"/>
      <c r="H94" s="94"/>
      <c r="I94" s="94"/>
      <c r="J94" s="94"/>
      <c r="K94" s="94"/>
      <c r="L94" s="94"/>
    </row>
    <row r="95" spans="3:12" s="36" customFormat="1" x14ac:dyDescent="0.2">
      <c r="C95" s="94"/>
      <c r="D95" s="94"/>
      <c r="E95" s="94"/>
      <c r="F95" s="94"/>
      <c r="G95" s="94"/>
      <c r="H95" s="94"/>
      <c r="I95" s="94"/>
      <c r="J95" s="94"/>
      <c r="K95" s="94"/>
      <c r="L95" s="94"/>
    </row>
    <row r="96" spans="3:12" s="36" customFormat="1" x14ac:dyDescent="0.2">
      <c r="C96" s="94"/>
      <c r="D96" s="94"/>
      <c r="E96" s="94"/>
      <c r="F96" s="94"/>
      <c r="G96" s="94"/>
      <c r="H96" s="94"/>
      <c r="I96" s="94"/>
      <c r="J96" s="94"/>
      <c r="K96" s="94"/>
      <c r="L96" s="94"/>
    </row>
    <row r="97" spans="3:12" s="36" customFormat="1" x14ac:dyDescent="0.2">
      <c r="C97" s="94"/>
      <c r="D97" s="94"/>
      <c r="E97" s="94"/>
      <c r="F97" s="94"/>
      <c r="G97" s="94"/>
      <c r="H97" s="94"/>
      <c r="I97" s="94"/>
      <c r="J97" s="94"/>
      <c r="K97" s="94"/>
      <c r="L97" s="94"/>
    </row>
    <row r="98" spans="3:12" s="36" customFormat="1" x14ac:dyDescent="0.2">
      <c r="C98" s="94"/>
      <c r="D98" s="94"/>
      <c r="E98" s="94"/>
      <c r="F98" s="94"/>
      <c r="G98" s="94"/>
      <c r="H98" s="94"/>
      <c r="I98" s="94"/>
      <c r="J98" s="94"/>
      <c r="K98" s="94"/>
      <c r="L98" s="94"/>
    </row>
    <row r="99" spans="3:12" s="36" customFormat="1" x14ac:dyDescent="0.2">
      <c r="C99" s="94"/>
      <c r="D99" s="94"/>
      <c r="E99" s="94"/>
      <c r="F99" s="94"/>
      <c r="G99" s="94"/>
      <c r="H99" s="94"/>
      <c r="I99" s="94"/>
      <c r="J99" s="94"/>
      <c r="K99" s="94"/>
      <c r="L99" s="94"/>
    </row>
    <row r="100" spans="3:12" s="36" customFormat="1" x14ac:dyDescent="0.2">
      <c r="C100" s="94"/>
      <c r="D100" s="94"/>
      <c r="E100" s="94"/>
      <c r="F100" s="94"/>
      <c r="G100" s="94"/>
      <c r="H100" s="94"/>
      <c r="I100" s="94"/>
      <c r="J100" s="94"/>
      <c r="K100" s="94"/>
      <c r="L100" s="94"/>
    </row>
    <row r="101" spans="3:12" s="36" customFormat="1" x14ac:dyDescent="0.2">
      <c r="C101" s="94"/>
      <c r="D101" s="94"/>
      <c r="E101" s="94"/>
      <c r="F101" s="94"/>
      <c r="G101" s="94"/>
      <c r="H101" s="94"/>
      <c r="I101" s="94"/>
      <c r="J101" s="94"/>
      <c r="K101" s="94"/>
      <c r="L101" s="94"/>
    </row>
    <row r="102" spans="3:12" s="36" customFormat="1" x14ac:dyDescent="0.2">
      <c r="C102" s="94"/>
      <c r="D102" s="94"/>
      <c r="E102" s="94"/>
      <c r="F102" s="94"/>
      <c r="G102" s="94"/>
      <c r="H102" s="94"/>
      <c r="I102" s="94"/>
      <c r="J102" s="94"/>
      <c r="K102" s="94"/>
      <c r="L102" s="94"/>
    </row>
    <row r="103" spans="3:12" s="36" customFormat="1" x14ac:dyDescent="0.2">
      <c r="C103" s="94"/>
      <c r="D103" s="94"/>
      <c r="E103" s="94"/>
      <c r="F103" s="94"/>
      <c r="G103" s="94"/>
      <c r="H103" s="94"/>
      <c r="I103" s="94"/>
      <c r="J103" s="94"/>
      <c r="K103" s="94"/>
      <c r="L103" s="94"/>
    </row>
    <row r="104" spans="3:12" s="36" customFormat="1" x14ac:dyDescent="0.2">
      <c r="C104" s="94"/>
      <c r="D104" s="94"/>
      <c r="E104" s="94"/>
      <c r="F104" s="94"/>
      <c r="G104" s="94"/>
      <c r="H104" s="94"/>
      <c r="I104" s="94"/>
      <c r="J104" s="94"/>
      <c r="K104" s="94"/>
      <c r="L104" s="94"/>
    </row>
  </sheetData>
  <mergeCells count="3">
    <mergeCell ref="A3:A20"/>
    <mergeCell ref="A23:A40"/>
    <mergeCell ref="A42:A53"/>
  </mergeCells>
  <phoneticPr fontId="37" type="noConversion"/>
  <conditionalFormatting sqref="D4 D5:L6 D8:L10 D13:L13 D16:L16">
    <cfRule type="cellIs" dxfId="52" priority="70" operator="greaterThan">
      <formula>C4</formula>
    </cfRule>
    <cfRule type="cellIs" dxfId="51" priority="71" operator="lessThan">
      <formula>C4</formula>
    </cfRule>
  </conditionalFormatting>
  <conditionalFormatting sqref="D12:L12 D15:L15">
    <cfRule type="cellIs" dxfId="50" priority="68" operator="lessThan">
      <formula>C12</formula>
    </cfRule>
    <cfRule type="cellIs" dxfId="49" priority="69" operator="greaterThan">
      <formula>C12</formula>
    </cfRule>
  </conditionalFormatting>
  <conditionalFormatting sqref="D32:L32 D35:L35">
    <cfRule type="cellIs" dxfId="48" priority="64" operator="lessThan">
      <formula>C32</formula>
    </cfRule>
    <cfRule type="cellIs" dxfId="47" priority="65" operator="greaterThan">
      <formula>C32</formula>
    </cfRule>
  </conditionalFormatting>
  <conditionalFormatting sqref="D42:L44">
    <cfRule type="cellIs" dxfId="46" priority="62" operator="greaterThan">
      <formula>C42</formula>
    </cfRule>
    <cfRule type="cellIs" dxfId="45" priority="63" operator="lessThan">
      <formula>C42</formula>
    </cfRule>
  </conditionalFormatting>
  <conditionalFormatting sqref="D45:L45 D48:L48">
    <cfRule type="cellIs" dxfId="44" priority="60" operator="lessThan">
      <formula>C45</formula>
    </cfRule>
    <cfRule type="cellIs" dxfId="43" priority="61" operator="greaterThan">
      <formula>C45</formula>
    </cfRule>
  </conditionalFormatting>
  <conditionalFormatting sqref="D46:L46 D49:L49">
    <cfRule type="cellIs" dxfId="42" priority="58" operator="greaterThan">
      <formula>C46</formula>
    </cfRule>
    <cfRule type="cellIs" dxfId="41" priority="59" operator="lessThan">
      <formula>C46</formula>
    </cfRule>
  </conditionalFormatting>
  <conditionalFormatting sqref="E5:L6">
    <cfRule type="cellIs" dxfId="40" priority="52" operator="greaterThan">
      <formula>D5</formula>
    </cfRule>
    <cfRule type="cellIs" dxfId="39" priority="53" operator="lessThan">
      <formula>D5</formula>
    </cfRule>
  </conditionalFormatting>
  <conditionalFormatting sqref="D24:L26 D28:L30 D33:L33 D36:L36">
    <cfRule type="cellIs" dxfId="38" priority="36" operator="greaterThan">
      <formula>C24</formula>
    </cfRule>
    <cfRule type="cellIs" dxfId="37" priority="37" operator="lessThan">
      <formula>C24</formula>
    </cfRule>
  </conditionalFormatting>
  <conditionalFormatting sqref="D15">
    <cfRule type="cellIs" dxfId="36" priority="29" operator="equal">
      <formula>100</formula>
    </cfRule>
  </conditionalFormatting>
  <conditionalFormatting sqref="E4">
    <cfRule type="cellIs" dxfId="35" priority="15" operator="greaterThan">
      <formula>D4</formula>
    </cfRule>
    <cfRule type="cellIs" dxfId="34" priority="16" operator="lessThan">
      <formula>D4</formula>
    </cfRule>
  </conditionalFormatting>
  <conditionalFormatting sqref="F4">
    <cfRule type="cellIs" dxfId="33" priority="13" operator="greaterThan">
      <formula>E4</formula>
    </cfRule>
    <cfRule type="cellIs" dxfId="32" priority="14" operator="lessThan">
      <formula>E4</formula>
    </cfRule>
  </conditionalFormatting>
  <conditionalFormatting sqref="G4">
    <cfRule type="cellIs" dxfId="31" priority="9" operator="greaterThan">
      <formula>F4</formula>
    </cfRule>
    <cfRule type="cellIs" dxfId="30" priority="10" operator="lessThan">
      <formula>F4</formula>
    </cfRule>
  </conditionalFormatting>
  <conditionalFormatting sqref="H4:L4">
    <cfRule type="cellIs" dxfId="29" priority="7" operator="greaterThan">
      <formula>G4</formula>
    </cfRule>
    <cfRule type="cellIs" dxfId="28" priority="8" operator="lessThan">
      <formula>G4</formula>
    </cfRule>
  </conditionalFormatting>
  <conditionalFormatting sqref="M6:N7">
    <cfRule type="cellIs" dxfId="27" priority="78" operator="greaterThan">
      <formula>#REF!</formula>
    </cfRule>
    <cfRule type="cellIs" dxfId="26" priority="79" operator="lessThan">
      <formula>#REF!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AI94"/>
  <sheetViews>
    <sheetView zoomScale="90" zoomScaleNormal="90" zoomScalePageLayoutView="90" workbookViewId="0">
      <pane ySplit="1" topLeftCell="A2" activePane="bottomLeft" state="frozen"/>
      <selection pane="bottomLeft" activeCell="K43" sqref="K43"/>
    </sheetView>
  </sheetViews>
  <sheetFormatPr baseColWidth="10" defaultColWidth="10.83203125" defaultRowHeight="16" x14ac:dyDescent="0.2"/>
  <cols>
    <col min="1" max="1" width="4.6640625" style="39" customWidth="1"/>
    <col min="2" max="2" width="40.6640625" style="39" customWidth="1"/>
    <col min="3" max="3" width="10.83203125" style="98"/>
    <col min="4" max="4" width="12.1640625" style="98" bestFit="1" customWidth="1"/>
    <col min="5" max="5" width="11.83203125" style="98" bestFit="1" customWidth="1"/>
    <col min="6" max="8" width="12.1640625" style="98" bestFit="1" customWidth="1"/>
    <col min="9" max="10" width="11.83203125" style="98" bestFit="1" customWidth="1"/>
    <col min="11" max="11" width="13" style="98" bestFit="1" customWidth="1"/>
    <col min="12" max="12" width="11.83203125" style="98" bestFit="1" customWidth="1"/>
    <col min="13" max="35" width="10.83203125" style="36"/>
    <col min="36" max="16384" width="10.83203125" style="39"/>
  </cols>
  <sheetData>
    <row r="1" spans="1:35" s="36" customFormat="1" ht="18" x14ac:dyDescent="0.2">
      <c r="B1" s="107" t="s">
        <v>80</v>
      </c>
      <c r="C1" s="79">
        <v>0</v>
      </c>
      <c r="D1" s="79">
        <v>1</v>
      </c>
      <c r="E1" s="79">
        <v>2</v>
      </c>
      <c r="F1" s="79">
        <v>3</v>
      </c>
      <c r="G1" s="79">
        <v>4</v>
      </c>
      <c r="H1" s="79">
        <v>5</v>
      </c>
      <c r="I1" s="79">
        <v>6</v>
      </c>
      <c r="J1" s="79">
        <v>7</v>
      </c>
      <c r="K1" s="79">
        <v>8</v>
      </c>
      <c r="L1" s="79">
        <v>9</v>
      </c>
    </row>
    <row r="2" spans="1:35" s="37" customFormat="1" x14ac:dyDescent="0.2">
      <c r="B2" s="37" t="s">
        <v>84</v>
      </c>
      <c r="C2" s="80"/>
      <c r="D2" s="81">
        <f>(D3/C3)-1</f>
        <v>0.35755144331136735</v>
      </c>
      <c r="E2" s="81">
        <f>(E3/D3)-1</f>
        <v>1.4362265237096863</v>
      </c>
      <c r="F2" s="81">
        <f>F3/E3-1</f>
        <v>2.0368181283273135</v>
      </c>
      <c r="G2" s="81">
        <f t="shared" ref="G2:L2" si="0">G3/F3-1</f>
        <v>-0.41750312862150096</v>
      </c>
      <c r="H2" s="81">
        <f t="shared" si="0"/>
        <v>-0.11967787669298591</v>
      </c>
      <c r="I2" s="81">
        <f t="shared" si="0"/>
        <v>0.45613642904116647</v>
      </c>
      <c r="J2" s="81">
        <f t="shared" si="0"/>
        <v>0.10840333570097838</v>
      </c>
      <c r="K2" s="81">
        <f t="shared" si="0"/>
        <v>0.52952567929323346</v>
      </c>
      <c r="L2" s="81">
        <f t="shared" si="0"/>
        <v>0.98057685200074451</v>
      </c>
    </row>
    <row r="3" spans="1:35" x14ac:dyDescent="0.2">
      <c r="A3" s="122" t="s">
        <v>56</v>
      </c>
      <c r="B3" s="38" t="s">
        <v>57</v>
      </c>
      <c r="C3" s="99">
        <v>908009.2</v>
      </c>
      <c r="D3" s="99">
        <v>1232669.2</v>
      </c>
      <c r="E3" s="99">
        <v>3003061.4</v>
      </c>
      <c r="F3" s="99">
        <v>9119751.3000000007</v>
      </c>
      <c r="G3" s="99">
        <v>5312226.5999999996</v>
      </c>
      <c r="H3" s="99">
        <v>4676470.5999999996</v>
      </c>
      <c r="I3" s="99">
        <v>6809579.2000000002</v>
      </c>
      <c r="J3" s="99">
        <v>7547760.2999999998</v>
      </c>
      <c r="K3" s="99">
        <v>11544493.199999999</v>
      </c>
      <c r="L3" s="99">
        <v>22864756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x14ac:dyDescent="0.2">
      <c r="A4" s="122"/>
      <c r="B4" s="38" t="s">
        <v>61</v>
      </c>
      <c r="C4" s="99">
        <v>144210.70000000001</v>
      </c>
      <c r="D4" s="99">
        <v>688733.4</v>
      </c>
      <c r="E4" s="99">
        <v>1463544.7</v>
      </c>
      <c r="F4" s="99">
        <v>4161089.8</v>
      </c>
      <c r="G4" s="99">
        <v>3802137.5</v>
      </c>
      <c r="H4" s="99">
        <v>4110027.4</v>
      </c>
      <c r="I4" s="99">
        <v>3959280.3</v>
      </c>
      <c r="J4" s="99">
        <v>3644694.7</v>
      </c>
      <c r="K4" s="99">
        <v>3510058.5</v>
      </c>
      <c r="L4" s="99">
        <v>5554459.7000000002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s="51" customFormat="1" x14ac:dyDescent="0.2">
      <c r="A5" s="122"/>
      <c r="B5" s="50" t="s">
        <v>62</v>
      </c>
      <c r="C5" s="100">
        <f>C4/C3</f>
        <v>0.15882074763119142</v>
      </c>
      <c r="D5" s="100">
        <f>D4/D3</f>
        <v>0.55873335684869874</v>
      </c>
      <c r="E5" s="100">
        <f t="shared" ref="E5:L5" si="1">E4/E3</f>
        <v>0.48735090797677333</v>
      </c>
      <c r="F5" s="100">
        <f t="shared" si="1"/>
        <v>0.45627228891647509</v>
      </c>
      <c r="G5" s="100">
        <f t="shared" si="1"/>
        <v>0.71573330475021535</v>
      </c>
      <c r="H5" s="100">
        <f t="shared" si="1"/>
        <v>0.87887378143679562</v>
      </c>
      <c r="I5" s="100">
        <f t="shared" si="1"/>
        <v>0.58142804183847363</v>
      </c>
      <c r="J5" s="100">
        <f t="shared" si="1"/>
        <v>0.48288426700567055</v>
      </c>
      <c r="K5" s="100">
        <f t="shared" si="1"/>
        <v>0.30404613170892597</v>
      </c>
      <c r="L5" s="100">
        <f t="shared" si="1"/>
        <v>0.24292669906470904</v>
      </c>
    </row>
    <row r="6" spans="1:35" x14ac:dyDescent="0.2">
      <c r="A6" s="122"/>
      <c r="B6" s="40" t="s">
        <v>63</v>
      </c>
      <c r="C6" s="85">
        <v>4.7E-2</v>
      </c>
      <c r="D6" s="85">
        <v>4.9000000000000002E-2</v>
      </c>
      <c r="E6" s="85">
        <v>3.5999999999999997E-2</v>
      </c>
      <c r="F6" s="85">
        <v>2.8000000000000001E-2</v>
      </c>
      <c r="G6" s="85">
        <v>2.4E-2</v>
      </c>
      <c r="H6" s="85">
        <v>2.5999999999999999E-2</v>
      </c>
      <c r="I6" s="85">
        <v>2.3E-2</v>
      </c>
      <c r="J6" s="85">
        <v>0.03</v>
      </c>
      <c r="K6" s="85">
        <v>3.3000000000000002E-2</v>
      </c>
      <c r="L6" s="85">
        <v>2.4E-2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5" x14ac:dyDescent="0.2">
      <c r="A7" s="122"/>
      <c r="B7" s="40" t="s">
        <v>64</v>
      </c>
      <c r="C7" s="85">
        <v>0.159</v>
      </c>
      <c r="D7" s="85">
        <v>0.55900000000000005</v>
      </c>
      <c r="E7" s="85">
        <v>0.48699999999999999</v>
      </c>
      <c r="F7" s="85">
        <v>0.45600000000000002</v>
      </c>
      <c r="G7" s="85">
        <v>0.71599999999999997</v>
      </c>
      <c r="H7" s="85">
        <v>0.879</v>
      </c>
      <c r="I7" s="85">
        <f>I4/I3</f>
        <v>0.58142804183847363</v>
      </c>
      <c r="J7" s="85">
        <v>0.48299999999999998</v>
      </c>
      <c r="K7" s="85">
        <v>0.30399999999999999</v>
      </c>
      <c r="L7" s="85">
        <v>0.24299999999999999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x14ac:dyDescent="0.2">
      <c r="A8" s="122"/>
      <c r="B8" s="40" t="s">
        <v>65</v>
      </c>
      <c r="C8" s="83">
        <v>163.30000000000001</v>
      </c>
      <c r="D8" s="83">
        <v>1028.0999999999999</v>
      </c>
      <c r="E8" s="83">
        <v>1857.7</v>
      </c>
      <c r="F8" s="83">
        <v>1994.9</v>
      </c>
      <c r="G8" s="83">
        <v>1553.6</v>
      </c>
      <c r="H8" s="83">
        <v>1541.8</v>
      </c>
      <c r="I8" s="83">
        <v>1410.2</v>
      </c>
      <c r="J8" s="83">
        <v>1268.9000000000001</v>
      </c>
      <c r="K8" s="83">
        <v>1255.7</v>
      </c>
      <c r="L8" s="83">
        <v>2641.6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5" x14ac:dyDescent="0.2">
      <c r="A9" s="122"/>
      <c r="B9" s="40" t="s">
        <v>66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1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5" x14ac:dyDescent="0.2">
      <c r="A10" s="122"/>
      <c r="B10" s="40" t="s">
        <v>67</v>
      </c>
      <c r="C10" s="85">
        <v>0.77500000000000002</v>
      </c>
      <c r="D10" s="85">
        <v>0.82</v>
      </c>
      <c r="E10" s="85">
        <v>0.79600000000000004</v>
      </c>
      <c r="F10" s="85">
        <v>0.74399999999999999</v>
      </c>
      <c r="G10" s="85">
        <v>0.68400000000000005</v>
      </c>
      <c r="H10" s="85">
        <v>0.624</v>
      </c>
      <c r="I10" s="85">
        <v>0.57199999999999995</v>
      </c>
      <c r="J10" s="85">
        <v>0.504</v>
      </c>
      <c r="K10" s="85">
        <v>0.44400000000000001</v>
      </c>
      <c r="L10" s="85">
        <v>0.65600000000000003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5" x14ac:dyDescent="0.2">
      <c r="A11" s="122"/>
      <c r="B11" s="40" t="s">
        <v>68</v>
      </c>
      <c r="C11" s="86">
        <v>2.1</v>
      </c>
      <c r="D11" s="86">
        <v>12.5</v>
      </c>
      <c r="E11" s="86">
        <v>23.3</v>
      </c>
      <c r="F11" s="86">
        <v>26.8</v>
      </c>
      <c r="G11" s="86">
        <v>22.7</v>
      </c>
      <c r="H11" s="86">
        <v>24.7</v>
      </c>
      <c r="I11" s="86">
        <v>21.7</v>
      </c>
      <c r="J11" s="86">
        <v>25.2</v>
      </c>
      <c r="K11" s="86">
        <v>28.3</v>
      </c>
      <c r="L11" s="86">
        <v>40.200000000000003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5" hidden="1" x14ac:dyDescent="0.2">
      <c r="A12" s="122"/>
      <c r="B12" s="40" t="s">
        <v>69</v>
      </c>
      <c r="C12" s="86">
        <v>161.5</v>
      </c>
      <c r="D12" s="86">
        <v>182.8</v>
      </c>
      <c r="E12" s="86">
        <v>313.39999999999998</v>
      </c>
      <c r="F12" s="86">
        <v>1370.9</v>
      </c>
      <c r="G12" s="86">
        <v>2669.7</v>
      </c>
      <c r="H12" s="86">
        <v>2651.6</v>
      </c>
      <c r="I12" s="86">
        <v>21.7</v>
      </c>
      <c r="J12" s="86"/>
      <c r="K12" s="86"/>
      <c r="L12" s="8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5" hidden="1" x14ac:dyDescent="0.2">
      <c r="A13" s="122"/>
      <c r="B13" s="40" t="s">
        <v>70</v>
      </c>
      <c r="C13" s="83">
        <v>780</v>
      </c>
      <c r="D13" s="83">
        <v>920</v>
      </c>
      <c r="E13" s="83">
        <v>1575</v>
      </c>
      <c r="F13" s="83">
        <v>6890</v>
      </c>
      <c r="G13" s="83">
        <v>13420</v>
      </c>
      <c r="H13" s="83">
        <v>13420</v>
      </c>
      <c r="I13" s="83">
        <v>2631.8</v>
      </c>
      <c r="J13" s="83"/>
      <c r="K13" s="83"/>
      <c r="L13" s="83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5" hidden="1" x14ac:dyDescent="0.2">
      <c r="A14" s="122"/>
      <c r="B14" s="40" t="s">
        <v>71</v>
      </c>
      <c r="C14" s="83">
        <v>100.6</v>
      </c>
      <c r="D14" s="83">
        <v>100.6</v>
      </c>
      <c r="E14" s="83">
        <v>100.6</v>
      </c>
      <c r="F14" s="83">
        <v>100.6</v>
      </c>
      <c r="G14" s="83">
        <v>100.6</v>
      </c>
      <c r="H14" s="83">
        <v>100.6</v>
      </c>
      <c r="I14" s="83">
        <v>100.6</v>
      </c>
      <c r="J14" s="83"/>
      <c r="K14" s="83"/>
      <c r="L14" s="83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5" s="36" customFormat="1" x14ac:dyDescent="0.2">
      <c r="A15" s="43"/>
      <c r="C15" s="87"/>
      <c r="D15" s="87"/>
      <c r="E15" s="87"/>
      <c r="F15" s="87"/>
      <c r="G15" s="87"/>
      <c r="H15" s="87"/>
      <c r="I15" s="87"/>
      <c r="J15" s="87"/>
      <c r="K15" s="87"/>
      <c r="L15" s="87"/>
    </row>
    <row r="16" spans="1:35" s="37" customFormat="1" x14ac:dyDescent="0.2">
      <c r="A16" s="44"/>
      <c r="B16" s="37" t="s">
        <v>83</v>
      </c>
      <c r="C16" s="88"/>
      <c r="D16" s="81">
        <f>D17/C17-1</f>
        <v>3.7758827881703647</v>
      </c>
      <c r="E16" s="81">
        <f>E17/D17-1</f>
        <v>1.1249799995179557</v>
      </c>
      <c r="F16" s="81">
        <f>F17/E17-1</f>
        <v>1.8431586681295076</v>
      </c>
      <c r="G16" s="81">
        <f t="shared" ref="G16:L16" si="2">G17/F17-1</f>
        <v>-8.626401189419175E-2</v>
      </c>
      <c r="H16" s="81">
        <f t="shared" si="2"/>
        <v>8.0978107709150482E-2</v>
      </c>
      <c r="I16" s="81">
        <f t="shared" si="2"/>
        <v>-3.6677882001467932E-2</v>
      </c>
      <c r="J16" s="81">
        <f t="shared" si="2"/>
        <v>-7.9455248470283735E-2</v>
      </c>
      <c r="K16" s="81">
        <f t="shared" si="2"/>
        <v>-3.6940323149700305E-2</v>
      </c>
      <c r="L16" s="81">
        <f t="shared" si="2"/>
        <v>0.58244077698420127</v>
      </c>
    </row>
    <row r="17" spans="1:35" x14ac:dyDescent="0.2">
      <c r="A17" s="123" t="s">
        <v>72</v>
      </c>
      <c r="B17" s="45" t="s">
        <v>73</v>
      </c>
      <c r="C17" s="101">
        <v>144210.70000000001</v>
      </c>
      <c r="D17" s="101">
        <v>688733.4</v>
      </c>
      <c r="E17" s="101">
        <f>E4</f>
        <v>1463544.7</v>
      </c>
      <c r="F17" s="101">
        <f t="shared" ref="F17:L17" si="3">F4</f>
        <v>4161089.8</v>
      </c>
      <c r="G17" s="101">
        <f t="shared" si="3"/>
        <v>3802137.5</v>
      </c>
      <c r="H17" s="101">
        <f t="shared" si="3"/>
        <v>4110027.4</v>
      </c>
      <c r="I17" s="101">
        <f t="shared" si="3"/>
        <v>3959280.3</v>
      </c>
      <c r="J17" s="101">
        <f t="shared" si="3"/>
        <v>3644694.7</v>
      </c>
      <c r="K17" s="101">
        <f t="shared" si="3"/>
        <v>3510058.5</v>
      </c>
      <c r="L17" s="101">
        <f t="shared" si="3"/>
        <v>5554459.7000000002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123"/>
      <c r="B18" s="45" t="s">
        <v>74</v>
      </c>
      <c r="C18" s="101">
        <v>135550.20000000001</v>
      </c>
      <c r="D18" s="101">
        <v>649928.69999999995</v>
      </c>
      <c r="E18" s="101">
        <v>1395916.1</v>
      </c>
      <c r="F18" s="101">
        <v>4018248.4</v>
      </c>
      <c r="G18" s="101">
        <v>3656871.2</v>
      </c>
      <c r="H18" s="101">
        <v>3933746.8</v>
      </c>
      <c r="I18" s="101">
        <v>3902847.1</v>
      </c>
      <c r="J18" s="101">
        <v>3582029.7</v>
      </c>
      <c r="K18" s="101">
        <v>3356009.7</v>
      </c>
      <c r="L18" s="101">
        <v>5393790.5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s="42" customFormat="1" x14ac:dyDescent="0.2">
      <c r="A19" s="123"/>
      <c r="B19" s="47" t="s">
        <v>62</v>
      </c>
      <c r="C19" s="102">
        <f>C18/C17</f>
        <v>0.93994551028460438</v>
      </c>
      <c r="D19" s="102">
        <f t="shared" ref="D19:L19" si="4">D18/D17</f>
        <v>0.94365787981242077</v>
      </c>
      <c r="E19" s="102">
        <f t="shared" si="4"/>
        <v>0.95379123029177049</v>
      </c>
      <c r="F19" s="102">
        <f t="shared" si="4"/>
        <v>0.96567211791487895</v>
      </c>
      <c r="G19" s="102">
        <f t="shared" si="4"/>
        <v>0.96179351746221697</v>
      </c>
      <c r="H19" s="102">
        <f t="shared" si="4"/>
        <v>0.9571096290015001</v>
      </c>
      <c r="I19" s="102">
        <f t="shared" si="4"/>
        <v>0.98574660147198978</v>
      </c>
      <c r="J19" s="102">
        <f t="shared" si="4"/>
        <v>0.98280651600256119</v>
      </c>
      <c r="K19" s="102">
        <f t="shared" si="4"/>
        <v>0.95611218445504542</v>
      </c>
      <c r="L19" s="102">
        <f t="shared" si="4"/>
        <v>0.97107383819888005</v>
      </c>
    </row>
    <row r="20" spans="1:35" x14ac:dyDescent="0.2">
      <c r="A20" s="123"/>
      <c r="B20" s="46" t="s">
        <v>63</v>
      </c>
      <c r="C20" s="92">
        <v>5.0999999999999997E-2</v>
      </c>
      <c r="D20" s="92">
        <v>0.05</v>
      </c>
      <c r="E20" s="92">
        <v>2.3E-2</v>
      </c>
      <c r="F20" s="92">
        <v>2.7E-2</v>
      </c>
      <c r="G20" s="92">
        <v>2.3E-2</v>
      </c>
      <c r="H20" s="92">
        <v>2.4E-2</v>
      </c>
      <c r="I20" s="92">
        <v>2.1999999999999999E-2</v>
      </c>
      <c r="J20" s="92">
        <v>2.5999999999999999E-2</v>
      </c>
      <c r="K20" s="92">
        <v>2.7E-2</v>
      </c>
      <c r="L20" s="92">
        <v>0.02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123"/>
      <c r="B21" s="46" t="s">
        <v>75</v>
      </c>
      <c r="C21" s="92">
        <v>0.94</v>
      </c>
      <c r="D21" s="92">
        <v>0.94399999999999995</v>
      </c>
      <c r="E21" s="92">
        <v>0.95399999999999996</v>
      </c>
      <c r="F21" s="92">
        <v>0.96599999999999997</v>
      </c>
      <c r="G21" s="92">
        <v>0.96199999999999997</v>
      </c>
      <c r="H21" s="92">
        <v>0.95699999999999996</v>
      </c>
      <c r="I21" s="92">
        <v>0.97799999999999998</v>
      </c>
      <c r="J21" s="92">
        <v>0.95499999999999996</v>
      </c>
      <c r="K21" s="92">
        <v>0.95599999999999996</v>
      </c>
      <c r="L21" s="92">
        <v>0.97099999999999997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123"/>
      <c r="B22" s="46" t="s">
        <v>65</v>
      </c>
      <c r="C22" s="90">
        <v>281.8</v>
      </c>
      <c r="D22" s="90">
        <v>1840.1</v>
      </c>
      <c r="E22" s="90">
        <v>1787.7</v>
      </c>
      <c r="F22" s="90">
        <v>1924.5</v>
      </c>
      <c r="G22" s="90">
        <v>1513.4</v>
      </c>
      <c r="H22" s="90">
        <v>1502.4</v>
      </c>
      <c r="I22" s="90">
        <v>1389.2</v>
      </c>
      <c r="J22" s="90">
        <v>1281.9000000000001</v>
      </c>
      <c r="K22" s="90">
        <v>1271.4000000000001</v>
      </c>
      <c r="L22" s="90">
        <v>2619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123"/>
      <c r="B23" s="46" t="s">
        <v>66</v>
      </c>
      <c r="C23" s="103">
        <v>0.95299999999999996</v>
      </c>
      <c r="D23" s="103">
        <v>0.42599999999999999</v>
      </c>
      <c r="E23" s="103">
        <v>0.90800000000000003</v>
      </c>
      <c r="F23" s="92">
        <v>0.93500000000000005</v>
      </c>
      <c r="G23" s="92">
        <v>0.94399999999999995</v>
      </c>
      <c r="H23" s="92">
        <v>0.96099999999999997</v>
      </c>
      <c r="I23" s="92">
        <v>0.95099999999999996</v>
      </c>
      <c r="J23" s="92">
        <v>0.94</v>
      </c>
      <c r="K23" s="92">
        <v>0.93300000000000005</v>
      </c>
      <c r="L23" s="92">
        <v>0.93300000000000005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123"/>
      <c r="B24" s="46" t="s">
        <v>67</v>
      </c>
      <c r="C24" s="92">
        <v>0.77800000000000002</v>
      </c>
      <c r="D24" s="92">
        <v>0.74299999999999999</v>
      </c>
      <c r="E24" s="92">
        <v>0.72</v>
      </c>
      <c r="F24" s="92">
        <v>0.71799999999999997</v>
      </c>
      <c r="G24" s="92">
        <v>0.96699999999999997</v>
      </c>
      <c r="H24" s="92">
        <v>0.66400000000000003</v>
      </c>
      <c r="I24" s="92">
        <v>0.64800000000000002</v>
      </c>
      <c r="J24" s="92">
        <v>0.61499999999999999</v>
      </c>
      <c r="K24" s="92">
        <v>0.59199999999999997</v>
      </c>
      <c r="L24" s="92">
        <v>0.749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123"/>
      <c r="B25" s="46" t="s">
        <v>68</v>
      </c>
      <c r="C25" s="93">
        <v>3.6</v>
      </c>
      <c r="D25" s="93">
        <v>24.8</v>
      </c>
      <c r="E25" s="93">
        <v>24.8</v>
      </c>
      <c r="F25" s="93">
        <v>26.8</v>
      </c>
      <c r="G25" s="93">
        <v>21.7</v>
      </c>
      <c r="H25" s="93">
        <v>22.6</v>
      </c>
      <c r="I25" s="93">
        <v>21.3</v>
      </c>
      <c r="J25" s="93">
        <v>20.9</v>
      </c>
      <c r="K25" s="93">
        <v>21.5</v>
      </c>
      <c r="L25" s="93">
        <v>35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hidden="1" x14ac:dyDescent="0.2">
      <c r="A26" s="123"/>
      <c r="B26" s="46" t="s">
        <v>69</v>
      </c>
      <c r="C26" s="93">
        <v>131.4</v>
      </c>
      <c r="D26" s="93">
        <v>315.10000000000002</v>
      </c>
      <c r="E26" s="93">
        <v>315.3</v>
      </c>
      <c r="F26" s="93">
        <v>842.1</v>
      </c>
      <c r="G26" s="93">
        <v>2650.7</v>
      </c>
      <c r="H26" s="93">
        <v>2632.9</v>
      </c>
      <c r="I26" s="93">
        <v>2613.5</v>
      </c>
      <c r="J26" s="93"/>
      <c r="K26" s="93"/>
      <c r="L26" s="93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hidden="1" x14ac:dyDescent="0.2">
      <c r="A27" s="123"/>
      <c r="B27" s="46" t="s">
        <v>70</v>
      </c>
      <c r="C27" s="90">
        <v>675</v>
      </c>
      <c r="D27" s="90">
        <v>1585</v>
      </c>
      <c r="E27" s="90">
        <v>1590</v>
      </c>
      <c r="F27" s="90">
        <v>4235</v>
      </c>
      <c r="G27" s="90">
        <v>13325</v>
      </c>
      <c r="H27" s="90">
        <v>13325</v>
      </c>
      <c r="I27" s="90">
        <v>13325</v>
      </c>
      <c r="J27" s="90"/>
      <c r="K27" s="90"/>
      <c r="L27" s="90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hidden="1" x14ac:dyDescent="0.2">
      <c r="A28" s="123"/>
      <c r="B28" s="46" t="s">
        <v>71</v>
      </c>
      <c r="C28" s="90">
        <v>99.7</v>
      </c>
      <c r="D28" s="90">
        <v>99.7</v>
      </c>
      <c r="E28" s="90">
        <v>99.7</v>
      </c>
      <c r="F28" s="90">
        <v>99.7</v>
      </c>
      <c r="G28" s="90">
        <v>99.7</v>
      </c>
      <c r="H28" s="90">
        <v>99.7</v>
      </c>
      <c r="I28" s="90">
        <v>99.7</v>
      </c>
      <c r="J28" s="90"/>
      <c r="K28" s="90"/>
      <c r="L28" s="90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s="36" customFormat="1" x14ac:dyDescent="0.2">
      <c r="A29" s="43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35" s="37" customFormat="1" x14ac:dyDescent="0.2">
      <c r="A30" s="44"/>
      <c r="B30" s="37" t="s">
        <v>96</v>
      </c>
      <c r="C30" s="88"/>
      <c r="D30" s="81">
        <f>D31/C31-1</f>
        <v>0.77061835221778696</v>
      </c>
      <c r="E30" s="81">
        <f t="shared" ref="E30:G30" si="5">E31/D31-1</f>
        <v>1.33999609322216</v>
      </c>
      <c r="F30" s="81">
        <f t="shared" si="5"/>
        <v>1.1462252549678564</v>
      </c>
      <c r="G30" s="81">
        <f t="shared" si="5"/>
        <v>0.37756528433237357</v>
      </c>
      <c r="H30" s="81">
        <f t="shared" ref="H30" si="6">H31/G31-1</f>
        <v>0.20386718813843174</v>
      </c>
      <c r="I30" s="81">
        <f t="shared" ref="I30" si="7">I31/H31-1</f>
        <v>8.6481011960188203E-2</v>
      </c>
      <c r="J30" s="81">
        <f t="shared" ref="J30" si="8">J31/I31-1</f>
        <v>9.6961612348371862E-3</v>
      </c>
      <c r="K30" s="81">
        <f t="shared" ref="K30" si="9">K31/J31-1</f>
        <v>4.1913504708688265E-3</v>
      </c>
      <c r="L30" s="81">
        <f t="shared" ref="L30" si="10">L31/K31-1</f>
        <v>0.18567079248672269</v>
      </c>
    </row>
    <row r="31" spans="1:35" x14ac:dyDescent="0.2">
      <c r="A31" s="124" t="s">
        <v>76</v>
      </c>
      <c r="B31" s="48" t="s">
        <v>77</v>
      </c>
      <c r="C31" s="95">
        <v>161332</v>
      </c>
      <c r="D31" s="95">
        <v>285657.40000000002</v>
      </c>
      <c r="E31" s="95">
        <v>668437.19999999995</v>
      </c>
      <c r="F31" s="95">
        <v>1434616.8</v>
      </c>
      <c r="G31" s="95">
        <v>1976278.3</v>
      </c>
      <c r="H31" s="95">
        <v>2379176.6</v>
      </c>
      <c r="I31" s="95">
        <v>2584930.2000000002</v>
      </c>
      <c r="J31" s="95">
        <v>2609994.1</v>
      </c>
      <c r="K31" s="95">
        <v>2620933.5</v>
      </c>
      <c r="L31" s="95">
        <v>3107564.3</v>
      </c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124"/>
      <c r="B32" s="48" t="s">
        <v>78</v>
      </c>
      <c r="C32" s="95">
        <v>153995</v>
      </c>
      <c r="D32" s="95">
        <v>269404.2</v>
      </c>
      <c r="E32" s="95">
        <v>558274.80000000005</v>
      </c>
      <c r="F32" s="95">
        <v>1389006.6</v>
      </c>
      <c r="G32" s="95">
        <v>1920563.5</v>
      </c>
      <c r="H32" s="95">
        <v>2312630.5</v>
      </c>
      <c r="I32" s="95">
        <v>2527607.7999999998</v>
      </c>
      <c r="J32" s="95">
        <v>2529745.9</v>
      </c>
      <c r="K32" s="95">
        <v>2535411.4</v>
      </c>
      <c r="L32" s="95">
        <v>3041583</v>
      </c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s="42" customFormat="1" x14ac:dyDescent="0.2">
      <c r="A33" s="124"/>
      <c r="B33" s="52" t="s">
        <v>62</v>
      </c>
      <c r="C33" s="104">
        <f>C32/C31</f>
        <v>0.9545223514243919</v>
      </c>
      <c r="D33" s="104">
        <f t="shared" ref="D33:L33" si="11">D32/D31</f>
        <v>0.94310247170211581</v>
      </c>
      <c r="E33" s="104">
        <f t="shared" si="11"/>
        <v>0.8351940915317102</v>
      </c>
      <c r="F33" s="104">
        <f t="shared" si="11"/>
        <v>0.96820739865865224</v>
      </c>
      <c r="G33" s="104">
        <f t="shared" si="11"/>
        <v>0.97180822154450608</v>
      </c>
      <c r="H33" s="104">
        <f t="shared" si="11"/>
        <v>0.97202977702453863</v>
      </c>
      <c r="I33" s="104">
        <f t="shared" si="11"/>
        <v>0.97782439154449885</v>
      </c>
      <c r="J33" s="104">
        <f t="shared" si="11"/>
        <v>0.96925349371479419</v>
      </c>
      <c r="K33" s="104">
        <f t="shared" si="11"/>
        <v>0.96736960323487797</v>
      </c>
      <c r="L33" s="104">
        <f t="shared" si="11"/>
        <v>0.97876751898585013</v>
      </c>
    </row>
    <row r="34" spans="1:35" x14ac:dyDescent="0.2">
      <c r="A34" s="124"/>
      <c r="B34" s="49" t="s">
        <v>63</v>
      </c>
      <c r="C34" s="96">
        <v>4.4999999999999998E-2</v>
      </c>
      <c r="D34" s="96">
        <v>5.7000000000000002E-2</v>
      </c>
      <c r="E34" s="96">
        <v>3.5000000000000003E-2</v>
      </c>
      <c r="F34" s="96">
        <v>3.2000000000000001E-2</v>
      </c>
      <c r="G34" s="96">
        <v>2.8000000000000001E-2</v>
      </c>
      <c r="H34" s="96">
        <v>2.8000000000000001E-2</v>
      </c>
      <c r="I34" s="96">
        <v>2.9000000000000001E-2</v>
      </c>
      <c r="J34" s="96">
        <v>3.1E-2</v>
      </c>
      <c r="K34" s="96">
        <v>3.3000000000000002E-2</v>
      </c>
      <c r="L34" s="96">
        <v>2.1000000000000001E-2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124"/>
      <c r="B35" s="49" t="s">
        <v>79</v>
      </c>
      <c r="C35" s="96">
        <v>0.95499999999999996</v>
      </c>
      <c r="D35" s="96">
        <v>0.94299999999999995</v>
      </c>
      <c r="E35" s="96">
        <v>0.83499999999999996</v>
      </c>
      <c r="F35" s="96">
        <v>0.96799999999999997</v>
      </c>
      <c r="G35" s="96">
        <v>0.97199999999999998</v>
      </c>
      <c r="H35" s="96">
        <v>0.97199999999999998</v>
      </c>
      <c r="I35" s="96">
        <v>0.97099999999999997</v>
      </c>
      <c r="J35" s="96">
        <v>0.96899999999999997</v>
      </c>
      <c r="K35" s="96">
        <v>0.96699999999999997</v>
      </c>
      <c r="L35" s="96">
        <v>0.97899999999999998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124"/>
      <c r="B36" s="49" t="s">
        <v>65</v>
      </c>
      <c r="C36" s="97">
        <v>184.6</v>
      </c>
      <c r="D36" s="97">
        <v>1135.5999999999999</v>
      </c>
      <c r="E36" s="97">
        <v>580.70000000000005</v>
      </c>
      <c r="F36" s="97">
        <v>824.7</v>
      </c>
      <c r="G36" s="97">
        <v>1216</v>
      </c>
      <c r="H36" s="97">
        <v>1205.9000000000001</v>
      </c>
      <c r="I36" s="97">
        <v>1320.9</v>
      </c>
      <c r="J36" s="97">
        <v>1381.1</v>
      </c>
      <c r="K36" s="97">
        <v>1366.5</v>
      </c>
      <c r="L36" s="97">
        <v>1558.3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124"/>
      <c r="B37" s="49" t="s">
        <v>66</v>
      </c>
      <c r="C37" s="96">
        <v>0.872</v>
      </c>
      <c r="D37" s="96">
        <v>0.24199999999999999</v>
      </c>
      <c r="E37" s="96">
        <v>1</v>
      </c>
      <c r="F37" s="96">
        <v>0.70099999999999996</v>
      </c>
      <c r="G37" s="96">
        <v>0.58699999999999997</v>
      </c>
      <c r="H37" s="96">
        <v>0.67</v>
      </c>
      <c r="I37" s="96">
        <v>0.66800000000000004</v>
      </c>
      <c r="J37" s="96">
        <v>0.61</v>
      </c>
      <c r="K37" s="96">
        <v>0.63500000000000001</v>
      </c>
      <c r="L37" s="96">
        <v>0.83099999999999996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124"/>
      <c r="B38" s="49" t="s">
        <v>67</v>
      </c>
      <c r="C38" s="96">
        <v>0.77300000000000002</v>
      </c>
      <c r="D38" s="96">
        <v>0.73199999999999998</v>
      </c>
      <c r="E38" s="96">
        <v>0.64300000000000002</v>
      </c>
      <c r="F38" s="96">
        <v>0.61299999999999999</v>
      </c>
      <c r="G38" s="96">
        <v>0.623</v>
      </c>
      <c r="H38" s="96">
        <v>0.57299999999999995</v>
      </c>
      <c r="I38" s="96">
        <v>0.54700000000000004</v>
      </c>
      <c r="J38" s="96">
        <v>0.49099999999999999</v>
      </c>
      <c r="K38" s="96">
        <v>0.44400000000000001</v>
      </c>
      <c r="L38" s="96">
        <v>0.72899999999999998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124"/>
      <c r="B39" s="49" t="s">
        <v>68</v>
      </c>
      <c r="C39" s="97">
        <v>2.4</v>
      </c>
      <c r="D39" s="97">
        <v>15.5</v>
      </c>
      <c r="E39" s="97">
        <v>9</v>
      </c>
      <c r="F39" s="97">
        <v>13.4</v>
      </c>
      <c r="G39" s="97">
        <v>19.5</v>
      </c>
      <c r="H39" s="97">
        <v>21</v>
      </c>
      <c r="I39" s="97">
        <v>22</v>
      </c>
      <c r="J39" s="97">
        <v>28.1</v>
      </c>
      <c r="K39" s="97">
        <v>30.8</v>
      </c>
      <c r="L39" s="97">
        <v>21.4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hidden="1" x14ac:dyDescent="0.2">
      <c r="A40" s="124"/>
      <c r="B40" s="49" t="s">
        <v>69</v>
      </c>
      <c r="C40" s="97">
        <v>112.3</v>
      </c>
      <c r="D40" s="97">
        <v>192.9</v>
      </c>
      <c r="E40" s="97">
        <v>196.1</v>
      </c>
      <c r="F40" s="97">
        <v>482</v>
      </c>
      <c r="G40" s="97">
        <v>478.3</v>
      </c>
      <c r="H40" s="97">
        <v>1167.2</v>
      </c>
      <c r="I40" s="97">
        <v>1158.8</v>
      </c>
      <c r="J40" s="97"/>
      <c r="K40" s="97"/>
      <c r="L40" s="97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hidden="1" x14ac:dyDescent="0.2">
      <c r="A41" s="124"/>
      <c r="B41" s="49" t="s">
        <v>70</v>
      </c>
      <c r="C41" s="97">
        <v>575</v>
      </c>
      <c r="D41" s="97">
        <v>970</v>
      </c>
      <c r="E41" s="97">
        <v>985</v>
      </c>
      <c r="F41" s="97">
        <v>2405</v>
      </c>
      <c r="G41" s="97">
        <v>2405</v>
      </c>
      <c r="H41" s="97">
        <v>5870</v>
      </c>
      <c r="I41" s="97">
        <v>5870</v>
      </c>
      <c r="J41" s="97"/>
      <c r="K41" s="97"/>
      <c r="L41" s="97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hidden="1" x14ac:dyDescent="0.2">
      <c r="A42" s="124"/>
      <c r="B42" s="49" t="s">
        <v>71</v>
      </c>
      <c r="C42" s="97">
        <v>101</v>
      </c>
      <c r="D42" s="97">
        <v>101</v>
      </c>
      <c r="E42" s="97">
        <v>101</v>
      </c>
      <c r="F42" s="97">
        <v>101</v>
      </c>
      <c r="G42" s="97">
        <v>101</v>
      </c>
      <c r="H42" s="97">
        <v>101</v>
      </c>
      <c r="I42" s="97">
        <v>101</v>
      </c>
      <c r="J42" s="97"/>
      <c r="K42" s="97"/>
      <c r="L42" s="97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s="36" customFormat="1" x14ac:dyDescent="0.2">
      <c r="C43" s="106"/>
      <c r="D43" s="106"/>
      <c r="E43" s="106"/>
      <c r="F43" s="106"/>
      <c r="G43" s="106"/>
      <c r="H43" s="94"/>
      <c r="I43" s="94"/>
      <c r="J43" s="94"/>
      <c r="K43" s="94"/>
      <c r="L43" s="94"/>
    </row>
    <row r="44" spans="1:35" s="36" customFormat="1" x14ac:dyDescent="0.2">
      <c r="C44" s="106">
        <f>C31/Marktgeschehen!B35</f>
        <v>1.4999953512156571E-4</v>
      </c>
      <c r="D44" s="106">
        <f>D31/Marktgeschehen!C35</f>
        <v>1.5000021004211346E-4</v>
      </c>
      <c r="E44" s="106">
        <f>E31/Marktgeschehen!D35</f>
        <v>1.4999993267882187E-4</v>
      </c>
      <c r="F44" s="106">
        <f>F31/Marktgeschehen!E35</f>
        <v>1.5000003136726785E-4</v>
      </c>
      <c r="G44" s="106">
        <f>G31/Marktgeschehen!F35</f>
        <v>1.4999998481995326E-4</v>
      </c>
      <c r="H44" s="106">
        <f>H31/Marktgeschehen!G35</f>
        <v>1.4999997478119535E-4</v>
      </c>
      <c r="I44" s="106">
        <f>I31/Marktgeschehen!H35</f>
        <v>1.5313132091030588E-4</v>
      </c>
      <c r="J44" s="106">
        <f>J31/Marktgeschehen!I35</f>
        <v>1.5000000574713965E-4</v>
      </c>
      <c r="K44" s="106">
        <f>K31/Marktgeschehen!J35</f>
        <v>1.5062870834185827E-4</v>
      </c>
      <c r="L44" s="106">
        <f>L31/Marktgeschehen!K35</f>
        <v>1.7757510285714285E-4</v>
      </c>
    </row>
    <row r="45" spans="1:35" s="36" customFormat="1" x14ac:dyDescent="0.2">
      <c r="C45" s="94"/>
      <c r="D45" s="94"/>
      <c r="E45" s="94"/>
      <c r="F45" s="94"/>
      <c r="G45" s="94"/>
      <c r="H45" s="94"/>
      <c r="I45" s="94"/>
      <c r="J45" s="94"/>
      <c r="K45" s="94"/>
      <c r="L45" s="94"/>
    </row>
    <row r="46" spans="1:35" s="36" customFormat="1" x14ac:dyDescent="0.2">
      <c r="C46" s="94"/>
      <c r="D46" s="94"/>
      <c r="E46" s="94"/>
      <c r="F46" s="94"/>
      <c r="G46" s="94"/>
      <c r="H46" s="94"/>
      <c r="I46" s="94"/>
      <c r="J46" s="94"/>
      <c r="K46" s="94"/>
      <c r="L46" s="94"/>
    </row>
    <row r="47" spans="1:35" s="36" customFormat="1" x14ac:dyDescent="0.2">
      <c r="C47" s="94"/>
      <c r="D47" s="94"/>
      <c r="E47" s="94"/>
      <c r="F47" s="94"/>
      <c r="G47" s="94"/>
      <c r="H47" s="94"/>
      <c r="I47" s="94"/>
      <c r="J47" s="94"/>
      <c r="K47" s="94"/>
      <c r="L47" s="94"/>
    </row>
    <row r="48" spans="1:35" s="36" customFormat="1" x14ac:dyDescent="0.2"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49" spans="3:12" s="36" customFormat="1" x14ac:dyDescent="0.2">
      <c r="C49" s="94"/>
      <c r="D49" s="94"/>
      <c r="E49" s="94"/>
      <c r="F49" s="94"/>
      <c r="G49" s="94"/>
      <c r="H49" s="94"/>
      <c r="I49" s="94"/>
      <c r="J49" s="94"/>
      <c r="K49" s="94"/>
      <c r="L49" s="94"/>
    </row>
    <row r="50" spans="3:12" s="36" customFormat="1" x14ac:dyDescent="0.2">
      <c r="C50" s="94"/>
      <c r="D50" s="94"/>
      <c r="E50" s="94"/>
      <c r="F50" s="94"/>
      <c r="G50" s="94"/>
      <c r="H50" s="94"/>
      <c r="I50" s="94"/>
      <c r="J50" s="94"/>
      <c r="K50" s="94"/>
      <c r="L50" s="94"/>
    </row>
    <row r="51" spans="3:12" s="36" customFormat="1" x14ac:dyDescent="0.2">
      <c r="C51" s="94"/>
      <c r="D51" s="94"/>
      <c r="E51" s="94"/>
      <c r="F51" s="94"/>
      <c r="G51" s="94"/>
      <c r="H51" s="94"/>
      <c r="I51" s="94"/>
      <c r="J51" s="94"/>
      <c r="K51" s="94"/>
      <c r="L51" s="94"/>
    </row>
    <row r="52" spans="3:12" s="36" customFormat="1" x14ac:dyDescent="0.2">
      <c r="C52" s="94"/>
      <c r="D52" s="94"/>
      <c r="E52" s="94"/>
      <c r="F52" s="94"/>
      <c r="G52" s="94"/>
      <c r="H52" s="94"/>
      <c r="I52" s="94"/>
      <c r="J52" s="94"/>
      <c r="K52" s="94"/>
      <c r="L52" s="94"/>
    </row>
    <row r="53" spans="3:12" s="36" customFormat="1" x14ac:dyDescent="0.2">
      <c r="C53" s="94"/>
      <c r="D53" s="94"/>
      <c r="E53" s="94"/>
      <c r="F53" s="94"/>
      <c r="G53" s="94"/>
      <c r="H53" s="94"/>
      <c r="I53" s="94"/>
      <c r="J53" s="94"/>
      <c r="K53" s="94"/>
      <c r="L53" s="94"/>
    </row>
    <row r="54" spans="3:12" s="36" customFormat="1" x14ac:dyDescent="0.2">
      <c r="C54" s="94"/>
      <c r="D54" s="94"/>
      <c r="E54" s="94"/>
      <c r="F54" s="94"/>
      <c r="G54" s="94"/>
      <c r="H54" s="94"/>
      <c r="I54" s="94"/>
      <c r="J54" s="94"/>
      <c r="K54" s="94"/>
      <c r="L54" s="94"/>
    </row>
    <row r="55" spans="3:12" s="36" customFormat="1" x14ac:dyDescent="0.2">
      <c r="C55" s="94"/>
      <c r="D55" s="94"/>
      <c r="E55" s="94"/>
      <c r="F55" s="94"/>
      <c r="G55" s="94"/>
      <c r="H55" s="94"/>
      <c r="I55" s="94"/>
      <c r="J55" s="94"/>
      <c r="K55" s="94"/>
      <c r="L55" s="94"/>
    </row>
    <row r="56" spans="3:12" s="36" customFormat="1" x14ac:dyDescent="0.2">
      <c r="C56" s="94"/>
      <c r="D56" s="94"/>
      <c r="E56" s="94"/>
      <c r="F56" s="94"/>
      <c r="G56" s="94"/>
      <c r="H56" s="94"/>
      <c r="I56" s="94"/>
      <c r="J56" s="94"/>
      <c r="K56" s="94"/>
      <c r="L56" s="94"/>
    </row>
    <row r="57" spans="3:12" s="36" customFormat="1" x14ac:dyDescent="0.2">
      <c r="C57" s="94"/>
      <c r="D57" s="94"/>
      <c r="E57" s="94"/>
      <c r="F57" s="94"/>
      <c r="G57" s="94"/>
      <c r="H57" s="94"/>
      <c r="I57" s="94"/>
      <c r="J57" s="94"/>
      <c r="K57" s="94"/>
      <c r="L57" s="94"/>
    </row>
    <row r="58" spans="3:12" s="36" customFormat="1" x14ac:dyDescent="0.2">
      <c r="C58" s="94"/>
      <c r="D58" s="94"/>
      <c r="E58" s="94"/>
      <c r="F58" s="94"/>
      <c r="G58" s="94"/>
      <c r="H58" s="94"/>
      <c r="I58" s="94"/>
      <c r="J58" s="94"/>
      <c r="K58" s="94"/>
      <c r="L58" s="94"/>
    </row>
    <row r="59" spans="3:12" s="36" customFormat="1" x14ac:dyDescent="0.2">
      <c r="C59" s="94"/>
      <c r="D59" s="94"/>
      <c r="E59" s="94"/>
      <c r="F59" s="94"/>
      <c r="G59" s="94"/>
      <c r="H59" s="94"/>
      <c r="I59" s="94"/>
      <c r="J59" s="94"/>
      <c r="K59" s="94"/>
      <c r="L59" s="94"/>
    </row>
    <row r="60" spans="3:12" s="36" customFormat="1" x14ac:dyDescent="0.2">
      <c r="C60" s="94"/>
      <c r="D60" s="94"/>
      <c r="E60" s="94"/>
      <c r="F60" s="94"/>
      <c r="G60" s="94"/>
      <c r="H60" s="94"/>
      <c r="I60" s="94"/>
      <c r="J60" s="94"/>
      <c r="K60" s="94"/>
      <c r="L60" s="94"/>
    </row>
    <row r="61" spans="3:12" s="36" customFormat="1" x14ac:dyDescent="0.2">
      <c r="C61" s="94"/>
      <c r="D61" s="94"/>
      <c r="E61" s="94"/>
      <c r="F61" s="94"/>
      <c r="G61" s="94"/>
      <c r="H61" s="94"/>
      <c r="I61" s="94"/>
      <c r="J61" s="94"/>
      <c r="K61" s="94"/>
      <c r="L61" s="94"/>
    </row>
    <row r="62" spans="3:12" s="36" customFormat="1" x14ac:dyDescent="0.2">
      <c r="C62" s="94"/>
      <c r="D62" s="94"/>
      <c r="E62" s="94"/>
      <c r="F62" s="94"/>
      <c r="G62" s="94"/>
      <c r="H62" s="94"/>
      <c r="I62" s="94"/>
      <c r="J62" s="94"/>
      <c r="K62" s="94"/>
      <c r="L62" s="94"/>
    </row>
    <row r="63" spans="3:12" s="36" customFormat="1" x14ac:dyDescent="0.2"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4" spans="3:12" s="36" customFormat="1" x14ac:dyDescent="0.2">
      <c r="C64" s="94"/>
      <c r="D64" s="94"/>
      <c r="E64" s="94"/>
      <c r="F64" s="94"/>
      <c r="G64" s="94"/>
      <c r="H64" s="94"/>
      <c r="I64" s="94"/>
      <c r="J64" s="94"/>
      <c r="K64" s="94"/>
      <c r="L64" s="94"/>
    </row>
    <row r="65" spans="3:12" s="36" customFormat="1" x14ac:dyDescent="0.2">
      <c r="C65" s="94"/>
      <c r="D65" s="94"/>
      <c r="E65" s="94"/>
      <c r="F65" s="94"/>
      <c r="G65" s="94"/>
      <c r="H65" s="94"/>
      <c r="I65" s="94"/>
      <c r="J65" s="94"/>
      <c r="K65" s="94"/>
      <c r="L65" s="94"/>
    </row>
    <row r="66" spans="3:12" s="36" customFormat="1" x14ac:dyDescent="0.2">
      <c r="C66" s="94"/>
      <c r="D66" s="94"/>
      <c r="E66" s="94"/>
      <c r="F66" s="94"/>
      <c r="G66" s="94"/>
      <c r="H66" s="94"/>
      <c r="I66" s="94"/>
      <c r="J66" s="94"/>
      <c r="K66" s="94"/>
      <c r="L66" s="94"/>
    </row>
    <row r="67" spans="3:12" s="36" customFormat="1" x14ac:dyDescent="0.2">
      <c r="C67" s="94"/>
      <c r="D67" s="94"/>
      <c r="E67" s="94"/>
      <c r="F67" s="94"/>
      <c r="G67" s="94"/>
      <c r="H67" s="94"/>
      <c r="I67" s="94"/>
      <c r="J67" s="94"/>
      <c r="K67" s="94"/>
      <c r="L67" s="94"/>
    </row>
    <row r="68" spans="3:12" s="36" customFormat="1" x14ac:dyDescent="0.2">
      <c r="C68" s="94"/>
      <c r="D68" s="94"/>
      <c r="E68" s="94"/>
      <c r="F68" s="94"/>
      <c r="G68" s="94"/>
      <c r="H68" s="94"/>
      <c r="I68" s="94"/>
      <c r="J68" s="94"/>
      <c r="K68" s="94"/>
      <c r="L68" s="94"/>
    </row>
    <row r="69" spans="3:12" s="36" customFormat="1" x14ac:dyDescent="0.2">
      <c r="C69" s="94"/>
      <c r="D69" s="94"/>
      <c r="E69" s="94"/>
      <c r="F69" s="94"/>
      <c r="G69" s="94"/>
      <c r="H69" s="94"/>
      <c r="I69" s="94"/>
      <c r="J69" s="94"/>
      <c r="K69" s="94"/>
      <c r="L69" s="94"/>
    </row>
    <row r="70" spans="3:12" s="36" customFormat="1" x14ac:dyDescent="0.2">
      <c r="C70" s="94"/>
      <c r="D70" s="94"/>
      <c r="E70" s="94"/>
      <c r="F70" s="94"/>
      <c r="G70" s="94"/>
      <c r="H70" s="94"/>
      <c r="I70" s="94"/>
      <c r="J70" s="94"/>
      <c r="K70" s="94"/>
      <c r="L70" s="94"/>
    </row>
    <row r="71" spans="3:12" s="36" customFormat="1" x14ac:dyDescent="0.2">
      <c r="C71" s="94"/>
      <c r="D71" s="94"/>
      <c r="E71" s="94"/>
      <c r="F71" s="94"/>
      <c r="G71" s="94"/>
      <c r="H71" s="94"/>
      <c r="I71" s="94"/>
      <c r="J71" s="94"/>
      <c r="K71" s="94"/>
      <c r="L71" s="94"/>
    </row>
    <row r="72" spans="3:12" s="36" customFormat="1" x14ac:dyDescent="0.2">
      <c r="C72" s="94"/>
      <c r="D72" s="94"/>
      <c r="E72" s="94"/>
      <c r="F72" s="94"/>
      <c r="G72" s="94"/>
      <c r="H72" s="94"/>
      <c r="I72" s="94"/>
      <c r="J72" s="94"/>
      <c r="K72" s="94"/>
      <c r="L72" s="94"/>
    </row>
    <row r="73" spans="3:12" s="36" customFormat="1" x14ac:dyDescent="0.2">
      <c r="C73" s="94"/>
      <c r="D73" s="94"/>
      <c r="E73" s="94"/>
      <c r="F73" s="94"/>
      <c r="G73" s="94"/>
      <c r="H73" s="94"/>
      <c r="I73" s="94"/>
      <c r="J73" s="94"/>
      <c r="K73" s="94"/>
      <c r="L73" s="94"/>
    </row>
    <row r="74" spans="3:12" s="36" customFormat="1" x14ac:dyDescent="0.2">
      <c r="C74" s="94"/>
      <c r="D74" s="94"/>
      <c r="E74" s="94"/>
      <c r="F74" s="94"/>
      <c r="G74" s="94"/>
      <c r="H74" s="94"/>
      <c r="I74" s="94"/>
      <c r="J74" s="94"/>
      <c r="K74" s="94"/>
      <c r="L74" s="94"/>
    </row>
    <row r="75" spans="3:12" s="36" customFormat="1" x14ac:dyDescent="0.2">
      <c r="C75" s="94"/>
      <c r="D75" s="94"/>
      <c r="E75" s="94"/>
      <c r="F75" s="94"/>
      <c r="G75" s="94"/>
      <c r="H75" s="94"/>
      <c r="I75" s="94"/>
      <c r="J75" s="94"/>
      <c r="K75" s="94"/>
      <c r="L75" s="94"/>
    </row>
    <row r="76" spans="3:12" s="36" customFormat="1" x14ac:dyDescent="0.2"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3:12" s="36" customFormat="1" x14ac:dyDescent="0.2">
      <c r="C77" s="94"/>
      <c r="D77" s="94"/>
      <c r="E77" s="94"/>
      <c r="F77" s="94"/>
      <c r="G77" s="94"/>
      <c r="H77" s="94"/>
      <c r="I77" s="94"/>
      <c r="J77" s="94"/>
      <c r="K77" s="94"/>
      <c r="L77" s="94"/>
    </row>
    <row r="78" spans="3:12" s="36" customFormat="1" x14ac:dyDescent="0.2">
      <c r="C78" s="94"/>
      <c r="D78" s="94"/>
      <c r="E78" s="94"/>
      <c r="F78" s="94"/>
      <c r="G78" s="94"/>
      <c r="H78" s="94"/>
      <c r="I78" s="94"/>
      <c r="J78" s="94"/>
      <c r="K78" s="94"/>
      <c r="L78" s="94"/>
    </row>
    <row r="79" spans="3:12" s="36" customFormat="1" x14ac:dyDescent="0.2">
      <c r="C79" s="94"/>
      <c r="D79" s="94"/>
      <c r="E79" s="94"/>
      <c r="F79" s="94"/>
      <c r="G79" s="94"/>
      <c r="H79" s="94"/>
      <c r="I79" s="94"/>
      <c r="J79" s="94"/>
      <c r="K79" s="94"/>
      <c r="L79" s="94"/>
    </row>
    <row r="80" spans="3:12" s="36" customFormat="1" x14ac:dyDescent="0.2">
      <c r="C80" s="94"/>
      <c r="D80" s="94"/>
      <c r="E80" s="94"/>
      <c r="F80" s="94"/>
      <c r="G80" s="94"/>
      <c r="H80" s="94"/>
      <c r="I80" s="94"/>
      <c r="J80" s="94"/>
      <c r="K80" s="94"/>
      <c r="L80" s="94"/>
    </row>
    <row r="81" spans="3:12" s="36" customFormat="1" x14ac:dyDescent="0.2">
      <c r="C81" s="94"/>
      <c r="D81" s="94"/>
      <c r="E81" s="94"/>
      <c r="F81" s="94"/>
      <c r="G81" s="94"/>
      <c r="H81" s="94"/>
      <c r="I81" s="94"/>
      <c r="J81" s="94"/>
      <c r="K81" s="94"/>
      <c r="L81" s="94"/>
    </row>
    <row r="82" spans="3:12" s="36" customFormat="1" x14ac:dyDescent="0.2">
      <c r="C82" s="94"/>
      <c r="D82" s="94"/>
      <c r="E82" s="94"/>
      <c r="F82" s="94"/>
      <c r="G82" s="94"/>
      <c r="H82" s="94"/>
      <c r="I82" s="94"/>
      <c r="J82" s="94"/>
      <c r="K82" s="94"/>
      <c r="L82" s="94"/>
    </row>
    <row r="83" spans="3:12" s="36" customFormat="1" x14ac:dyDescent="0.2">
      <c r="C83" s="94"/>
      <c r="D83" s="94"/>
      <c r="E83" s="94"/>
      <c r="F83" s="94"/>
      <c r="G83" s="94"/>
      <c r="H83" s="94"/>
      <c r="I83" s="94"/>
      <c r="J83" s="94"/>
      <c r="K83" s="94"/>
      <c r="L83" s="94"/>
    </row>
    <row r="84" spans="3:12" s="36" customFormat="1" x14ac:dyDescent="0.2">
      <c r="C84" s="94"/>
      <c r="D84" s="94"/>
      <c r="E84" s="94"/>
      <c r="F84" s="94"/>
      <c r="G84" s="94"/>
      <c r="H84" s="94"/>
      <c r="I84" s="94"/>
      <c r="J84" s="94"/>
      <c r="K84" s="94"/>
      <c r="L84" s="94"/>
    </row>
    <row r="85" spans="3:12" s="36" customFormat="1" x14ac:dyDescent="0.2">
      <c r="C85" s="94"/>
      <c r="D85" s="94"/>
      <c r="E85" s="94"/>
      <c r="F85" s="94"/>
      <c r="G85" s="94"/>
      <c r="H85" s="94"/>
      <c r="I85" s="94"/>
      <c r="J85" s="94"/>
      <c r="K85" s="94"/>
      <c r="L85" s="94"/>
    </row>
    <row r="86" spans="3:12" s="36" customFormat="1" x14ac:dyDescent="0.2">
      <c r="C86" s="94"/>
      <c r="D86" s="94"/>
      <c r="E86" s="94"/>
      <c r="F86" s="94"/>
      <c r="G86" s="94"/>
      <c r="H86" s="94"/>
      <c r="I86" s="94"/>
      <c r="J86" s="94"/>
      <c r="K86" s="94"/>
      <c r="L86" s="94"/>
    </row>
    <row r="87" spans="3:12" s="36" customFormat="1" x14ac:dyDescent="0.2">
      <c r="C87" s="94"/>
      <c r="D87" s="94"/>
      <c r="E87" s="94"/>
      <c r="F87" s="94"/>
      <c r="G87" s="94"/>
      <c r="H87" s="94"/>
      <c r="I87" s="94"/>
      <c r="J87" s="94"/>
      <c r="K87" s="94"/>
      <c r="L87" s="94"/>
    </row>
    <row r="88" spans="3:12" s="36" customFormat="1" x14ac:dyDescent="0.2">
      <c r="C88" s="94"/>
      <c r="D88" s="94"/>
      <c r="E88" s="94"/>
      <c r="F88" s="94"/>
      <c r="G88" s="94"/>
      <c r="H88" s="94"/>
      <c r="I88" s="94"/>
      <c r="J88" s="94"/>
      <c r="K88" s="94"/>
      <c r="L88" s="94"/>
    </row>
    <row r="89" spans="3:12" s="36" customFormat="1" x14ac:dyDescent="0.2">
      <c r="C89" s="94"/>
      <c r="D89" s="94"/>
      <c r="E89" s="94"/>
      <c r="F89" s="94"/>
      <c r="G89" s="94"/>
      <c r="H89" s="94"/>
      <c r="I89" s="94"/>
      <c r="J89" s="94"/>
      <c r="K89" s="94"/>
      <c r="L89" s="94"/>
    </row>
    <row r="90" spans="3:12" s="36" customFormat="1" x14ac:dyDescent="0.2">
      <c r="C90" s="94"/>
      <c r="D90" s="94"/>
      <c r="E90" s="94"/>
      <c r="F90" s="94"/>
      <c r="G90" s="94"/>
      <c r="H90" s="94"/>
      <c r="I90" s="94"/>
      <c r="J90" s="94"/>
      <c r="K90" s="94"/>
      <c r="L90" s="94"/>
    </row>
    <row r="91" spans="3:12" s="36" customFormat="1" x14ac:dyDescent="0.2">
      <c r="C91" s="94"/>
      <c r="D91" s="94"/>
      <c r="E91" s="94"/>
      <c r="F91" s="94"/>
      <c r="G91" s="94"/>
      <c r="H91" s="94"/>
      <c r="I91" s="94"/>
      <c r="J91" s="94"/>
      <c r="K91" s="94"/>
      <c r="L91" s="94"/>
    </row>
    <row r="92" spans="3:12" s="36" customFormat="1" x14ac:dyDescent="0.2">
      <c r="C92" s="94"/>
      <c r="D92" s="94"/>
      <c r="E92" s="94"/>
      <c r="F92" s="94"/>
      <c r="G92" s="94"/>
      <c r="H92" s="94"/>
      <c r="I92" s="94"/>
      <c r="J92" s="94"/>
      <c r="K92" s="94"/>
      <c r="L92" s="94"/>
    </row>
    <row r="93" spans="3:12" s="36" customFormat="1" x14ac:dyDescent="0.2">
      <c r="C93" s="94"/>
      <c r="D93" s="94"/>
      <c r="E93" s="94"/>
      <c r="F93" s="94"/>
      <c r="G93" s="94"/>
      <c r="H93" s="94"/>
      <c r="I93" s="94"/>
      <c r="J93" s="94"/>
      <c r="K93" s="94"/>
      <c r="L93" s="94"/>
    </row>
    <row r="94" spans="3:12" s="36" customFormat="1" x14ac:dyDescent="0.2">
      <c r="C94" s="94"/>
      <c r="D94" s="94"/>
      <c r="E94" s="94"/>
      <c r="F94" s="94"/>
      <c r="G94" s="94"/>
      <c r="H94" s="94"/>
      <c r="I94" s="94"/>
      <c r="J94" s="94"/>
      <c r="K94" s="94"/>
      <c r="L94" s="94"/>
    </row>
  </sheetData>
  <mergeCells count="3">
    <mergeCell ref="A3:A14"/>
    <mergeCell ref="A17:A28"/>
    <mergeCell ref="A31:A42"/>
  </mergeCells>
  <phoneticPr fontId="37" type="noConversion"/>
  <conditionalFormatting sqref="D7:L7 D10:L10">
    <cfRule type="cellIs" dxfId="25" priority="41" operator="greaterThan">
      <formula>C7</formula>
    </cfRule>
    <cfRule type="cellIs" dxfId="24" priority="42" operator="lessThan">
      <formula>C7</formula>
    </cfRule>
  </conditionalFormatting>
  <conditionalFormatting sqref="D6:L6 F9:L9">
    <cfRule type="cellIs" dxfId="23" priority="39" operator="lessThan">
      <formula>C6</formula>
    </cfRule>
    <cfRule type="cellIs" dxfId="22" priority="40" operator="greaterThan">
      <formula>C6</formula>
    </cfRule>
  </conditionalFormatting>
  <conditionalFormatting sqref="D20:L20 F23:L23">
    <cfRule type="cellIs" dxfId="21" priority="37" operator="lessThan">
      <formula>C20</formula>
    </cfRule>
    <cfRule type="cellIs" dxfId="20" priority="38" operator="greaterThan">
      <formula>C20</formula>
    </cfRule>
  </conditionalFormatting>
  <conditionalFormatting sqref="D31:L32">
    <cfRule type="cellIs" dxfId="19" priority="35" operator="greaterThan">
      <formula>C31</formula>
    </cfRule>
    <cfRule type="cellIs" dxfId="18" priority="36" operator="lessThan">
      <formula>C31</formula>
    </cfRule>
  </conditionalFormatting>
  <conditionalFormatting sqref="D34:L34 F37:L37">
    <cfRule type="cellIs" dxfId="17" priority="33" operator="lessThan">
      <formula>C34</formula>
    </cfRule>
    <cfRule type="cellIs" dxfId="16" priority="34" operator="greaterThan">
      <formula>C34</formula>
    </cfRule>
  </conditionalFormatting>
  <conditionalFormatting sqref="D35:L35 D38:L38">
    <cfRule type="cellIs" dxfId="15" priority="31" operator="greaterThan">
      <formula>C35</formula>
    </cfRule>
    <cfRule type="cellIs" dxfId="14" priority="32" operator="lessThan">
      <formula>C35</formula>
    </cfRule>
  </conditionalFormatting>
  <conditionalFormatting sqref="D21:L21 D24:L24">
    <cfRule type="cellIs" dxfId="13" priority="21" operator="greaterThan">
      <formula>C21</formula>
    </cfRule>
    <cfRule type="cellIs" dxfId="12" priority="22" operator="lessThan">
      <formula>C21</formula>
    </cfRule>
  </conditionalFormatting>
  <conditionalFormatting sqref="D3">
    <cfRule type="cellIs" dxfId="11" priority="5" operator="lessThan">
      <formula>$C$3</formula>
    </cfRule>
    <cfRule type="cellIs" dxfId="10" priority="6" operator="greaterThan">
      <formula>$C$3</formula>
    </cfRule>
  </conditionalFormatting>
  <conditionalFormatting sqref="E3">
    <cfRule type="cellIs" dxfId="9" priority="3" operator="lessThan">
      <formula>$C$3</formula>
    </cfRule>
    <cfRule type="cellIs" dxfId="8" priority="4" operator="greaterThan">
      <formula>$C$3</formula>
    </cfRule>
  </conditionalFormatting>
  <conditionalFormatting sqref="F3:L3">
    <cfRule type="cellIs" dxfId="7" priority="1" operator="lessThan">
      <formula>$C$3</formula>
    </cfRule>
    <cfRule type="cellIs" dxfId="6" priority="2" operator="greaterThan">
      <formula>$C$3</formula>
    </cfRule>
  </conditionalFormatting>
  <conditionalFormatting sqref="M4:N5">
    <cfRule type="cellIs" dxfId="5" priority="80" operator="greaterThan">
      <formula>#REF!</formula>
    </cfRule>
    <cfRule type="cellIs" dxfId="4" priority="81" operator="lessThan">
      <formula>#REF!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D2"/>
  <sheetViews>
    <sheetView topLeftCell="A19" workbookViewId="0">
      <selection activeCell="W6" activeCellId="1" sqref="Q29 W6"/>
    </sheetView>
  </sheetViews>
  <sheetFormatPr baseColWidth="10" defaultColWidth="10.83203125" defaultRowHeight="15" x14ac:dyDescent="0.2"/>
  <cols>
    <col min="1" max="1" width="8.5" style="62" customWidth="1"/>
    <col min="2" max="2" width="12.6640625" style="63" customWidth="1"/>
    <col min="3" max="3" width="8.5" style="64" customWidth="1"/>
    <col min="4" max="4" width="12.6640625" style="65" customWidth="1"/>
    <col min="5" max="16384" width="10.83203125" style="61"/>
  </cols>
  <sheetData>
    <row r="2" spans="1:4" x14ac:dyDescent="0.2">
      <c r="A2" s="57"/>
      <c r="B2" s="58"/>
      <c r="C2" s="59"/>
      <c r="D2" s="60"/>
    </row>
  </sheetData>
  <phoneticPr fontId="9" type="noConversion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21"/>
  <sheetViews>
    <sheetView workbookViewId="0">
      <selection activeCell="K21" sqref="K21"/>
    </sheetView>
  </sheetViews>
  <sheetFormatPr baseColWidth="10" defaultRowHeight="15" x14ac:dyDescent="0.2"/>
  <cols>
    <col min="6" max="11" width="12.6640625" bestFit="1" customWidth="1"/>
  </cols>
  <sheetData>
    <row r="7" spans="2:11" x14ac:dyDescent="0.2">
      <c r="C7" t="s">
        <v>100</v>
      </c>
      <c r="D7" t="s">
        <v>101</v>
      </c>
      <c r="E7" t="s">
        <v>102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</row>
    <row r="9" spans="2:11" x14ac:dyDescent="0.2">
      <c r="B9" s="4" t="s">
        <v>6</v>
      </c>
      <c r="C9" s="7">
        <v>4500000</v>
      </c>
      <c r="D9" s="7">
        <v>4000000</v>
      </c>
      <c r="E9" s="7">
        <v>6000000</v>
      </c>
      <c r="F9" s="7">
        <v>10000000</v>
      </c>
      <c r="G9" s="7">
        <v>10000000</v>
      </c>
      <c r="H9" s="7">
        <v>10000000</v>
      </c>
      <c r="I9" s="7">
        <f>H9*2</f>
        <v>20000000</v>
      </c>
      <c r="J9" s="7">
        <v>25000000</v>
      </c>
      <c r="K9" s="7">
        <f>J9</f>
        <v>25000000</v>
      </c>
    </row>
    <row r="10" spans="2:11" x14ac:dyDescent="0.2">
      <c r="B10" s="4" t="s">
        <v>1</v>
      </c>
      <c r="C10" s="7">
        <v>2220000</v>
      </c>
      <c r="D10" s="7">
        <v>3500000</v>
      </c>
      <c r="E10" s="7">
        <v>7000000</v>
      </c>
      <c r="F10" s="7">
        <v>15000000</v>
      </c>
      <c r="G10" s="7">
        <v>30000000</v>
      </c>
      <c r="H10" s="7">
        <v>40000000</v>
      </c>
      <c r="I10" s="7">
        <v>45000000</v>
      </c>
      <c r="J10" s="7">
        <v>40000000</v>
      </c>
      <c r="K10" s="7">
        <v>30000000</v>
      </c>
    </row>
    <row r="11" spans="2:11" x14ac:dyDescent="0.2">
      <c r="B11" s="4" t="s">
        <v>10</v>
      </c>
      <c r="C11" s="7">
        <v>1200000</v>
      </c>
      <c r="D11" s="7">
        <v>3500000</v>
      </c>
      <c r="E11" s="7">
        <v>4500000</v>
      </c>
      <c r="F11" s="7">
        <v>15000000</v>
      </c>
      <c r="G11" s="7">
        <v>20000000</v>
      </c>
      <c r="H11" s="7">
        <v>20000000</v>
      </c>
      <c r="I11" s="7">
        <v>12000000</v>
      </c>
      <c r="J11" s="7">
        <v>5000000</v>
      </c>
      <c r="K11" s="7">
        <v>20000000</v>
      </c>
    </row>
    <row r="13" spans="2:11" x14ac:dyDescent="0.2"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  <c r="I13" t="s">
        <v>106</v>
      </c>
      <c r="J13" t="s">
        <v>107</v>
      </c>
      <c r="K13" t="s">
        <v>108</v>
      </c>
    </row>
    <row r="15" spans="2:11" x14ac:dyDescent="0.2">
      <c r="B15" s="4" t="s">
        <v>91</v>
      </c>
      <c r="C15" s="6">
        <v>4.5699999999999998E-2</v>
      </c>
      <c r="D15" s="6">
        <v>0.1462</v>
      </c>
      <c r="E15" s="6">
        <v>0.28060000000000002</v>
      </c>
      <c r="F15" s="6">
        <v>0.3518</v>
      </c>
      <c r="G15" s="6">
        <v>0.34849999999999998</v>
      </c>
      <c r="H15" s="6">
        <v>0.33839999999999998</v>
      </c>
      <c r="I15" s="6">
        <v>0.38150000000000001</v>
      </c>
      <c r="J15" s="6">
        <v>0.439</v>
      </c>
      <c r="K15" s="6">
        <v>0.44030000000000002</v>
      </c>
    </row>
    <row r="16" spans="2:11" x14ac:dyDescent="0.2">
      <c r="B16" s="4" t="s">
        <v>92</v>
      </c>
      <c r="C16" s="6">
        <v>1.9400000000000001E-2</v>
      </c>
      <c r="D16" s="6">
        <v>9.3200000000000005E-2</v>
      </c>
      <c r="E16" s="6">
        <v>0.2001</v>
      </c>
      <c r="F16" s="6">
        <v>0.57599999999999996</v>
      </c>
      <c r="G16" s="6">
        <v>0.5242</v>
      </c>
      <c r="H16" s="6">
        <v>0.56389999999999996</v>
      </c>
      <c r="I16" s="6">
        <v>0.52310000000000001</v>
      </c>
      <c r="J16" s="6">
        <v>0.49909999999999999</v>
      </c>
      <c r="K16" s="6">
        <v>0.48110000000000003</v>
      </c>
    </row>
    <row r="18" spans="2:12" x14ac:dyDescent="0.2">
      <c r="C18" t="s">
        <v>100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107</v>
      </c>
      <c r="K18" t="s">
        <v>108</v>
      </c>
    </row>
    <row r="20" spans="2:12" x14ac:dyDescent="0.2">
      <c r="B20" s="26"/>
      <c r="C20" s="74"/>
      <c r="D20" s="75"/>
      <c r="E20" s="75"/>
      <c r="F20" s="75"/>
      <c r="G20" s="75"/>
      <c r="H20" s="75"/>
      <c r="I20" s="75"/>
      <c r="J20" s="75"/>
      <c r="K20" s="75"/>
      <c r="L20" s="75"/>
    </row>
    <row r="21" spans="2:12" x14ac:dyDescent="0.2">
      <c r="B21" s="26"/>
      <c r="C21" s="75"/>
      <c r="D21" s="75"/>
      <c r="E21" s="75"/>
      <c r="F21" s="75"/>
      <c r="G21" s="75"/>
      <c r="H21" s="75"/>
      <c r="I21" s="75"/>
      <c r="J21" s="75"/>
      <c r="K21" s="75"/>
      <c r="L21" s="75"/>
    </row>
  </sheetData>
  <phoneticPr fontId="37" type="noConversion"/>
  <conditionalFormatting sqref="E15:K16">
    <cfRule type="cellIs" dxfId="3" priority="3" stopIfTrue="1" operator="greaterThan">
      <formula>D15</formula>
    </cfRule>
    <cfRule type="cellIs" dxfId="2" priority="4" stopIfTrue="1" operator="lessThan">
      <formula>D15</formula>
    </cfRule>
  </conditionalFormatting>
  <conditionalFormatting sqref="D15:D16">
    <cfRule type="cellIs" dxfId="1" priority="1" stopIfTrue="1" operator="greaterThan">
      <formula>C15</formula>
    </cfRule>
    <cfRule type="cellIs" dxfId="0" priority="2" stopIfTrue="1" operator="lessThan">
      <formula>C15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Marketing KPIs</vt:lpstr>
      <vt:lpstr>Marktgeschehen</vt:lpstr>
      <vt:lpstr>P. Dev. - Car Financing</vt:lpstr>
      <vt:lpstr>P. Dev. - Savings-Account</vt:lpstr>
      <vt:lpstr>Diagramme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Microsoft Office 用户</cp:lastModifiedBy>
  <dcterms:created xsi:type="dcterms:W3CDTF">2011-01-09T12:37:50Z</dcterms:created>
  <dcterms:modified xsi:type="dcterms:W3CDTF">2017-11-14T17:35:59Z</dcterms:modified>
</cp:coreProperties>
</file>