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heckCompatibility="1"/>
  <mc:AlternateContent xmlns:mc="http://schemas.openxmlformats.org/markup-compatibility/2006">
    <mc:Choice Requires="x15">
      <x15ac:absPath xmlns:x15ac="http://schemas.microsoft.com/office/spreadsheetml/2010/11/ac" url="/Users/zfleeman/Desktop/"/>
    </mc:Choice>
  </mc:AlternateContent>
  <bookViews>
    <workbookView xWindow="5320" yWindow="800" windowWidth="23440" windowHeight="15880" tabRatio="1000" activeTab="1"/>
  </bookViews>
  <sheets>
    <sheet name="7 STOCK DATA" sheetId="8" r:id="rId1"/>
    <sheet name="Portfolio frontier" sheetId="9" r:id="rId2"/>
  </sheets>
  <definedNames>
    <definedName name="A1\">#REF!</definedName>
    <definedName name="sencount" hidden="1">1</definedName>
    <definedName name="solver_adj" localSheetId="0" hidden="1">'7 STOCK DATA'!$A$24:$G$24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'7 STOCK DATA'!$H$24</definedName>
    <definedName name="solver_lhs2" localSheetId="0" hidden="1">'7 STOCK DATA'!$N$5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'7 STOCK DATA'!$N$3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0.2209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" i="9"/>
  <c r="F18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" i="9"/>
  <c r="A21" i="9"/>
  <c r="B21" i="9"/>
  <c r="A22" i="9"/>
  <c r="B22" i="9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B3" i="9"/>
  <c r="A3" i="9"/>
  <c r="B2" i="9"/>
  <c r="N3" i="8"/>
  <c r="I15" i="8" a="1"/>
  <c r="I15" i="8"/>
  <c r="I16" i="8"/>
  <c r="I17" i="8"/>
  <c r="I18" i="8"/>
  <c r="I19" i="8"/>
  <c r="I20" i="8"/>
  <c r="I21" i="8"/>
  <c r="I25" i="8" a="1"/>
  <c r="I25" i="8"/>
  <c r="I26" i="8"/>
  <c r="I27" i="8"/>
  <c r="I28" i="8"/>
  <c r="I29" i="8"/>
  <c r="I30" i="8"/>
  <c r="I31" i="8"/>
  <c r="E20" i="8"/>
  <c r="H24" i="8"/>
  <c r="R24" i="8"/>
  <c r="R23" i="8"/>
  <c r="Q23" i="8"/>
  <c r="R22" i="8"/>
  <c r="Q22" i="8"/>
  <c r="P22" i="8"/>
  <c r="R21" i="8"/>
  <c r="Q21" i="8"/>
  <c r="P21" i="8"/>
  <c r="O21" i="8"/>
  <c r="R20" i="8"/>
  <c r="Q20" i="8"/>
  <c r="P20" i="8"/>
  <c r="O20" i="8"/>
  <c r="N20" i="8"/>
  <c r="R25" i="8"/>
  <c r="Q24" i="8"/>
  <c r="P23" i="8"/>
  <c r="O22" i="8"/>
  <c r="N21" i="8"/>
  <c r="M20" i="8"/>
  <c r="R26" i="8"/>
  <c r="Q25" i="8"/>
  <c r="P24" i="8"/>
  <c r="O23" i="8"/>
  <c r="N22" i="8"/>
  <c r="M21" i="8"/>
  <c r="L20" i="8"/>
  <c r="C16" i="8"/>
  <c r="D16" i="8"/>
  <c r="E16" i="8"/>
  <c r="F16" i="8"/>
  <c r="G16" i="8"/>
  <c r="H16" i="8"/>
  <c r="C17" i="8"/>
  <c r="D17" i="8"/>
  <c r="E17" i="8"/>
  <c r="F17" i="8"/>
  <c r="G17" i="8"/>
  <c r="H17" i="8"/>
  <c r="B17" i="8"/>
  <c r="B16" i="8"/>
  <c r="C15" i="8"/>
  <c r="D15" i="8"/>
  <c r="E15" i="8"/>
  <c r="F15" i="8"/>
  <c r="G15" i="8"/>
  <c r="H15" i="8"/>
  <c r="B15" i="8"/>
  <c r="N4" i="8"/>
  <c r="N5" i="8"/>
</calcChain>
</file>

<file path=xl/sharedStrings.xml><?xml version="1.0" encoding="utf-8"?>
<sst xmlns="http://schemas.openxmlformats.org/spreadsheetml/2006/main" count="20" uniqueCount="16">
  <si>
    <t>7 - STOCK PORTFOLIO OPTIMIZATION</t>
  </si>
  <si>
    <t>YEAR</t>
  </si>
  <si>
    <t>ANNUAL RETURNS FOR 7 STOCKS</t>
  </si>
  <si>
    <t>ER</t>
  </si>
  <si>
    <t>Pop Var</t>
  </si>
  <si>
    <t>Pop SD</t>
  </si>
  <si>
    <t>Covariance</t>
  </si>
  <si>
    <t>Correclation</t>
  </si>
  <si>
    <t>Weights</t>
  </si>
  <si>
    <t>sum</t>
  </si>
  <si>
    <t>trans weights</t>
  </si>
  <si>
    <t>Erp</t>
  </si>
  <si>
    <t>Var</t>
  </si>
  <si>
    <t>SD</t>
  </si>
  <si>
    <t>Stock 5</t>
  </si>
  <si>
    <t>Stock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</si>
</sst>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0"/>
      <name val="Times New Roman"/>
    </font>
    <font>
      <b/>
      <sz val="10"/>
      <name val="Times New Roman"/>
      <family val="1"/>
    </font>
    <font>
      <b/>
      <u/>
      <sz val="16"/>
      <color rgb="FFFF0000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i/>
      <sz val="1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frontier'!$F$1</c:f>
              <c:strCache>
                <c:ptCount val="1"/>
                <c:pt idx="0">
                  <c:v>ER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frontier'!$E$2:$E$22</c:f>
              <c:numCache>
                <c:formatCode>General</c:formatCode>
                <c:ptCount val="21"/>
                <c:pt idx="0">
                  <c:v>0.198032780114808</c:v>
                </c:pt>
                <c:pt idx="1">
                  <c:v>0.187770465087919</c:v>
                </c:pt>
                <c:pt idx="2">
                  <c:v>0.177630535955956</c:v>
                </c:pt>
                <c:pt idx="3">
                  <c:v>0.167635202848328</c:v>
                </c:pt>
                <c:pt idx="4">
                  <c:v>0.157811942987004</c:v>
                </c:pt>
                <c:pt idx="5">
                  <c:v>0.148194978491176</c:v>
                </c:pt>
                <c:pt idx="6">
                  <c:v>0.138827188028858</c:v>
                </c:pt>
                <c:pt idx="7">
                  <c:v>0.129762547783763</c:v>
                </c:pt>
                <c:pt idx="8">
                  <c:v>0.121069168924215</c:v>
                </c:pt>
                <c:pt idx="9">
                  <c:v>0.112832897268483</c:v>
                </c:pt>
                <c:pt idx="10">
                  <c:v>0.105161190243042</c:v>
                </c:pt>
                <c:pt idx="11">
                  <c:v>0.0981864723167097</c:v>
                </c:pt>
                <c:pt idx="12">
                  <c:v>0.0920672848736184</c:v>
                </c:pt>
                <c:pt idx="13">
                  <c:v>0.0869843705922698</c:v>
                </c:pt>
                <c:pt idx="14">
                  <c:v>0.0831280379655384</c:v>
                </c:pt>
                <c:pt idx="15">
                  <c:v>0.0806743754236747</c:v>
                </c:pt>
                <c:pt idx="16">
                  <c:v>0.0797529509757058</c:v>
                </c:pt>
                <c:pt idx="17">
                  <c:v>0.0804164517620617</c:v>
                </c:pt>
                <c:pt idx="18">
                  <c:v>0.0826267052713589</c:v>
                </c:pt>
                <c:pt idx="19">
                  <c:v>0.0862649020131208</c:v>
                </c:pt>
                <c:pt idx="20">
                  <c:v>0.091160234751782</c:v>
                </c:pt>
              </c:numCache>
            </c:numRef>
          </c:xVal>
          <c:yVal>
            <c:numRef>
              <c:f>'Portfolio frontier'!$F$2:$F$22</c:f>
              <c:numCache>
                <c:formatCode>General</c:formatCode>
                <c:ptCount val="21"/>
                <c:pt idx="0">
                  <c:v>0.121</c:v>
                </c:pt>
                <c:pt idx="1">
                  <c:v>0.120077</c:v>
                </c:pt>
                <c:pt idx="2">
                  <c:v>0.119154</c:v>
                </c:pt>
                <c:pt idx="3">
                  <c:v>0.118231</c:v>
                </c:pt>
                <c:pt idx="4">
                  <c:v>0.117308</c:v>
                </c:pt>
                <c:pt idx="5">
                  <c:v>0.116385</c:v>
                </c:pt>
                <c:pt idx="6">
                  <c:v>0.115462</c:v>
                </c:pt>
                <c:pt idx="7">
                  <c:v>0.114539</c:v>
                </c:pt>
                <c:pt idx="8">
                  <c:v>0.113616</c:v>
                </c:pt>
                <c:pt idx="9">
                  <c:v>0.112693</c:v>
                </c:pt>
                <c:pt idx="10">
                  <c:v>0.11177</c:v>
                </c:pt>
                <c:pt idx="11">
                  <c:v>0.110847</c:v>
                </c:pt>
                <c:pt idx="12">
                  <c:v>0.109924</c:v>
                </c:pt>
                <c:pt idx="13">
                  <c:v>0.109001</c:v>
                </c:pt>
                <c:pt idx="14">
                  <c:v>0.108078</c:v>
                </c:pt>
                <c:pt idx="15">
                  <c:v>0.107155</c:v>
                </c:pt>
                <c:pt idx="16">
                  <c:v>0.106232</c:v>
                </c:pt>
                <c:pt idx="17">
                  <c:v>0.105309</c:v>
                </c:pt>
                <c:pt idx="18">
                  <c:v>0.104386</c:v>
                </c:pt>
                <c:pt idx="19">
                  <c:v>0.103463</c:v>
                </c:pt>
                <c:pt idx="20">
                  <c:v>0.10254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621632"/>
        <c:axId val="1622619312"/>
      </c:scatterChart>
      <c:valAx>
        <c:axId val="162262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19312"/>
        <c:crosses val="autoZero"/>
        <c:crossBetween val="midCat"/>
      </c:valAx>
      <c:valAx>
        <c:axId val="1622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2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3</xdr:row>
      <xdr:rowOff>146050</xdr:rowOff>
    </xdr:from>
    <xdr:to>
      <xdr:col>14</xdr:col>
      <xdr:colOff>0</xdr:colOff>
      <xdr:row>20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13" workbookViewId="0">
      <selection activeCell="F19" sqref="F19"/>
    </sheetView>
  </sheetViews>
  <sheetFormatPr baseColWidth="10" defaultColWidth="9" defaultRowHeight="13" x14ac:dyDescent="0.15"/>
  <cols>
    <col min="9" max="9" width="9.796875" bestFit="1" customWidth="1"/>
    <col min="13" max="19" width="9.59765625" bestFit="1" customWidth="1"/>
  </cols>
  <sheetData>
    <row r="1" spans="1:19" ht="20" x14ac:dyDescent="0.2">
      <c r="F1" s="2" t="s">
        <v>0</v>
      </c>
      <c r="G1" s="1"/>
      <c r="H1" s="1"/>
      <c r="I1" s="1"/>
      <c r="J1" s="1"/>
      <c r="K1" s="1"/>
    </row>
    <row r="2" spans="1:19" x14ac:dyDescent="0.15">
      <c r="F2" s="1"/>
      <c r="G2" s="1"/>
      <c r="H2" s="1"/>
      <c r="I2" s="1"/>
      <c r="J2" s="1"/>
      <c r="K2" s="1"/>
    </row>
    <row r="3" spans="1:19" ht="16" x14ac:dyDescent="0.2">
      <c r="B3" s="3"/>
      <c r="C3" s="5" t="s">
        <v>2</v>
      </c>
      <c r="D3" s="4"/>
      <c r="E3" s="4"/>
      <c r="F3" s="4"/>
      <c r="G3" s="3"/>
      <c r="H3" s="3"/>
      <c r="I3" s="3"/>
      <c r="M3" s="1" t="s">
        <v>11</v>
      </c>
      <c r="N3" s="1">
        <f>MMULT(A24:G24,I15:I21)</f>
        <v>0.15362348079366564</v>
      </c>
      <c r="O3" s="1"/>
      <c r="P3" s="1"/>
      <c r="Q3" s="1"/>
      <c r="R3" s="1"/>
    </row>
    <row r="4" spans="1:19" ht="16" x14ac:dyDescent="0.2">
      <c r="A4" s="8" t="s">
        <v>1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7"/>
      <c r="M4" s="4" t="s">
        <v>12</v>
      </c>
      <c r="N4" s="4">
        <f>MMULT(A24:G24,MMULT(L20:R26,I25:I31))</f>
        <v>4.8796810113203998E-2</v>
      </c>
      <c r="O4" s="4"/>
      <c r="P4" s="4"/>
      <c r="Q4" s="4"/>
      <c r="R4" s="4"/>
      <c r="S4" s="4"/>
    </row>
    <row r="5" spans="1:19" ht="16" x14ac:dyDescent="0.2">
      <c r="A5" s="7">
        <v>1</v>
      </c>
      <c r="B5" s="6">
        <v>-0.35049999999999998</v>
      </c>
      <c r="C5" s="6">
        <v>-0.1154</v>
      </c>
      <c r="D5" s="6">
        <v>-0.42459999999999998</v>
      </c>
      <c r="E5" s="6">
        <v>-0.2107</v>
      </c>
      <c r="F5" s="6">
        <v>-7.5800000000000006E-2</v>
      </c>
      <c r="G5" s="6">
        <v>0.2331</v>
      </c>
      <c r="H5" s="6">
        <v>-0.26469999999999999</v>
      </c>
      <c r="I5" s="7"/>
      <c r="L5" s="1"/>
      <c r="M5" t="s">
        <v>13</v>
      </c>
      <c r="N5">
        <f>SQRT(N4)</f>
        <v>0.22090000025623358</v>
      </c>
    </row>
    <row r="6" spans="1:19" ht="16" x14ac:dyDescent="0.2">
      <c r="A6" s="7">
        <v>2</v>
      </c>
      <c r="B6" s="6">
        <v>0.70830000000000004</v>
      </c>
      <c r="C6" s="6">
        <v>0.2472</v>
      </c>
      <c r="D6" s="6">
        <v>0.37190000000000001</v>
      </c>
      <c r="E6" s="6">
        <v>0.22270000000000001</v>
      </c>
      <c r="F6" s="6">
        <v>2.1299999999999999E-2</v>
      </c>
      <c r="G6" s="6">
        <v>0.3569</v>
      </c>
      <c r="H6" s="6">
        <v>0.372</v>
      </c>
      <c r="I6" s="7"/>
      <c r="L6" s="1"/>
    </row>
    <row r="7" spans="1:19" ht="17" thickBot="1" x14ac:dyDescent="0.25">
      <c r="A7" s="7">
        <v>3</v>
      </c>
      <c r="B7" s="6">
        <v>0.7329</v>
      </c>
      <c r="C7" s="6">
        <v>0.36649999999999999</v>
      </c>
      <c r="D7" s="6">
        <v>0.255</v>
      </c>
      <c r="E7" s="6">
        <v>0.58150000000000002</v>
      </c>
      <c r="F7" s="6">
        <v>0.12759999999999999</v>
      </c>
      <c r="G7" s="6">
        <v>7.8100000000000003E-2</v>
      </c>
      <c r="H7" s="6">
        <v>0.2384</v>
      </c>
      <c r="I7" s="7"/>
      <c r="K7" t="s">
        <v>7</v>
      </c>
      <c r="L7" s="1"/>
    </row>
    <row r="8" spans="1:19" ht="16" x14ac:dyDescent="0.2">
      <c r="A8" s="7">
        <v>4</v>
      </c>
      <c r="B8" s="6">
        <v>-0.2034</v>
      </c>
      <c r="C8" s="6">
        <v>-0.42709999999999998</v>
      </c>
      <c r="D8" s="6">
        <v>-4.9000000000000002E-2</v>
      </c>
      <c r="E8" s="6">
        <v>-9.3799999999999994E-2</v>
      </c>
      <c r="F8" s="6">
        <v>7.1199999999999999E-2</v>
      </c>
      <c r="G8" s="6">
        <v>-0.27210000000000001</v>
      </c>
      <c r="H8" s="6">
        <v>-7.1800000000000003E-2</v>
      </c>
      <c r="I8" s="7"/>
      <c r="K8" s="11"/>
      <c r="L8" s="11">
        <v>1</v>
      </c>
      <c r="M8" s="11">
        <v>2</v>
      </c>
      <c r="N8" s="11">
        <v>3</v>
      </c>
      <c r="O8" s="11">
        <v>4</v>
      </c>
      <c r="P8" s="11">
        <v>5</v>
      </c>
      <c r="Q8" s="11">
        <v>6</v>
      </c>
      <c r="R8" s="11">
        <v>7</v>
      </c>
    </row>
    <row r="9" spans="1:19" ht="16" x14ac:dyDescent="0.2">
      <c r="A9" s="7">
        <v>5</v>
      </c>
      <c r="B9" s="6">
        <v>0.1663</v>
      </c>
      <c r="C9" s="6">
        <v>-4.5199999999999997E-2</v>
      </c>
      <c r="D9" s="6">
        <v>-5.7299999999999997E-2</v>
      </c>
      <c r="E9" s="6">
        <v>0.27510000000000001</v>
      </c>
      <c r="F9" s="6">
        <v>0.13719999999999999</v>
      </c>
      <c r="G9" s="6">
        <v>-0.1346</v>
      </c>
      <c r="H9" s="6">
        <v>6.5600000000000006E-2</v>
      </c>
      <c r="I9" s="7"/>
      <c r="K9" s="9">
        <v>1</v>
      </c>
      <c r="L9" s="9">
        <v>1</v>
      </c>
      <c r="M9" s="9"/>
      <c r="N9" s="9"/>
      <c r="O9" s="9"/>
      <c r="P9" s="9"/>
      <c r="Q9" s="9"/>
      <c r="R9" s="9"/>
    </row>
    <row r="10" spans="1:19" ht="16" x14ac:dyDescent="0.2">
      <c r="A10" s="7">
        <v>6</v>
      </c>
      <c r="B10" s="6">
        <v>-0.26590000000000003</v>
      </c>
      <c r="C10" s="6">
        <v>1.5800000000000002E-2</v>
      </c>
      <c r="D10" s="6">
        <v>8.9800000000000005E-2</v>
      </c>
      <c r="E10" s="6">
        <v>7.9299999999999995E-2</v>
      </c>
      <c r="F10" s="6">
        <v>2.1499999999999998E-2</v>
      </c>
      <c r="G10" s="6">
        <v>0.22539999999999999</v>
      </c>
      <c r="H10" s="6">
        <v>0.18440000000000001</v>
      </c>
      <c r="I10" s="7"/>
      <c r="K10" s="9">
        <v>2</v>
      </c>
      <c r="L10" s="9">
        <v>0.2940640632115632</v>
      </c>
      <c r="M10" s="9">
        <v>1</v>
      </c>
      <c r="N10" s="9"/>
      <c r="O10" s="9"/>
      <c r="P10" s="9"/>
      <c r="Q10" s="9"/>
      <c r="R10" s="9"/>
    </row>
    <row r="11" spans="1:19" ht="16" x14ac:dyDescent="0.2">
      <c r="A11" s="7">
        <v>7</v>
      </c>
      <c r="B11" s="6">
        <v>1.24E-2</v>
      </c>
      <c r="C11" s="6">
        <v>0.47510000000000002</v>
      </c>
      <c r="D11" s="6">
        <v>0.33500000000000002</v>
      </c>
      <c r="E11" s="6">
        <v>-0.18940000000000001</v>
      </c>
      <c r="F11" s="6">
        <v>0.20019999999999999</v>
      </c>
      <c r="G11" s="6">
        <v>0.36570000000000003</v>
      </c>
      <c r="H11" s="6">
        <v>0.32419999999999999</v>
      </c>
      <c r="I11" s="7"/>
      <c r="K11" s="9">
        <v>3</v>
      </c>
      <c r="L11" s="9">
        <v>0.80619010356217247</v>
      </c>
      <c r="M11" s="9">
        <v>0.42848296514688156</v>
      </c>
      <c r="N11" s="9">
        <v>1</v>
      </c>
      <c r="O11" s="9"/>
      <c r="P11" s="9"/>
      <c r="Q11" s="9"/>
      <c r="R11" s="9"/>
    </row>
    <row r="12" spans="1:19" ht="16" x14ac:dyDescent="0.2">
      <c r="A12" s="7">
        <v>8</v>
      </c>
      <c r="B12" s="6">
        <v>-2.64E-2</v>
      </c>
      <c r="C12" s="6">
        <v>-0.20419999999999999</v>
      </c>
      <c r="D12" s="6">
        <v>-2.75E-2</v>
      </c>
      <c r="E12" s="6">
        <v>-0.74270000000000003</v>
      </c>
      <c r="F12" s="6">
        <v>9.1300000000000006E-2</v>
      </c>
      <c r="G12" s="6">
        <v>4.7899999999999998E-2</v>
      </c>
      <c r="H12" s="6">
        <v>-4.9099999999999998E-2</v>
      </c>
      <c r="I12" s="7"/>
      <c r="K12" s="9">
        <v>4</v>
      </c>
      <c r="L12" s="9">
        <v>0.16299890466860467</v>
      </c>
      <c r="M12" s="9">
        <v>0.54925225269508171</v>
      </c>
      <c r="N12" s="9">
        <v>0.22578372136691915</v>
      </c>
      <c r="O12" s="9">
        <v>1</v>
      </c>
      <c r="P12" s="9"/>
      <c r="Q12" s="9"/>
      <c r="R12" s="9"/>
    </row>
    <row r="13" spans="1:19" ht="16" x14ac:dyDescent="0.2">
      <c r="A13" s="7">
        <v>9</v>
      </c>
      <c r="B13" s="6">
        <v>1.0642</v>
      </c>
      <c r="C13" s="6">
        <v>-0.14929999999999999</v>
      </c>
      <c r="D13" s="6">
        <v>0.69679999999999997</v>
      </c>
      <c r="E13" s="6">
        <v>-0.26150000000000001</v>
      </c>
      <c r="F13" s="6">
        <v>0.2243</v>
      </c>
      <c r="G13" s="6">
        <v>4.5600000000000002E-2</v>
      </c>
      <c r="H13" s="6">
        <v>0.21410000000000001</v>
      </c>
      <c r="I13" s="7"/>
      <c r="K13" s="9">
        <v>5</v>
      </c>
      <c r="L13" s="9">
        <v>0.50352771758184589</v>
      </c>
      <c r="M13" s="9">
        <v>0.34739137374062529</v>
      </c>
      <c r="N13" s="9">
        <v>0.72413538572241287</v>
      </c>
      <c r="O13" s="9">
        <v>0.31711231357245057</v>
      </c>
      <c r="P13" s="9">
        <v>1</v>
      </c>
      <c r="Q13" s="9"/>
      <c r="R13" s="9"/>
    </row>
    <row r="14" spans="1:19" ht="16" x14ac:dyDescent="0.2">
      <c r="A14" s="7">
        <v>10</v>
      </c>
      <c r="B14" s="6">
        <v>0.19420000000000001</v>
      </c>
      <c r="C14" s="6">
        <v>0.36799999999999999</v>
      </c>
      <c r="D14" s="6">
        <v>0.311</v>
      </c>
      <c r="E14" s="6">
        <v>1.8682000000000001</v>
      </c>
      <c r="F14" s="6">
        <v>0.20660000000000001</v>
      </c>
      <c r="G14" s="6">
        <v>0.26400000000000001</v>
      </c>
      <c r="H14" s="6">
        <v>0.22509999999999999</v>
      </c>
      <c r="I14" s="7"/>
      <c r="K14" s="9">
        <v>6</v>
      </c>
      <c r="L14" s="9">
        <v>6.5137017505052089E-2</v>
      </c>
      <c r="M14" s="9">
        <v>0.72892541789927323</v>
      </c>
      <c r="N14" s="9">
        <v>0.25445311533968556</v>
      </c>
      <c r="O14" s="9">
        <v>0.20746871744301246</v>
      </c>
      <c r="P14" s="9">
        <v>-8.2051371367766218E-2</v>
      </c>
      <c r="Q14" s="9">
        <v>1</v>
      </c>
      <c r="R14" s="9"/>
    </row>
    <row r="15" spans="1:19" ht="17" thickBot="1" x14ac:dyDescent="0.25">
      <c r="A15" s="7" t="s">
        <v>3</v>
      </c>
      <c r="B15" s="6">
        <f>AVERAGE(B5:B14)</f>
        <v>0.20320999999999997</v>
      </c>
      <c r="C15" s="6">
        <f t="shared" ref="C15:H15" si="0">AVERAGE(C5:C14)</f>
        <v>5.3140000000000007E-2</v>
      </c>
      <c r="D15" s="6">
        <f t="shared" si="0"/>
        <v>0.15011000000000002</v>
      </c>
      <c r="E15" s="6">
        <f t="shared" si="0"/>
        <v>0.15287000000000001</v>
      </c>
      <c r="F15" s="6">
        <f t="shared" si="0"/>
        <v>0.10253999999999999</v>
      </c>
      <c r="G15" s="6">
        <f t="shared" si="0"/>
        <v>0.121</v>
      </c>
      <c r="H15" s="6">
        <f t="shared" si="0"/>
        <v>0.12382000000000001</v>
      </c>
      <c r="I15" s="7">
        <f t="array" ref="I15:I21">TRANSPOSE(B15:H15)</f>
        <v>0.20320999999999997</v>
      </c>
      <c r="K15" s="10">
        <v>7</v>
      </c>
      <c r="L15" s="10">
        <v>0.61915208434817159</v>
      </c>
      <c r="M15" s="10">
        <v>0.73098414527727851</v>
      </c>
      <c r="N15" s="10">
        <v>0.84380141350502147</v>
      </c>
      <c r="O15" s="10">
        <v>0.36983753077204501</v>
      </c>
      <c r="P15" s="10">
        <v>0.54529586799986218</v>
      </c>
      <c r="Q15" s="10">
        <v>0.47283678362350134</v>
      </c>
      <c r="R15" s="10">
        <v>1</v>
      </c>
    </row>
    <row r="16" spans="1:19" ht="16" x14ac:dyDescent="0.2">
      <c r="A16" t="s">
        <v>4</v>
      </c>
      <c r="B16" s="3">
        <f>_xlfn.VAR.P(B5:B14)</f>
        <v>0.20595545690000003</v>
      </c>
      <c r="C16" s="3">
        <f t="shared" ref="C16:H16" si="1">_xlfn.VAR.P(C5:C14)</f>
        <v>7.9034788400000014E-2</v>
      </c>
      <c r="D16" s="3">
        <f t="shared" si="1"/>
        <v>8.6727046899999993E-2</v>
      </c>
      <c r="E16" s="3">
        <f t="shared" si="1"/>
        <v>0.44352357410000004</v>
      </c>
      <c r="F16" s="3">
        <f t="shared" si="1"/>
        <v>8.3101884000000049E-3</v>
      </c>
      <c r="G16" s="3">
        <f t="shared" si="1"/>
        <v>3.9216982000000018E-2</v>
      </c>
      <c r="H16" s="3">
        <f t="shared" si="1"/>
        <v>3.594579559999999E-2</v>
      </c>
      <c r="I16" s="3">
        <v>5.3140000000000007E-2</v>
      </c>
    </row>
    <row r="17" spans="1:18" ht="16" x14ac:dyDescent="0.2">
      <c r="A17" t="s">
        <v>5</v>
      </c>
      <c r="B17" s="3">
        <f>_xlfn.STDEV.P(B5:B14)</f>
        <v>0.4538231559759815</v>
      </c>
      <c r="C17" s="3">
        <f t="shared" ref="C17:H17" si="2">_xlfn.STDEV.P(C5:C14)</f>
        <v>0.28113126542595723</v>
      </c>
      <c r="D17" s="3">
        <f t="shared" si="2"/>
        <v>0.29449456174944894</v>
      </c>
      <c r="E17" s="3">
        <f t="shared" si="2"/>
        <v>0.6659756557863058</v>
      </c>
      <c r="F17" s="3">
        <f t="shared" si="2"/>
        <v>9.1160234751782018E-2</v>
      </c>
      <c r="G17" s="3">
        <f t="shared" si="2"/>
        <v>0.19803278011480832</v>
      </c>
      <c r="H17" s="3">
        <f t="shared" si="2"/>
        <v>0.1895937646654024</v>
      </c>
      <c r="I17" s="3">
        <v>0.15011000000000002</v>
      </c>
    </row>
    <row r="18" spans="1:18" ht="17" thickBot="1" x14ac:dyDescent="0.25">
      <c r="B18" s="3"/>
      <c r="C18" s="3"/>
      <c r="D18" s="3"/>
      <c r="E18" s="3"/>
      <c r="F18">
        <f>_xlfn.COVARIANCE.S(F5:F14,G5:G14)</f>
        <v>-1.6458333333333325E-3</v>
      </c>
      <c r="G18" s="3"/>
      <c r="H18" s="3"/>
      <c r="I18" s="3">
        <v>0.15287000000000001</v>
      </c>
      <c r="K18" t="s">
        <v>6</v>
      </c>
    </row>
    <row r="19" spans="1:18" ht="16" x14ac:dyDescent="0.2">
      <c r="B19" s="3"/>
      <c r="C19" s="3"/>
      <c r="D19" s="3"/>
      <c r="E19" s="3"/>
      <c r="G19" s="3"/>
      <c r="H19" s="3"/>
      <c r="I19" s="3">
        <v>0.10253999999999999</v>
      </c>
      <c r="K19" s="11"/>
      <c r="L19" s="11">
        <v>1</v>
      </c>
      <c r="M19" s="11">
        <v>2</v>
      </c>
      <c r="N19" s="11">
        <v>3</v>
      </c>
      <c r="O19" s="11">
        <v>4</v>
      </c>
      <c r="P19" s="11">
        <v>5</v>
      </c>
      <c r="Q19" s="11">
        <v>6</v>
      </c>
      <c r="R19" s="11">
        <v>7</v>
      </c>
    </row>
    <row r="20" spans="1:18" ht="16" x14ac:dyDescent="0.2">
      <c r="B20" s="3"/>
      <c r="C20" s="3"/>
      <c r="D20" s="3"/>
      <c r="E20" s="3">
        <f>1/7</f>
        <v>0.14285714285714285</v>
      </c>
      <c r="G20" s="3"/>
      <c r="H20" s="3"/>
      <c r="I20" s="3">
        <v>0.121</v>
      </c>
      <c r="K20" s="9">
        <v>1</v>
      </c>
      <c r="L20" s="9">
        <f>VARP('7 STOCK DATA'!$B$5:$B$14)</f>
        <v>0.20595545690000003</v>
      </c>
      <c r="M20" s="9">
        <f>L21</f>
        <v>3.7517833599999981E-2</v>
      </c>
      <c r="N20" s="9">
        <f>L22</f>
        <v>0.1077460589</v>
      </c>
      <c r="O20" s="9">
        <f>L23</f>
        <v>4.9264002300000005E-2</v>
      </c>
      <c r="P20" s="9">
        <f>L24</f>
        <v>2.0831256599999997E-2</v>
      </c>
      <c r="Q20" s="9">
        <f>L25</f>
        <v>5.8539850000000043E-3</v>
      </c>
      <c r="R20" s="9">
        <f>L26</f>
        <v>5.3273108799999989E-2</v>
      </c>
    </row>
    <row r="21" spans="1:18" ht="16" x14ac:dyDescent="0.2">
      <c r="B21" s="3"/>
      <c r="C21" s="3"/>
      <c r="D21" s="3"/>
      <c r="E21" s="3"/>
      <c r="G21" s="3"/>
      <c r="H21" s="3"/>
      <c r="I21" s="3">
        <v>0.12382000000000001</v>
      </c>
      <c r="K21" s="9">
        <v>2</v>
      </c>
      <c r="L21" s="9">
        <v>3.7517833599999981E-2</v>
      </c>
      <c r="M21" s="9">
        <f>VARP('7 STOCK DATA'!$C$5:$C$14)</f>
        <v>7.9034788400000014E-2</v>
      </c>
      <c r="N21" s="9">
        <f>M22</f>
        <v>3.5474802599999994E-2</v>
      </c>
      <c r="O21" s="9">
        <f>M23</f>
        <v>0.10283462019999998</v>
      </c>
      <c r="P21" s="9">
        <f>M24</f>
        <v>8.9029433999999984E-3</v>
      </c>
      <c r="Q21" s="9">
        <f>M25</f>
        <v>4.0581615000000001E-2</v>
      </c>
      <c r="R21" s="9">
        <f>M26</f>
        <v>3.8961992200000004E-2</v>
      </c>
    </row>
    <row r="22" spans="1:18" ht="16" x14ac:dyDescent="0.2">
      <c r="A22" t="s">
        <v>8</v>
      </c>
      <c r="B22" s="3"/>
      <c r="C22" s="3"/>
      <c r="D22" s="3"/>
      <c r="E22" s="3"/>
      <c r="G22" s="3"/>
      <c r="H22" s="3"/>
      <c r="I22" s="3"/>
      <c r="K22" s="9">
        <v>3</v>
      </c>
      <c r="L22" s="9">
        <v>0.1077460589</v>
      </c>
      <c r="M22" s="9">
        <v>3.5474802599999994E-2</v>
      </c>
      <c r="N22" s="9">
        <f>VARP('7 STOCK DATA'!$D$5:$D$14)</f>
        <v>8.6727046899999993E-2</v>
      </c>
      <c r="O22" s="9">
        <f>N23</f>
        <v>4.4282105300000006E-2</v>
      </c>
      <c r="P22" s="9">
        <f>N24</f>
        <v>1.9440278600000003E-2</v>
      </c>
      <c r="Q22" s="9">
        <f>N25</f>
        <v>1.4839598000000001E-2</v>
      </c>
      <c r="R22" s="9">
        <f>N26</f>
        <v>4.7113088800000001E-2</v>
      </c>
    </row>
    <row r="23" spans="1:18" ht="16" x14ac:dyDescent="0.2">
      <c r="A23">
        <v>1</v>
      </c>
      <c r="B23" s="3">
        <v>2</v>
      </c>
      <c r="C23" s="3">
        <v>3</v>
      </c>
      <c r="D23" s="3">
        <v>4</v>
      </c>
      <c r="E23" s="3">
        <v>5</v>
      </c>
      <c r="F23" s="3">
        <v>6</v>
      </c>
      <c r="G23" s="3">
        <v>7</v>
      </c>
      <c r="H23" s="3" t="s">
        <v>9</v>
      </c>
      <c r="I23" s="3"/>
      <c r="K23" s="9">
        <v>4</v>
      </c>
      <c r="L23" s="9">
        <v>4.9264002300000005E-2</v>
      </c>
      <c r="M23" s="9">
        <v>0.10283462019999998</v>
      </c>
      <c r="N23" s="9">
        <v>4.4282105300000006E-2</v>
      </c>
      <c r="O23" s="9">
        <f>VARP('7 STOCK DATA'!$E$5:$E$14)</f>
        <v>0.44352357410000004</v>
      </c>
      <c r="P23" s="9">
        <f>O24</f>
        <v>1.9252046199999998E-2</v>
      </c>
      <c r="Q23" s="9">
        <f>O25</f>
        <v>2.7362014E-2</v>
      </c>
      <c r="R23" s="9">
        <f>O26</f>
        <v>4.6697473599999997E-2</v>
      </c>
    </row>
    <row r="24" spans="1:18" ht="16" x14ac:dyDescent="0.2">
      <c r="A24" s="3">
        <v>0.3985197077323378</v>
      </c>
      <c r="B24" s="3">
        <v>0</v>
      </c>
      <c r="C24" s="3">
        <v>0</v>
      </c>
      <c r="D24" s="3">
        <v>3.0194514627330069E-2</v>
      </c>
      <c r="E24" s="3">
        <v>5.9649163606871745E-2</v>
      </c>
      <c r="F24" s="3">
        <v>0.51163661403346039</v>
      </c>
      <c r="G24" s="3">
        <v>0</v>
      </c>
      <c r="H24" s="1">
        <f>SUM(A24:G24)</f>
        <v>1</v>
      </c>
      <c r="I24" t="s">
        <v>10</v>
      </c>
      <c r="K24" s="9">
        <v>5</v>
      </c>
      <c r="L24" s="9">
        <v>2.0831256599999997E-2</v>
      </c>
      <c r="M24" s="9">
        <v>8.9029433999999984E-3</v>
      </c>
      <c r="N24" s="9">
        <v>1.9440278600000003E-2</v>
      </c>
      <c r="O24" s="9">
        <v>1.9252046199999998E-2</v>
      </c>
      <c r="P24" s="9">
        <f>VARP('7 STOCK DATA'!$F$5:$F$14)</f>
        <v>8.3101884000000049E-3</v>
      </c>
      <c r="Q24" s="9">
        <f>P25</f>
        <v>-1.4812499999999993E-3</v>
      </c>
      <c r="R24" s="9">
        <f>P26</f>
        <v>9.4245731999999995E-3</v>
      </c>
    </row>
    <row r="25" spans="1:18" x14ac:dyDescent="0.15">
      <c r="I25">
        <f t="array" ref="I25:I31">TRANSPOSE(A24:G24)</f>
        <v>0.3985197077323378</v>
      </c>
      <c r="K25" s="9">
        <v>6</v>
      </c>
      <c r="L25" s="9">
        <v>5.8539850000000043E-3</v>
      </c>
      <c r="M25" s="9">
        <v>4.0581615000000001E-2</v>
      </c>
      <c r="N25" s="9">
        <v>1.4839598000000001E-2</v>
      </c>
      <c r="O25" s="9">
        <v>2.7362014E-2</v>
      </c>
      <c r="P25" s="9">
        <v>-1.4812499999999993E-3</v>
      </c>
      <c r="Q25" s="9">
        <f>VARP('7 STOCK DATA'!$G$5:$G$14)</f>
        <v>3.9216982000000018E-2</v>
      </c>
      <c r="R25" s="9">
        <f>Q26</f>
        <v>1.7753025999999998E-2</v>
      </c>
    </row>
    <row r="26" spans="1:18" ht="14" thickBot="1" x14ac:dyDescent="0.2">
      <c r="I26">
        <v>0</v>
      </c>
      <c r="K26" s="10">
        <v>7</v>
      </c>
      <c r="L26" s="10">
        <v>5.3273108799999989E-2</v>
      </c>
      <c r="M26" s="10">
        <v>3.8961992200000004E-2</v>
      </c>
      <c r="N26" s="10">
        <v>4.7113088800000001E-2</v>
      </c>
      <c r="O26" s="10">
        <v>4.6697473599999997E-2</v>
      </c>
      <c r="P26" s="10">
        <v>9.4245731999999995E-3</v>
      </c>
      <c r="Q26" s="10">
        <v>1.7753025999999998E-2</v>
      </c>
      <c r="R26" s="10">
        <f>VARP('7 STOCK DATA'!$H$5:$H$14)</f>
        <v>3.594579559999999E-2</v>
      </c>
    </row>
    <row r="27" spans="1:18" x14ac:dyDescent="0.15">
      <c r="I27">
        <v>0</v>
      </c>
    </row>
    <row r="28" spans="1:18" x14ac:dyDescent="0.15">
      <c r="I28">
        <v>3.0194514627330069E-2</v>
      </c>
    </row>
    <row r="29" spans="1:18" x14ac:dyDescent="0.15">
      <c r="I29">
        <v>5.9649163606871745E-2</v>
      </c>
    </row>
    <row r="30" spans="1:18" x14ac:dyDescent="0.15">
      <c r="I30">
        <v>0.51163661403346039</v>
      </c>
    </row>
    <row r="31" spans="1:18" x14ac:dyDescent="0.15">
      <c r="I31">
        <v>0</v>
      </c>
    </row>
  </sheetData>
  <conditionalFormatting sqref="L9:R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4" sqref="H24"/>
    </sheetView>
  </sheetViews>
  <sheetFormatPr baseColWidth="10" defaultRowHeight="13" x14ac:dyDescent="0.15"/>
  <sheetData>
    <row r="1" spans="1:6" x14ac:dyDescent="0.15">
      <c r="A1" t="s">
        <v>14</v>
      </c>
      <c r="B1" t="s">
        <v>15</v>
      </c>
      <c r="C1" t="s">
        <v>3</v>
      </c>
      <c r="D1" t="s">
        <v>12</v>
      </c>
      <c r="E1" t="s">
        <v>13</v>
      </c>
      <c r="F1" t="s">
        <v>3</v>
      </c>
    </row>
    <row r="2" spans="1:6" x14ac:dyDescent="0.15">
      <c r="A2">
        <v>0</v>
      </c>
      <c r="B2">
        <f>1-A2</f>
        <v>1</v>
      </c>
      <c r="C2">
        <f>A2*'7 STOCK DATA'!$F$15+'Portfolio frontier'!B2*'7 STOCK DATA'!$G$15</f>
        <v>0.121</v>
      </c>
      <c r="D2">
        <f>A2^2*'7 STOCK DATA'!$F$16+'Portfolio frontier'!B2^2*'7 STOCK DATA'!$G$16+(2*'Portfolio frontier'!A2*'Portfolio frontier'!B2*'7 STOCK DATA'!$F$18)</f>
        <v>3.9216982000000018E-2</v>
      </c>
      <c r="E2">
        <f>SQRT(D2)</f>
        <v>0.19803278011480832</v>
      </c>
      <c r="F2">
        <v>0.121</v>
      </c>
    </row>
    <row r="3" spans="1:6" x14ac:dyDescent="0.15">
      <c r="A3">
        <f>A2+0.05</f>
        <v>0.05</v>
      </c>
      <c r="B3">
        <f>1-A3</f>
        <v>0.95</v>
      </c>
      <c r="C3">
        <f>A3*'7 STOCK DATA'!$F$15+'Portfolio frontier'!B3*'7 STOCK DATA'!$G$15</f>
        <v>0.12007699999999999</v>
      </c>
      <c r="D3">
        <f>A3^2*'7 STOCK DATA'!$F$16+'Portfolio frontier'!B3^2*'7 STOCK DATA'!$G$16+(2*'Portfolio frontier'!A3*'Portfolio frontier'!B3*'7 STOCK DATA'!$F$18)</f>
        <v>3.5257747559333349E-2</v>
      </c>
      <c r="E3">
        <f t="shared" ref="E3:E22" si="0">SQRT(D3)</f>
        <v>0.18777046508791884</v>
      </c>
      <c r="F3">
        <v>0.12007699999999999</v>
      </c>
    </row>
    <row r="4" spans="1:6" x14ac:dyDescent="0.15">
      <c r="A4">
        <f t="shared" ref="A4:A20" si="1">A3+0.05</f>
        <v>0.1</v>
      </c>
      <c r="B4">
        <f t="shared" ref="B4:B22" si="2">1-A4</f>
        <v>0.9</v>
      </c>
      <c r="C4">
        <f>A4*'7 STOCK DATA'!$F$15+'Portfolio frontier'!B4*'7 STOCK DATA'!$G$15</f>
        <v>0.119154</v>
      </c>
      <c r="D4">
        <f>A4^2*'7 STOCK DATA'!$F$16+'Portfolio frontier'!B4^2*'7 STOCK DATA'!$G$16+(2*'Portfolio frontier'!A4*'Portfolio frontier'!B4*'7 STOCK DATA'!$F$18)</f>
        <v>3.1552607304000016E-2</v>
      </c>
      <c r="E4">
        <f t="shared" si="0"/>
        <v>0.17763053595595554</v>
      </c>
      <c r="F4">
        <v>0.119154</v>
      </c>
    </row>
    <row r="5" spans="1:6" x14ac:dyDescent="0.15">
      <c r="A5">
        <f t="shared" si="1"/>
        <v>0.15000000000000002</v>
      </c>
      <c r="B5">
        <f t="shared" si="2"/>
        <v>0.85</v>
      </c>
      <c r="C5">
        <f>A5*'7 STOCK DATA'!$F$15+'Portfolio frontier'!B5*'7 STOCK DATA'!$G$15</f>
        <v>0.118231</v>
      </c>
      <c r="D5">
        <f>A5^2*'7 STOCK DATA'!$F$16+'Portfolio frontier'!B5^2*'7 STOCK DATA'!$G$16+(2*'Portfolio frontier'!A5*'Portfolio frontier'!B5*'7 STOCK DATA'!$F$18)</f>
        <v>2.8101561234000011E-2</v>
      </c>
      <c r="E5">
        <f t="shared" si="0"/>
        <v>0.16763520284832781</v>
      </c>
      <c r="F5">
        <v>0.118231</v>
      </c>
    </row>
    <row r="6" spans="1:6" x14ac:dyDescent="0.15">
      <c r="A6">
        <f t="shared" si="1"/>
        <v>0.2</v>
      </c>
      <c r="B6">
        <f t="shared" si="2"/>
        <v>0.8</v>
      </c>
      <c r="C6">
        <f>A6*'7 STOCK DATA'!$F$15+'Portfolio frontier'!B6*'7 STOCK DATA'!$G$15</f>
        <v>0.117308</v>
      </c>
      <c r="D6">
        <f>A6^2*'7 STOCK DATA'!$F$16+'Portfolio frontier'!B6^2*'7 STOCK DATA'!$G$16+(2*'Portfolio frontier'!A6*'Portfolio frontier'!B6*'7 STOCK DATA'!$F$18)</f>
        <v>2.4904609349333352E-2</v>
      </c>
      <c r="E6">
        <f t="shared" si="0"/>
        <v>0.15781194298700385</v>
      </c>
      <c r="F6">
        <v>0.117308</v>
      </c>
    </row>
    <row r="7" spans="1:6" x14ac:dyDescent="0.15">
      <c r="A7">
        <f t="shared" si="1"/>
        <v>0.25</v>
      </c>
      <c r="B7">
        <f t="shared" si="2"/>
        <v>0.75</v>
      </c>
      <c r="C7">
        <f>A7*'7 STOCK DATA'!$F$15+'Portfolio frontier'!B7*'7 STOCK DATA'!$G$15</f>
        <v>0.11638499999999999</v>
      </c>
      <c r="D7">
        <f>A7^2*'7 STOCK DATA'!$F$16+'Portfolio frontier'!B7^2*'7 STOCK DATA'!$G$16+(2*'Portfolio frontier'!A7*'Portfolio frontier'!B7*'7 STOCK DATA'!$F$18)</f>
        <v>2.1961751650000014E-2</v>
      </c>
      <c r="E7">
        <f t="shared" si="0"/>
        <v>0.14819497849117566</v>
      </c>
      <c r="F7">
        <v>0.11638499999999999</v>
      </c>
    </row>
    <row r="8" spans="1:6" x14ac:dyDescent="0.15">
      <c r="A8">
        <f t="shared" si="1"/>
        <v>0.3</v>
      </c>
      <c r="B8">
        <f t="shared" si="2"/>
        <v>0.7</v>
      </c>
      <c r="C8">
        <f>A8*'7 STOCK DATA'!$F$15+'Portfolio frontier'!B8*'7 STOCK DATA'!$G$15</f>
        <v>0.115462</v>
      </c>
      <c r="D8">
        <f>A8^2*'7 STOCK DATA'!$F$16+'Portfolio frontier'!B8^2*'7 STOCK DATA'!$G$16+(2*'Portfolio frontier'!A8*'Portfolio frontier'!B8*'7 STOCK DATA'!$F$18)</f>
        <v>1.9272988136000004E-2</v>
      </c>
      <c r="E8">
        <f t="shared" si="0"/>
        <v>0.13882718802885841</v>
      </c>
      <c r="F8">
        <v>0.115462</v>
      </c>
    </row>
    <row r="9" spans="1:6" x14ac:dyDescent="0.15">
      <c r="A9">
        <f t="shared" si="1"/>
        <v>0.35</v>
      </c>
      <c r="B9">
        <f t="shared" si="2"/>
        <v>0.65</v>
      </c>
      <c r="C9">
        <f>A9*'7 STOCK DATA'!$F$15+'Portfolio frontier'!B9*'7 STOCK DATA'!$G$15</f>
        <v>0.114539</v>
      </c>
      <c r="D9">
        <f>A9^2*'7 STOCK DATA'!$F$16+'Portfolio frontier'!B9^2*'7 STOCK DATA'!$G$16+(2*'Portfolio frontier'!A9*'Portfolio frontier'!B9*'7 STOCK DATA'!$F$18)</f>
        <v>1.6838318807333344E-2</v>
      </c>
      <c r="E9">
        <f t="shared" si="0"/>
        <v>0.12976254778376287</v>
      </c>
      <c r="F9">
        <v>0.114539</v>
      </c>
    </row>
    <row r="10" spans="1:6" x14ac:dyDescent="0.15">
      <c r="A10">
        <f t="shared" si="1"/>
        <v>0.39999999999999997</v>
      </c>
      <c r="B10">
        <f t="shared" si="2"/>
        <v>0.60000000000000009</v>
      </c>
      <c r="C10">
        <f>A10*'7 STOCK DATA'!$F$15+'Portfolio frontier'!B10*'7 STOCK DATA'!$G$15</f>
        <v>0.11361600000000001</v>
      </c>
      <c r="D10">
        <f>A10^2*'7 STOCK DATA'!$F$16+'Portfolio frontier'!B10^2*'7 STOCK DATA'!$G$16+(2*'Portfolio frontier'!A10*'Portfolio frontier'!B10*'7 STOCK DATA'!$F$18)</f>
        <v>1.4657743664000012E-2</v>
      </c>
      <c r="E10">
        <f t="shared" si="0"/>
        <v>0.12106916892421461</v>
      </c>
      <c r="F10">
        <v>0.11361600000000001</v>
      </c>
    </row>
    <row r="11" spans="1:6" x14ac:dyDescent="0.15">
      <c r="A11">
        <f t="shared" si="1"/>
        <v>0.44999999999999996</v>
      </c>
      <c r="B11">
        <f t="shared" si="2"/>
        <v>0.55000000000000004</v>
      </c>
      <c r="C11">
        <f>A11*'7 STOCK DATA'!$F$15+'Portfolio frontier'!B11*'7 STOCK DATA'!$G$15</f>
        <v>0.11269299999999999</v>
      </c>
      <c r="D11">
        <f>A11^2*'7 STOCK DATA'!$F$16+'Portfolio frontier'!B11^2*'7 STOCK DATA'!$G$16+(2*'Portfolio frontier'!A11*'Portfolio frontier'!B11*'7 STOCK DATA'!$F$18)</f>
        <v>1.2731262706000009E-2</v>
      </c>
      <c r="E11">
        <f t="shared" si="0"/>
        <v>0.11283289726848286</v>
      </c>
      <c r="F11">
        <v>0.11269299999999999</v>
      </c>
    </row>
    <row r="12" spans="1:6" x14ac:dyDescent="0.15">
      <c r="A12">
        <f t="shared" si="1"/>
        <v>0.49999999999999994</v>
      </c>
      <c r="B12">
        <f t="shared" si="2"/>
        <v>0.5</v>
      </c>
      <c r="C12">
        <f>A12*'7 STOCK DATA'!$F$15+'Portfolio frontier'!B12*'7 STOCK DATA'!$G$15</f>
        <v>0.11176999999999998</v>
      </c>
      <c r="D12">
        <f>A12^2*'7 STOCK DATA'!$F$16+'Portfolio frontier'!B12^2*'7 STOCK DATA'!$G$16+(2*'Portfolio frontier'!A12*'Portfolio frontier'!B12*'7 STOCK DATA'!$F$18)</f>
        <v>1.1058875933333339E-2</v>
      </c>
      <c r="E12">
        <f t="shared" si="0"/>
        <v>0.10516119024304232</v>
      </c>
      <c r="F12">
        <v>0.11176999999999998</v>
      </c>
    </row>
    <row r="13" spans="1:6" x14ac:dyDescent="0.15">
      <c r="A13">
        <f t="shared" si="1"/>
        <v>0.54999999999999993</v>
      </c>
      <c r="B13">
        <f t="shared" si="2"/>
        <v>0.45000000000000007</v>
      </c>
      <c r="C13">
        <f>A13*'7 STOCK DATA'!$F$15+'Portfolio frontier'!B13*'7 STOCK DATA'!$G$15</f>
        <v>0.110847</v>
      </c>
      <c r="D13">
        <f>A13^2*'7 STOCK DATA'!$F$16+'Portfolio frontier'!B13^2*'7 STOCK DATA'!$G$16+(2*'Portfolio frontier'!A13*'Portfolio frontier'!B13*'7 STOCK DATA'!$F$18)</f>
        <v>9.6405833460000093E-3</v>
      </c>
      <c r="E13">
        <f t="shared" si="0"/>
        <v>9.8186472316709753E-2</v>
      </c>
      <c r="F13">
        <v>0.110847</v>
      </c>
    </row>
    <row r="14" spans="1:6" x14ac:dyDescent="0.15">
      <c r="A14">
        <f t="shared" si="1"/>
        <v>0.6</v>
      </c>
      <c r="B14">
        <f t="shared" si="2"/>
        <v>0.4</v>
      </c>
      <c r="C14">
        <f>A14*'7 STOCK DATA'!$F$15+'Portfolio frontier'!B14*'7 STOCK DATA'!$G$15</f>
        <v>0.10992399999999999</v>
      </c>
      <c r="D14">
        <f>A14^2*'7 STOCK DATA'!$F$16+'Portfolio frontier'!B14^2*'7 STOCK DATA'!$G$16+(2*'Portfolio frontier'!A14*'Portfolio frontier'!B14*'7 STOCK DATA'!$F$18)</f>
        <v>8.4763849440000066E-3</v>
      </c>
      <c r="E14">
        <f t="shared" si="0"/>
        <v>9.2067284873618413E-2</v>
      </c>
      <c r="F14">
        <v>0.10992399999999999</v>
      </c>
    </row>
    <row r="15" spans="1:6" x14ac:dyDescent="0.15">
      <c r="A15">
        <f t="shared" si="1"/>
        <v>0.65</v>
      </c>
      <c r="B15">
        <f t="shared" si="2"/>
        <v>0.35</v>
      </c>
      <c r="C15">
        <f>A15*'7 STOCK DATA'!$F$15+'Portfolio frontier'!B15*'7 STOCK DATA'!$G$15</f>
        <v>0.109001</v>
      </c>
      <c r="D15">
        <f>A15^2*'7 STOCK DATA'!$F$16+'Portfolio frontier'!B15^2*'7 STOCK DATA'!$G$16+(2*'Portfolio frontier'!A15*'Portfolio frontier'!B15*'7 STOCK DATA'!$F$18)</f>
        <v>7.5662807273333384E-3</v>
      </c>
      <c r="E15">
        <f t="shared" si="0"/>
        <v>8.6984370592269836E-2</v>
      </c>
      <c r="F15">
        <v>0.109001</v>
      </c>
    </row>
    <row r="16" spans="1:6" x14ac:dyDescent="0.15">
      <c r="A16">
        <f t="shared" si="1"/>
        <v>0.70000000000000007</v>
      </c>
      <c r="B16">
        <f t="shared" si="2"/>
        <v>0.29999999999999993</v>
      </c>
      <c r="C16">
        <f>A16*'7 STOCK DATA'!$F$15+'Portfolio frontier'!B16*'7 STOCK DATA'!$G$15</f>
        <v>0.10807799999999998</v>
      </c>
      <c r="D16">
        <f>A16^2*'7 STOCK DATA'!$F$16+'Portfolio frontier'!B16^2*'7 STOCK DATA'!$G$16+(2*'Portfolio frontier'!A16*'Portfolio frontier'!B16*'7 STOCK DATA'!$F$18)</f>
        <v>6.9102706960000038E-3</v>
      </c>
      <c r="E16">
        <f t="shared" si="0"/>
        <v>8.3128037965538457E-2</v>
      </c>
      <c r="F16">
        <v>0.10807799999999998</v>
      </c>
    </row>
    <row r="17" spans="1:6" x14ac:dyDescent="0.15">
      <c r="A17">
        <f t="shared" si="1"/>
        <v>0.75000000000000011</v>
      </c>
      <c r="B17">
        <f t="shared" si="2"/>
        <v>0.24999999999999989</v>
      </c>
      <c r="C17">
        <f>A17*'7 STOCK DATA'!$F$15+'Portfolio frontier'!B17*'7 STOCK DATA'!$G$15</f>
        <v>0.10715499999999999</v>
      </c>
      <c r="D17">
        <f>A17^2*'7 STOCK DATA'!$F$16+'Portfolio frontier'!B17^2*'7 STOCK DATA'!$G$16+(2*'Portfolio frontier'!A17*'Portfolio frontier'!B17*'7 STOCK DATA'!$F$18)</f>
        <v>6.5083548500000036E-3</v>
      </c>
      <c r="E17">
        <f t="shared" si="0"/>
        <v>8.0674375423674671E-2</v>
      </c>
      <c r="F17">
        <v>0.10715499999999999</v>
      </c>
    </row>
    <row r="18" spans="1:6" x14ac:dyDescent="0.15">
      <c r="A18">
        <f t="shared" si="1"/>
        <v>0.80000000000000016</v>
      </c>
      <c r="B18">
        <f t="shared" si="2"/>
        <v>0.19999999999999984</v>
      </c>
      <c r="C18">
        <f>A18*'7 STOCK DATA'!$F$15+'Portfolio frontier'!B18*'7 STOCK DATA'!$G$15</f>
        <v>0.10623199999999999</v>
      </c>
      <c r="D18">
        <f>A18^2*'7 STOCK DATA'!$F$16+'Portfolio frontier'!B18^2*'7 STOCK DATA'!$G$16+(2*'Portfolio frontier'!A18*'Portfolio frontier'!B18*'7 STOCK DATA'!$F$18)</f>
        <v>6.360533189333337E-3</v>
      </c>
      <c r="E18">
        <f t="shared" si="0"/>
        <v>7.9752950975705825E-2</v>
      </c>
      <c r="F18">
        <v>0.10623199999999999</v>
      </c>
    </row>
    <row r="19" spans="1:6" x14ac:dyDescent="0.15">
      <c r="A19">
        <f t="shared" si="1"/>
        <v>0.8500000000000002</v>
      </c>
      <c r="B19">
        <f t="shared" si="2"/>
        <v>0.1499999999999998</v>
      </c>
      <c r="C19">
        <f>A19*'7 STOCK DATA'!$F$15+'Portfolio frontier'!B19*'7 STOCK DATA'!$G$15</f>
        <v>0.10530899999999999</v>
      </c>
      <c r="D19">
        <f>A19^2*'7 STOCK DATA'!$F$16+'Portfolio frontier'!B19^2*'7 STOCK DATA'!$G$16+(2*'Portfolio frontier'!A19*'Portfolio frontier'!B19*'7 STOCK DATA'!$F$18)</f>
        <v>6.4668057140000049E-3</v>
      </c>
      <c r="E19">
        <f t="shared" si="0"/>
        <v>8.0416451762061747E-2</v>
      </c>
      <c r="F19">
        <v>0.10530899999999999</v>
      </c>
    </row>
    <row r="20" spans="1:6" x14ac:dyDescent="0.15">
      <c r="A20">
        <f t="shared" si="1"/>
        <v>0.90000000000000024</v>
      </c>
      <c r="B20">
        <f t="shared" si="2"/>
        <v>9.9999999999999756E-2</v>
      </c>
      <c r="C20">
        <f>A20*'7 STOCK DATA'!$F$15+'Portfolio frontier'!B20*'7 STOCK DATA'!$G$15</f>
        <v>0.10438599999999999</v>
      </c>
      <c r="D20">
        <f>A20^2*'7 STOCK DATA'!$F$16+'Portfolio frontier'!B20^2*'7 STOCK DATA'!$G$16+(2*'Portfolio frontier'!A20*'Portfolio frontier'!B20*'7 STOCK DATA'!$F$18)</f>
        <v>6.8271724240000064E-3</v>
      </c>
      <c r="E20">
        <f t="shared" si="0"/>
        <v>8.2626705271358888E-2</v>
      </c>
      <c r="F20">
        <v>0.10438599999999999</v>
      </c>
    </row>
    <row r="21" spans="1:6" x14ac:dyDescent="0.15">
      <c r="A21">
        <f t="shared" ref="A21:A22" si="3">A20+0.05</f>
        <v>0.95000000000000029</v>
      </c>
      <c r="B21">
        <f t="shared" si="2"/>
        <v>4.9999999999999711E-2</v>
      </c>
      <c r="C21">
        <f>A21*'7 STOCK DATA'!$F$15+'Portfolio frontier'!B21*'7 STOCK DATA'!$G$15</f>
        <v>0.103463</v>
      </c>
      <c r="D21">
        <f>A21^2*'7 STOCK DATA'!$F$16+'Portfolio frontier'!B21^2*'7 STOCK DATA'!$G$16+(2*'Portfolio frontier'!A21*'Portfolio frontier'!B21*'7 STOCK DATA'!$F$18)</f>
        <v>7.4416333193333423E-3</v>
      </c>
      <c r="E21">
        <f t="shared" si="0"/>
        <v>8.6264902013120856E-2</v>
      </c>
      <c r="F21">
        <v>0.103463</v>
      </c>
    </row>
    <row r="22" spans="1:6" x14ac:dyDescent="0.15">
      <c r="A22">
        <f t="shared" si="3"/>
        <v>1.0000000000000002</v>
      </c>
      <c r="B22">
        <f t="shared" si="2"/>
        <v>0</v>
      </c>
      <c r="C22">
        <f>A22*'7 STOCK DATA'!$F$15+'Portfolio frontier'!B22*'7 STOCK DATA'!$G$15</f>
        <v>0.10254000000000002</v>
      </c>
      <c r="D22">
        <f>A22^2*'7 STOCK DATA'!$F$16+'Portfolio frontier'!B22^2*'7 STOCK DATA'!$G$16+(2*'Portfolio frontier'!A22*'Portfolio frontier'!B22*'7 STOCK DATA'!$F$18)</f>
        <v>8.3101884000000084E-3</v>
      </c>
      <c r="E22">
        <f t="shared" si="0"/>
        <v>9.1160234751782032E-2</v>
      </c>
      <c r="F22">
        <v>0.10254000000000002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STOCK DATA</vt:lpstr>
      <vt:lpstr>Portfolio frontier</vt:lpstr>
    </vt:vector>
  </TitlesOfParts>
  <Company>Bahrain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B.I.B.F</dc:creator>
  <cp:lastModifiedBy>Microsoft Office User</cp:lastModifiedBy>
  <cp:lastPrinted>1998-11-02T16:22:26Z</cp:lastPrinted>
  <dcterms:created xsi:type="dcterms:W3CDTF">1998-11-01T20:18:12Z</dcterms:created>
  <dcterms:modified xsi:type="dcterms:W3CDTF">2017-07-11T00:01:53Z</dcterms:modified>
</cp:coreProperties>
</file>