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ch_Flinkstrom\OneDrive - UW\Lab\Coding\NOB_growth_curves_Jun2023\data\"/>
    </mc:Choice>
  </mc:AlternateContent>
  <xr:revisionPtr revIDLastSave="5" documentId="14_{4967DC53-9404-42D1-8A2B-9B538DD30EEA}" xr6:coauthVersionLast="36" xr6:coauthVersionMax="36" xr10:uidLastSave="{A1917298-4ADC-40D2-8C77-9D6DCE7001F3}"/>
  <bookViews>
    <workbookView xWindow="0" yWindow="0" windowWidth="28800" windowHeight="13320" xr2:uid="{1A870412-D7C5-4E6C-B375-9C324975789E}"/>
  </bookViews>
  <sheets>
    <sheet name="1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88" i="2" l="1"/>
  <c r="S88" i="2" s="1"/>
  <c r="P87" i="2"/>
  <c r="P86" i="2"/>
  <c r="S86" i="2"/>
  <c r="L88" i="2"/>
  <c r="M88" i="2" s="1"/>
  <c r="K88" i="2"/>
  <c r="F88" i="2"/>
  <c r="S87" i="2"/>
  <c r="L87" i="2"/>
  <c r="K87" i="2"/>
  <c r="F87" i="2"/>
  <c r="L86" i="2"/>
  <c r="K86" i="2"/>
  <c r="F86" i="2"/>
  <c r="M87" i="2" l="1"/>
  <c r="M86" i="2"/>
  <c r="P85" i="2"/>
  <c r="S85" i="2" s="1"/>
  <c r="P84" i="2"/>
  <c r="P83" i="2"/>
  <c r="S84" i="2"/>
  <c r="L85" i="2"/>
  <c r="K85" i="2"/>
  <c r="F85" i="2"/>
  <c r="L84" i="2"/>
  <c r="K84" i="2"/>
  <c r="F84" i="2"/>
  <c r="S83" i="2"/>
  <c r="L83" i="2"/>
  <c r="K83" i="2"/>
  <c r="F83" i="2"/>
  <c r="M85" i="2" l="1"/>
  <c r="M83" i="2"/>
  <c r="M84" i="2"/>
  <c r="P81" i="2"/>
  <c r="P82" i="2"/>
  <c r="S82" i="2" s="1"/>
  <c r="P80" i="2"/>
  <c r="L82" i="2"/>
  <c r="K82" i="2"/>
  <c r="F82" i="2"/>
  <c r="S81" i="2"/>
  <c r="L81" i="2"/>
  <c r="K81" i="2"/>
  <c r="F81" i="2"/>
  <c r="S80" i="2"/>
  <c r="L80" i="2"/>
  <c r="M80" i="2" s="1"/>
  <c r="K80" i="2"/>
  <c r="F80" i="2"/>
  <c r="M82" i="2" l="1"/>
  <c r="M81" i="2"/>
  <c r="P79" i="2"/>
  <c r="P77" i="2"/>
  <c r="S77" i="2" s="1"/>
  <c r="L79" i="2"/>
  <c r="M79" i="2" s="1"/>
  <c r="L78" i="2"/>
  <c r="M78" i="2" s="1"/>
  <c r="L77" i="2"/>
  <c r="M77" i="2" s="1"/>
  <c r="K79" i="2"/>
  <c r="K78" i="2"/>
  <c r="K77" i="2"/>
  <c r="S74" i="2"/>
  <c r="S75" i="2"/>
  <c r="S76" i="2"/>
  <c r="S78" i="2"/>
  <c r="S79" i="2"/>
  <c r="P74" i="2"/>
  <c r="L76" i="2"/>
  <c r="M76" i="2" s="1"/>
  <c r="L75" i="2"/>
  <c r="M75" i="2" s="1"/>
  <c r="L74" i="2"/>
  <c r="M74" i="2" s="1"/>
  <c r="K76" i="2"/>
  <c r="K75" i="2"/>
  <c r="K74" i="2"/>
  <c r="F77" i="2"/>
  <c r="F78" i="2"/>
  <c r="F79" i="2"/>
  <c r="S73" i="2"/>
  <c r="S72" i="2"/>
  <c r="S71" i="2"/>
  <c r="L73" i="2"/>
  <c r="M73" i="2" s="1"/>
  <c r="L72" i="2"/>
  <c r="M72" i="2" s="1"/>
  <c r="L71" i="2"/>
  <c r="M71" i="2" s="1"/>
  <c r="K73" i="2"/>
  <c r="K72" i="2"/>
  <c r="K71" i="2"/>
  <c r="L70" i="2"/>
  <c r="M70" i="2" s="1"/>
  <c r="L69" i="2"/>
  <c r="M69" i="2" s="1"/>
  <c r="L68" i="2"/>
  <c r="M68" i="2"/>
  <c r="K70" i="2"/>
  <c r="K69" i="2"/>
  <c r="K68" i="2"/>
  <c r="F68" i="2"/>
  <c r="F69" i="2"/>
  <c r="F70" i="2"/>
  <c r="F71" i="2"/>
  <c r="F72" i="2"/>
  <c r="F73" i="2"/>
  <c r="F74" i="2"/>
  <c r="F75" i="2"/>
  <c r="F76" i="2"/>
  <c r="P17" i="2" l="1"/>
  <c r="S67" i="2" l="1"/>
  <c r="L67" i="2"/>
  <c r="K67" i="2"/>
  <c r="M67" i="2" s="1"/>
  <c r="F67" i="2"/>
  <c r="S66" i="2"/>
  <c r="L66" i="2"/>
  <c r="M66" i="2" s="1"/>
  <c r="K66" i="2"/>
  <c r="F66" i="2"/>
  <c r="S65" i="2"/>
  <c r="L65" i="2"/>
  <c r="K65" i="2"/>
  <c r="F65" i="2"/>
  <c r="S64" i="2"/>
  <c r="L64" i="2"/>
  <c r="M64" i="2" s="1"/>
  <c r="K64" i="2"/>
  <c r="F64" i="2"/>
  <c r="S63" i="2"/>
  <c r="L63" i="2"/>
  <c r="K63" i="2"/>
  <c r="F63" i="2"/>
  <c r="S62" i="2"/>
  <c r="L62" i="2"/>
  <c r="M62" i="2" s="1"/>
  <c r="K62" i="2"/>
  <c r="F62" i="2"/>
  <c r="S61" i="2"/>
  <c r="L61" i="2"/>
  <c r="K61" i="2"/>
  <c r="F61" i="2"/>
  <c r="S60" i="2"/>
  <c r="M60" i="2"/>
  <c r="L60" i="2"/>
  <c r="K60" i="2"/>
  <c r="F60" i="2"/>
  <c r="S59" i="2"/>
  <c r="L59" i="2"/>
  <c r="M59" i="2" s="1"/>
  <c r="K59" i="2"/>
  <c r="F59" i="2"/>
  <c r="S58" i="2"/>
  <c r="L58" i="2"/>
  <c r="K58" i="2"/>
  <c r="F58" i="2"/>
  <c r="S57" i="2"/>
  <c r="L57" i="2"/>
  <c r="K57" i="2"/>
  <c r="F57" i="2"/>
  <c r="S56" i="2"/>
  <c r="L56" i="2"/>
  <c r="K56" i="2"/>
  <c r="F56" i="2"/>
  <c r="S55" i="2"/>
  <c r="L55" i="2"/>
  <c r="K55" i="2"/>
  <c r="F55" i="2"/>
  <c r="S54" i="2"/>
  <c r="L54" i="2"/>
  <c r="K54" i="2"/>
  <c r="F54" i="2"/>
  <c r="S53" i="2"/>
  <c r="L53" i="2"/>
  <c r="K53" i="2"/>
  <c r="F53" i="2"/>
  <c r="L52" i="2"/>
  <c r="K52" i="2"/>
  <c r="F52" i="2"/>
  <c r="L51" i="2"/>
  <c r="K51" i="2"/>
  <c r="F51" i="2"/>
  <c r="L50" i="2"/>
  <c r="K50" i="2"/>
  <c r="F50" i="2"/>
  <c r="M57" i="2" l="1"/>
  <c r="M61" i="2"/>
  <c r="M63" i="2"/>
  <c r="M65" i="2"/>
  <c r="M53" i="2"/>
  <c r="M54" i="2"/>
  <c r="M56" i="2"/>
  <c r="M55" i="2"/>
  <c r="M58" i="2"/>
  <c r="S49" i="2"/>
  <c r="S48" i="2"/>
  <c r="S47" i="2"/>
  <c r="L49" i="2"/>
  <c r="L48" i="2"/>
  <c r="L47" i="2"/>
  <c r="K49" i="2"/>
  <c r="K48" i="2"/>
  <c r="K47" i="2"/>
  <c r="F49" i="2"/>
  <c r="F48" i="2"/>
  <c r="F47" i="2"/>
  <c r="S46" i="2"/>
  <c r="S45" i="2"/>
  <c r="S44" i="2"/>
  <c r="S43" i="2"/>
  <c r="S42" i="2"/>
  <c r="S41" i="2"/>
  <c r="S40" i="2"/>
  <c r="S39" i="2"/>
  <c r="S38" i="2"/>
  <c r="L46" i="2"/>
  <c r="L45" i="2"/>
  <c r="L44" i="2"/>
  <c r="L43" i="2"/>
  <c r="L42" i="2"/>
  <c r="L41" i="2"/>
  <c r="L40" i="2"/>
  <c r="L39" i="2"/>
  <c r="L38" i="2"/>
  <c r="K46" i="2"/>
  <c r="M46" i="2" s="1"/>
  <c r="K45" i="2"/>
  <c r="K44" i="2"/>
  <c r="K43" i="2"/>
  <c r="K42" i="2"/>
  <c r="K41" i="2"/>
  <c r="K40" i="2"/>
  <c r="K39" i="2"/>
  <c r="K38" i="2"/>
  <c r="F46" i="2"/>
  <c r="F45" i="2"/>
  <c r="F44" i="2"/>
  <c r="F43" i="2"/>
  <c r="F42" i="2"/>
  <c r="F41" i="2"/>
  <c r="F40" i="2"/>
  <c r="F39" i="2"/>
  <c r="F38" i="2"/>
  <c r="S37" i="2"/>
  <c r="S36" i="2"/>
  <c r="S35" i="2"/>
  <c r="S34" i="2"/>
  <c r="S33" i="2"/>
  <c r="S32" i="2"/>
  <c r="S31" i="2"/>
  <c r="S30" i="2"/>
  <c r="S29" i="2"/>
  <c r="L37" i="2"/>
  <c r="L36" i="2"/>
  <c r="L35" i="2"/>
  <c r="L34" i="2"/>
  <c r="L33" i="2"/>
  <c r="L32" i="2"/>
  <c r="L31" i="2"/>
  <c r="L30" i="2"/>
  <c r="L29" i="2"/>
  <c r="K37" i="2"/>
  <c r="K36" i="2"/>
  <c r="K35" i="2"/>
  <c r="K34" i="2"/>
  <c r="K33" i="2"/>
  <c r="K32" i="2"/>
  <c r="K31" i="2"/>
  <c r="K30" i="2"/>
  <c r="K29" i="2"/>
  <c r="F37" i="2"/>
  <c r="F36" i="2"/>
  <c r="F35" i="2"/>
  <c r="F34" i="2"/>
  <c r="F33" i="2"/>
  <c r="F32" i="2"/>
  <c r="F31" i="2"/>
  <c r="F30" i="2"/>
  <c r="F29" i="2"/>
  <c r="S28" i="2"/>
  <c r="S27" i="2"/>
  <c r="S26" i="2"/>
  <c r="S25" i="2"/>
  <c r="S24" i="2"/>
  <c r="S23" i="2"/>
  <c r="S22" i="2"/>
  <c r="S21" i="2"/>
  <c r="S20" i="2"/>
  <c r="L28" i="2"/>
  <c r="L27" i="2"/>
  <c r="M27" i="2" s="1"/>
  <c r="L26" i="2"/>
  <c r="L25" i="2"/>
  <c r="L24" i="2"/>
  <c r="L23" i="2"/>
  <c r="L22" i="2"/>
  <c r="L21" i="2"/>
  <c r="L20" i="2"/>
  <c r="K28" i="2"/>
  <c r="K27" i="2"/>
  <c r="K26" i="2"/>
  <c r="K25" i="2"/>
  <c r="K24" i="2"/>
  <c r="K23" i="2"/>
  <c r="K22" i="2"/>
  <c r="K21" i="2"/>
  <c r="K20" i="2"/>
  <c r="F28" i="2"/>
  <c r="F27" i="2"/>
  <c r="F26" i="2"/>
  <c r="F25" i="2"/>
  <c r="F24" i="2"/>
  <c r="F23" i="2"/>
  <c r="F22" i="2"/>
  <c r="F21" i="2"/>
  <c r="F20" i="2"/>
  <c r="M44" i="2" l="1"/>
  <c r="M43" i="2"/>
  <c r="M40" i="2"/>
  <c r="M36" i="2"/>
  <c r="M35" i="2"/>
  <c r="M33" i="2"/>
  <c r="M29" i="2"/>
  <c r="M37" i="2"/>
  <c r="M34" i="2"/>
  <c r="M32" i="2"/>
  <c r="M31" i="2"/>
  <c r="M28" i="2"/>
  <c r="M26" i="2"/>
  <c r="M24" i="2"/>
  <c r="M20" i="2"/>
  <c r="M21" i="2"/>
  <c r="M41" i="2"/>
  <c r="M42" i="2"/>
  <c r="M22" i="2"/>
  <c r="M23" i="2"/>
  <c r="M47" i="2"/>
  <c r="M48" i="2"/>
  <c r="M25" i="2"/>
  <c r="M49" i="2"/>
  <c r="M38" i="2"/>
  <c r="M30" i="2"/>
  <c r="M39" i="2"/>
  <c r="M45" i="2"/>
  <c r="L19" i="2"/>
  <c r="L18" i="2"/>
  <c r="L17" i="2"/>
  <c r="L16" i="2"/>
  <c r="L15" i="2"/>
  <c r="L14" i="2"/>
  <c r="L13" i="2"/>
  <c r="L12" i="2"/>
  <c r="L11" i="2"/>
  <c r="K19" i="2"/>
  <c r="K18" i="2"/>
  <c r="K17" i="2"/>
  <c r="M17" i="2" s="1"/>
  <c r="K16" i="2"/>
  <c r="K15" i="2"/>
  <c r="K14" i="2"/>
  <c r="K13" i="2"/>
  <c r="K12" i="2"/>
  <c r="K11" i="2"/>
  <c r="F19" i="2"/>
  <c r="F18" i="2"/>
  <c r="F17" i="2"/>
  <c r="F16" i="2"/>
  <c r="F15" i="2"/>
  <c r="F14" i="2"/>
  <c r="F13" i="2"/>
  <c r="F12" i="2"/>
  <c r="F11" i="2"/>
  <c r="M18" i="2" l="1"/>
  <c r="M19" i="2"/>
  <c r="M16" i="2"/>
  <c r="M15" i="2"/>
  <c r="M11" i="2"/>
  <c r="M13" i="2"/>
  <c r="M14" i="2"/>
  <c r="M12" i="2"/>
  <c r="L2" i="2"/>
  <c r="L3" i="2"/>
  <c r="L4" i="2"/>
  <c r="L5" i="2"/>
  <c r="L6" i="2"/>
  <c r="L7" i="2"/>
  <c r="L8" i="2"/>
  <c r="L9" i="2"/>
  <c r="K2" i="2"/>
  <c r="K3" i="2"/>
  <c r="K4" i="2"/>
  <c r="K5" i="2"/>
  <c r="K6" i="2"/>
  <c r="K7" i="2"/>
  <c r="K8" i="2"/>
  <c r="K9" i="2"/>
  <c r="M3" i="2" l="1"/>
  <c r="M9" i="2"/>
  <c r="M8" i="2"/>
  <c r="M7" i="2"/>
  <c r="M6" i="2"/>
  <c r="M5" i="2"/>
  <c r="M2" i="2"/>
  <c r="S12" i="2" l="1"/>
  <c r="S17" i="2"/>
  <c r="S16" i="2"/>
  <c r="S19" i="2"/>
  <c r="S18" i="2"/>
  <c r="S15" i="2"/>
  <c r="S14" i="2"/>
  <c r="S13" i="2"/>
  <c r="S11" i="2"/>
  <c r="L10" i="2"/>
  <c r="K10" i="2"/>
  <c r="F10" i="2"/>
  <c r="F9" i="2"/>
  <c r="F8" i="2"/>
  <c r="F7" i="2"/>
  <c r="F6" i="2"/>
  <c r="F5" i="2"/>
  <c r="F4" i="2"/>
  <c r="F3" i="2"/>
  <c r="F2" i="2"/>
  <c r="M10" i="2" l="1"/>
</calcChain>
</file>

<file path=xl/sharedStrings.xml><?xml version="1.0" encoding="utf-8"?>
<sst xmlns="http://schemas.openxmlformats.org/spreadsheetml/2006/main" count="122" uniqueCount="20">
  <si>
    <t>Date</t>
  </si>
  <si>
    <t>Time_elapsed_hr</t>
  </si>
  <si>
    <t>Organism</t>
  </si>
  <si>
    <t>NH4_ug-N/L</t>
  </si>
  <si>
    <t>Nitrite_ug-N/L</t>
  </si>
  <si>
    <t>TON_ug-N/L</t>
  </si>
  <si>
    <t>NH4_uM</t>
  </si>
  <si>
    <t>Nitrite_uM</t>
  </si>
  <si>
    <t>TON_uM</t>
  </si>
  <si>
    <t>Nitrate_uM</t>
  </si>
  <si>
    <t>Start_date</t>
  </si>
  <si>
    <t>Cell_count_sample_volume</t>
  </si>
  <si>
    <t>Cell_count_total_volume</t>
  </si>
  <si>
    <t>5000_events_uL_1</t>
  </si>
  <si>
    <t>5000_events_uL_2</t>
  </si>
  <si>
    <t>5000_events_uL_3</t>
  </si>
  <si>
    <t>MLSD-S22</t>
  </si>
  <si>
    <t>Cell_count_cells-per-mL</t>
  </si>
  <si>
    <t>Replicate</t>
  </si>
  <si>
    <t>NaCl_mM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</si>
</sst>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7">
    <xf numFmtId="0" fontId="0" fillId="0" borderId="0" xfId="0"/>
    <xf numFmtId="14" fontId="1" fillId="0" borderId="1" xfId="1" applyNumberFormat="1"/>
    <xf numFmtId="0" fontId="1" fillId="0" borderId="1" xfId="1"/>
    <xf numFmtId="11" fontId="1" fillId="0" borderId="1" xfId="1" applyNumberFormat="1"/>
    <xf numFmtId="14" fontId="0" fillId="0" borderId="0" xfId="0" applyNumberFormat="1"/>
    <xf numFmtId="11" fontId="0" fillId="0" borderId="0" xfId="0" applyNumberFormat="1"/>
    <xf numFmtId="22" fontId="0" fillId="0" borderId="0" xfId="0" applyNumberFormat="1"/>
  </cellXfs>
  <cellStyles count="2"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17CCF-A16F-4712-AB5D-68F18626C4F4}">
  <dimension ref="A1:S104"/>
  <sheetViews>
    <sheetView tabSelected="1" topLeftCell="A64" workbookViewId="0">
      <selection activeCell="B76" sqref="B76"/>
    </sheetView>
  </sheetViews>
  <sheetFormatPr defaultRowHeight="15" x14ac:dyDescent="0.25"/>
  <cols>
    <col min="1" max="1" width="14.85546875" bestFit="1" customWidth="1"/>
    <col min="2" max="2" width="9.5703125" bestFit="1" customWidth="1"/>
    <col min="3" max="3" width="9.5703125" customWidth="1"/>
    <col min="4" max="4" width="11.42578125" bestFit="1" customWidth="1"/>
    <col min="5" max="5" width="15.140625" customWidth="1"/>
    <col min="6" max="6" width="16.42578125" bestFit="1" customWidth="1"/>
    <col min="7" max="7" width="11.7109375" bestFit="1" customWidth="1"/>
    <col min="8" max="8" width="14" bestFit="1" customWidth="1"/>
    <col min="9" max="9" width="11.85546875" bestFit="1" customWidth="1"/>
    <col min="10" max="10" width="8.7109375" bestFit="1" customWidth="1"/>
    <col min="11" max="11" width="10.85546875" bestFit="1" customWidth="1"/>
    <col min="12" max="12" width="8.85546875" bestFit="1" customWidth="1"/>
    <col min="13" max="13" width="11.28515625" bestFit="1" customWidth="1"/>
    <col min="14" max="14" width="26.140625" bestFit="1" customWidth="1"/>
    <col min="15" max="15" width="23.7109375" bestFit="1" customWidth="1"/>
    <col min="16" max="18" width="17.28515625" bestFit="1" customWidth="1"/>
    <col min="19" max="19" width="22.85546875" style="5" bestFit="1" customWidth="1"/>
  </cols>
  <sheetData>
    <row r="1" spans="1:19" s="2" customFormat="1" ht="15.75" thickBot="1" x14ac:dyDescent="0.3">
      <c r="A1" s="1" t="s">
        <v>0</v>
      </c>
      <c r="B1" s="2" t="s">
        <v>2</v>
      </c>
      <c r="C1" s="2" t="s">
        <v>18</v>
      </c>
      <c r="D1" s="2" t="s">
        <v>19</v>
      </c>
      <c r="E1" s="2" t="s">
        <v>10</v>
      </c>
      <c r="F1" s="2" t="s">
        <v>1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  <c r="N1" s="3" t="s">
        <v>12</v>
      </c>
      <c r="O1" s="3" t="s">
        <v>11</v>
      </c>
      <c r="P1" s="3" t="s">
        <v>13</v>
      </c>
      <c r="Q1" s="3" t="s">
        <v>14</v>
      </c>
      <c r="R1" s="3" t="s">
        <v>15</v>
      </c>
      <c r="S1" s="3" t="s">
        <v>17</v>
      </c>
    </row>
    <row r="2" spans="1:19" x14ac:dyDescent="0.25">
      <c r="A2" s="4">
        <v>45296.625</v>
      </c>
      <c r="B2" t="s">
        <v>16</v>
      </c>
      <c r="C2">
        <v>1</v>
      </c>
      <c r="D2">
        <v>50</v>
      </c>
      <c r="E2" s="4">
        <v>45296.625</v>
      </c>
      <c r="F2">
        <f>(A2-E2)*24</f>
        <v>0</v>
      </c>
      <c r="H2">
        <v>13085.22</v>
      </c>
      <c r="I2">
        <v>13307</v>
      </c>
      <c r="K2">
        <f t="shared" ref="K2:L9" si="0">H2/14.007</f>
        <v>934.19147569072607</v>
      </c>
      <c r="L2">
        <f t="shared" si="0"/>
        <v>950.02498750624693</v>
      </c>
      <c r="M2">
        <f t="shared" ref="M2:M9" si="1">L2-K2</f>
        <v>15.833511815520865</v>
      </c>
    </row>
    <row r="3" spans="1:19" x14ac:dyDescent="0.25">
      <c r="A3" s="4">
        <v>45296.625</v>
      </c>
      <c r="B3" t="s">
        <v>16</v>
      </c>
      <c r="C3">
        <v>2</v>
      </c>
      <c r="D3">
        <v>50</v>
      </c>
      <c r="E3" s="4">
        <v>45296.625</v>
      </c>
      <c r="F3">
        <f t="shared" ref="F3:F5" si="2">(A3-E3)*24</f>
        <v>0</v>
      </c>
      <c r="H3">
        <v>13173.35</v>
      </c>
      <c r="I3">
        <v>13569</v>
      </c>
      <c r="K3">
        <f t="shared" si="0"/>
        <v>940.48332976368965</v>
      </c>
      <c r="L3">
        <f t="shared" si="0"/>
        <v>968.7299207539088</v>
      </c>
      <c r="M3">
        <f t="shared" si="1"/>
        <v>28.246590990219147</v>
      </c>
    </row>
    <row r="4" spans="1:19" x14ac:dyDescent="0.25">
      <c r="A4" s="4">
        <v>45296.625</v>
      </c>
      <c r="B4" t="s">
        <v>16</v>
      </c>
      <c r="C4">
        <v>3</v>
      </c>
      <c r="D4">
        <v>50</v>
      </c>
      <c r="E4" s="4">
        <v>45296.625</v>
      </c>
      <c r="F4">
        <f t="shared" si="2"/>
        <v>0</v>
      </c>
      <c r="H4">
        <v>13153.77</v>
      </c>
      <c r="I4">
        <v>13046</v>
      </c>
      <c r="K4">
        <f t="shared" si="0"/>
        <v>939.08545727136436</v>
      </c>
      <c r="L4">
        <f t="shared" si="0"/>
        <v>931.39144713357609</v>
      </c>
      <c r="M4">
        <v>0</v>
      </c>
    </row>
    <row r="5" spans="1:19" x14ac:dyDescent="0.25">
      <c r="A5" s="4">
        <v>45296.625</v>
      </c>
      <c r="B5" t="s">
        <v>16</v>
      </c>
      <c r="C5">
        <v>1</v>
      </c>
      <c r="D5">
        <v>100</v>
      </c>
      <c r="E5" s="4">
        <v>45296.625</v>
      </c>
      <c r="F5">
        <f t="shared" si="2"/>
        <v>0</v>
      </c>
      <c r="H5">
        <v>12961.07</v>
      </c>
      <c r="I5">
        <v>13380</v>
      </c>
      <c r="K5">
        <f t="shared" si="0"/>
        <v>925.32805026058395</v>
      </c>
      <c r="L5">
        <f t="shared" si="0"/>
        <v>955.23666738059546</v>
      </c>
      <c r="M5">
        <f t="shared" si="1"/>
        <v>29.908617120011513</v>
      </c>
    </row>
    <row r="6" spans="1:19" x14ac:dyDescent="0.25">
      <c r="A6" s="4">
        <v>45296.625</v>
      </c>
      <c r="B6" t="s">
        <v>16</v>
      </c>
      <c r="C6">
        <v>2</v>
      </c>
      <c r="D6">
        <v>100</v>
      </c>
      <c r="E6" s="4">
        <v>45296.625</v>
      </c>
      <c r="F6">
        <f>(A6-E6)*24</f>
        <v>0</v>
      </c>
      <c r="H6">
        <v>12762.77</v>
      </c>
      <c r="I6">
        <v>12909</v>
      </c>
      <c r="K6">
        <f t="shared" si="0"/>
        <v>911.17084314985368</v>
      </c>
      <c r="L6">
        <f t="shared" si="0"/>
        <v>921.61062325979867</v>
      </c>
      <c r="M6">
        <f t="shared" si="1"/>
        <v>10.439780109944991</v>
      </c>
    </row>
    <row r="7" spans="1:19" x14ac:dyDescent="0.25">
      <c r="A7" s="4">
        <v>45296.625</v>
      </c>
      <c r="B7" t="s">
        <v>16</v>
      </c>
      <c r="C7">
        <v>3</v>
      </c>
      <c r="D7">
        <v>100</v>
      </c>
      <c r="E7" s="4">
        <v>45296.625</v>
      </c>
      <c r="F7">
        <f t="shared" ref="F7:F9" si="3">(A7-E7)*24</f>
        <v>0</v>
      </c>
      <c r="H7">
        <v>12878.53</v>
      </c>
      <c r="I7">
        <v>13184</v>
      </c>
      <c r="K7">
        <f t="shared" si="0"/>
        <v>919.4352823588207</v>
      </c>
      <c r="L7">
        <f t="shared" si="0"/>
        <v>941.24366388234455</v>
      </c>
      <c r="M7">
        <f t="shared" si="1"/>
        <v>21.808381523523849</v>
      </c>
    </row>
    <row r="8" spans="1:19" x14ac:dyDescent="0.25">
      <c r="A8" s="4">
        <v>45296.625</v>
      </c>
      <c r="B8" t="s">
        <v>16</v>
      </c>
      <c r="C8">
        <v>1</v>
      </c>
      <c r="D8">
        <v>200</v>
      </c>
      <c r="E8" s="4">
        <v>45296.625</v>
      </c>
      <c r="F8">
        <f t="shared" si="3"/>
        <v>0</v>
      </c>
      <c r="H8">
        <v>12648.46</v>
      </c>
      <c r="I8">
        <v>13278</v>
      </c>
      <c r="K8">
        <f t="shared" si="0"/>
        <v>903.00992360962368</v>
      </c>
      <c r="L8">
        <f t="shared" si="0"/>
        <v>947.9545941315057</v>
      </c>
      <c r="M8">
        <f t="shared" si="1"/>
        <v>44.944670521882017</v>
      </c>
    </row>
    <row r="9" spans="1:19" x14ac:dyDescent="0.25">
      <c r="A9" s="4">
        <v>45296.625</v>
      </c>
      <c r="B9" t="s">
        <v>16</v>
      </c>
      <c r="C9">
        <v>2</v>
      </c>
      <c r="D9">
        <v>200</v>
      </c>
      <c r="E9" s="4">
        <v>45296.625</v>
      </c>
      <c r="F9">
        <f t="shared" si="3"/>
        <v>0</v>
      </c>
      <c r="H9">
        <v>12610.67</v>
      </c>
      <c r="I9">
        <v>12799</v>
      </c>
      <c r="K9">
        <f t="shared" si="0"/>
        <v>900.31198686371101</v>
      </c>
      <c r="L9">
        <f t="shared" si="0"/>
        <v>913.7574070107803</v>
      </c>
      <c r="M9">
        <f t="shared" si="1"/>
        <v>13.445420147069285</v>
      </c>
    </row>
    <row r="10" spans="1:19" x14ac:dyDescent="0.25">
      <c r="A10" s="4">
        <v>45296.625</v>
      </c>
      <c r="B10" t="s">
        <v>16</v>
      </c>
      <c r="C10">
        <v>3</v>
      </c>
      <c r="D10">
        <v>200</v>
      </c>
      <c r="E10" s="4">
        <v>45296.625</v>
      </c>
      <c r="F10">
        <f>(A10-E10)*24</f>
        <v>0</v>
      </c>
      <c r="H10">
        <v>12642.25</v>
      </c>
      <c r="I10">
        <v>12793</v>
      </c>
      <c r="K10">
        <f t="shared" ref="K10:L49" si="4">H10/14.007</f>
        <v>902.56657385592916</v>
      </c>
      <c r="L10">
        <f t="shared" si="4"/>
        <v>913.32904976083387</v>
      </c>
      <c r="M10">
        <f t="shared" ref="M10:M49" si="5">L10-K10</f>
        <v>10.762475904904704</v>
      </c>
    </row>
    <row r="11" spans="1:19" x14ac:dyDescent="0.25">
      <c r="A11" s="4">
        <v>45297.677083333336</v>
      </c>
      <c r="B11" t="s">
        <v>16</v>
      </c>
      <c r="C11">
        <v>1</v>
      </c>
      <c r="D11">
        <v>50</v>
      </c>
      <c r="E11" s="4">
        <v>45296.625</v>
      </c>
      <c r="F11">
        <f>(A11-E11)*24</f>
        <v>25.250000000058208</v>
      </c>
      <c r="H11">
        <v>12575.21</v>
      </c>
      <c r="I11">
        <v>13733</v>
      </c>
      <c r="K11">
        <f t="shared" si="4"/>
        <v>897.78039551652739</v>
      </c>
      <c r="L11">
        <f t="shared" si="4"/>
        <v>980.43835225244527</v>
      </c>
      <c r="M11">
        <f t="shared" si="5"/>
        <v>82.657956735917878</v>
      </c>
      <c r="N11">
        <v>500</v>
      </c>
      <c r="O11">
        <v>250</v>
      </c>
      <c r="P11">
        <v>70.56</v>
      </c>
      <c r="S11" s="5">
        <f t="shared" ref="S11:S49" si="6">5000/AVERAGE(P11,Q11,R11)*1000*N11/O11</f>
        <v>141723.3560090703</v>
      </c>
    </row>
    <row r="12" spans="1:19" x14ac:dyDescent="0.25">
      <c r="A12" s="4">
        <v>45297.677083333336</v>
      </c>
      <c r="B12" t="s">
        <v>16</v>
      </c>
      <c r="C12">
        <v>2</v>
      </c>
      <c r="D12">
        <v>50</v>
      </c>
      <c r="E12" s="4">
        <v>45296.625</v>
      </c>
      <c r="F12">
        <f t="shared" ref="F12:F14" si="7">(A12-E12)*24</f>
        <v>25.250000000058208</v>
      </c>
      <c r="H12">
        <v>12649.1</v>
      </c>
      <c r="I12">
        <v>12965</v>
      </c>
      <c r="K12">
        <f t="shared" si="4"/>
        <v>903.05561504961804</v>
      </c>
      <c r="L12">
        <f t="shared" si="4"/>
        <v>925.60862425929895</v>
      </c>
      <c r="M12">
        <f t="shared" si="5"/>
        <v>22.553009209680908</v>
      </c>
      <c r="N12">
        <v>500</v>
      </c>
      <c r="O12">
        <v>250</v>
      </c>
      <c r="P12">
        <v>85.62</v>
      </c>
      <c r="S12" s="5">
        <f t="shared" si="6"/>
        <v>116795.141322121</v>
      </c>
    </row>
    <row r="13" spans="1:19" x14ac:dyDescent="0.25">
      <c r="A13" s="4">
        <v>45297.677083333336</v>
      </c>
      <c r="B13" t="s">
        <v>16</v>
      </c>
      <c r="C13">
        <v>3</v>
      </c>
      <c r="D13">
        <v>50</v>
      </c>
      <c r="E13" s="4">
        <v>45296.625</v>
      </c>
      <c r="F13">
        <f t="shared" si="7"/>
        <v>25.250000000058208</v>
      </c>
      <c r="H13">
        <v>12640.67</v>
      </c>
      <c r="I13">
        <v>13194</v>
      </c>
      <c r="K13">
        <f t="shared" si="4"/>
        <v>902.45377311344328</v>
      </c>
      <c r="L13">
        <f t="shared" si="4"/>
        <v>941.95759263225534</v>
      </c>
      <c r="M13">
        <f t="shared" si="5"/>
        <v>39.503819518812065</v>
      </c>
      <c r="N13">
        <v>500</v>
      </c>
      <c r="O13">
        <v>250</v>
      </c>
      <c r="P13">
        <v>78.34</v>
      </c>
      <c r="S13" s="5">
        <f t="shared" si="6"/>
        <v>127648.71074802145</v>
      </c>
    </row>
    <row r="14" spans="1:19" x14ac:dyDescent="0.25">
      <c r="A14" s="4">
        <v>45297.677083333336</v>
      </c>
      <c r="B14" t="s">
        <v>16</v>
      </c>
      <c r="C14">
        <v>1</v>
      </c>
      <c r="D14">
        <v>100</v>
      </c>
      <c r="E14" s="4">
        <v>45296.625</v>
      </c>
      <c r="F14">
        <f t="shared" si="7"/>
        <v>25.250000000058208</v>
      </c>
      <c r="H14">
        <v>12315.23</v>
      </c>
      <c r="I14">
        <v>13255</v>
      </c>
      <c r="K14">
        <f t="shared" si="4"/>
        <v>879.21967587634754</v>
      </c>
      <c r="L14">
        <f t="shared" si="4"/>
        <v>946.3125580067109</v>
      </c>
      <c r="M14">
        <f t="shared" si="5"/>
        <v>67.092882130363364</v>
      </c>
      <c r="N14">
        <v>500</v>
      </c>
      <c r="O14">
        <v>250</v>
      </c>
      <c r="P14">
        <v>66.209999999999994</v>
      </c>
      <c r="S14" s="5">
        <f t="shared" si="6"/>
        <v>151034.58692040478</v>
      </c>
    </row>
    <row r="15" spans="1:19" x14ac:dyDescent="0.25">
      <c r="A15" s="4">
        <v>45297.677083333336</v>
      </c>
      <c r="B15" t="s">
        <v>16</v>
      </c>
      <c r="C15">
        <v>2</v>
      </c>
      <c r="D15">
        <v>100</v>
      </c>
      <c r="E15" s="4">
        <v>45296.625</v>
      </c>
      <c r="F15">
        <f>(A15-E15)*24</f>
        <v>25.250000000058208</v>
      </c>
      <c r="H15">
        <v>12468.58</v>
      </c>
      <c r="I15">
        <v>13333</v>
      </c>
      <c r="K15">
        <f t="shared" si="4"/>
        <v>890.167773256229</v>
      </c>
      <c r="L15">
        <f t="shared" si="4"/>
        <v>951.88120225601483</v>
      </c>
      <c r="M15">
        <f t="shared" si="5"/>
        <v>61.713428999785833</v>
      </c>
      <c r="N15">
        <v>500</v>
      </c>
      <c r="O15">
        <v>250</v>
      </c>
      <c r="P15">
        <v>97.38</v>
      </c>
      <c r="S15" s="5">
        <f t="shared" si="6"/>
        <v>102690.49086054633</v>
      </c>
    </row>
    <row r="16" spans="1:19" x14ac:dyDescent="0.25">
      <c r="A16" s="4">
        <v>45297.677083333336</v>
      </c>
      <c r="B16" t="s">
        <v>16</v>
      </c>
      <c r="C16">
        <v>3</v>
      </c>
      <c r="D16">
        <v>100</v>
      </c>
      <c r="E16" s="4">
        <v>45296.625</v>
      </c>
      <c r="F16">
        <f t="shared" ref="F16:F18" si="8">(A16-E16)*24</f>
        <v>25.250000000058208</v>
      </c>
      <c r="H16">
        <v>12396.72</v>
      </c>
      <c r="I16">
        <v>13165</v>
      </c>
      <c r="K16">
        <f t="shared" si="4"/>
        <v>885.03748125937034</v>
      </c>
      <c r="L16">
        <f t="shared" si="4"/>
        <v>939.88719925751411</v>
      </c>
      <c r="M16">
        <f t="shared" si="5"/>
        <v>54.849717998143774</v>
      </c>
      <c r="N16">
        <v>500</v>
      </c>
      <c r="O16">
        <v>250</v>
      </c>
      <c r="P16">
        <v>88.34</v>
      </c>
      <c r="S16" s="5">
        <f t="shared" si="6"/>
        <v>113199.00384876612</v>
      </c>
    </row>
    <row r="17" spans="1:19" x14ac:dyDescent="0.25">
      <c r="A17" s="4">
        <v>45297.677083333336</v>
      </c>
      <c r="B17" t="s">
        <v>16</v>
      </c>
      <c r="C17">
        <v>1</v>
      </c>
      <c r="D17">
        <v>200</v>
      </c>
      <c r="E17" s="4">
        <v>45296.625</v>
      </c>
      <c r="F17">
        <f t="shared" si="8"/>
        <v>25.250000000058208</v>
      </c>
      <c r="H17">
        <v>12331.66</v>
      </c>
      <c r="I17">
        <v>12808</v>
      </c>
      <c r="K17">
        <f t="shared" si="4"/>
        <v>880.39266081245091</v>
      </c>
      <c r="L17">
        <f t="shared" si="4"/>
        <v>914.39994288570006</v>
      </c>
      <c r="M17">
        <f t="shared" si="5"/>
        <v>34.007282073249144</v>
      </c>
      <c r="N17">
        <v>500</v>
      </c>
      <c r="O17">
        <v>250</v>
      </c>
      <c r="P17">
        <f>5000*123.7/4365</f>
        <v>141.69530355097365</v>
      </c>
      <c r="S17" s="5">
        <f t="shared" si="6"/>
        <v>70573.969280517384</v>
      </c>
    </row>
    <row r="18" spans="1:19" x14ac:dyDescent="0.25">
      <c r="A18" s="4">
        <v>45297.677083333336</v>
      </c>
      <c r="B18" t="s">
        <v>16</v>
      </c>
      <c r="C18">
        <v>2</v>
      </c>
      <c r="D18">
        <v>200</v>
      </c>
      <c r="E18" s="4">
        <v>45296.625</v>
      </c>
      <c r="F18">
        <f t="shared" si="8"/>
        <v>25.250000000058208</v>
      </c>
      <c r="H18">
        <v>12209.85</v>
      </c>
      <c r="I18">
        <v>12841</v>
      </c>
      <c r="K18">
        <f t="shared" si="4"/>
        <v>871.69629470978805</v>
      </c>
      <c r="L18">
        <f t="shared" si="4"/>
        <v>916.75590776040553</v>
      </c>
      <c r="M18">
        <f t="shared" si="5"/>
        <v>45.059613050617486</v>
      </c>
      <c r="N18">
        <v>500</v>
      </c>
      <c r="O18">
        <v>250</v>
      </c>
      <c r="P18">
        <v>117.68</v>
      </c>
      <c r="S18" s="5">
        <f t="shared" si="6"/>
        <v>84976.206662134602</v>
      </c>
    </row>
    <row r="19" spans="1:19" x14ac:dyDescent="0.25">
      <c r="A19" s="4">
        <v>45297.677083333336</v>
      </c>
      <c r="B19" t="s">
        <v>16</v>
      </c>
      <c r="C19">
        <v>3</v>
      </c>
      <c r="D19">
        <v>200</v>
      </c>
      <c r="E19" s="4">
        <v>45296.625</v>
      </c>
      <c r="F19">
        <f>(A19-E19)*24</f>
        <v>25.250000000058208</v>
      </c>
      <c r="H19">
        <v>12245.48</v>
      </c>
      <c r="I19">
        <v>12854</v>
      </c>
      <c r="K19">
        <f t="shared" si="4"/>
        <v>874.24002284571998</v>
      </c>
      <c r="L19">
        <f t="shared" si="4"/>
        <v>917.68401513528954</v>
      </c>
      <c r="M19">
        <f t="shared" si="5"/>
        <v>43.443992289569564</v>
      </c>
      <c r="N19">
        <v>500</v>
      </c>
      <c r="O19">
        <v>250</v>
      </c>
      <c r="P19">
        <v>104.2</v>
      </c>
      <c r="S19" s="5">
        <f t="shared" si="6"/>
        <v>95969.289827255285</v>
      </c>
    </row>
    <row r="20" spans="1:19" x14ac:dyDescent="0.25">
      <c r="A20" s="4">
        <v>45299.59375</v>
      </c>
      <c r="B20" t="s">
        <v>16</v>
      </c>
      <c r="C20">
        <v>1</v>
      </c>
      <c r="D20">
        <v>50</v>
      </c>
      <c r="E20" s="4">
        <v>45296.625</v>
      </c>
      <c r="F20">
        <f>(A20-E20)*24</f>
        <v>71.25</v>
      </c>
      <c r="H20">
        <v>7069.21</v>
      </c>
      <c r="I20">
        <v>14135</v>
      </c>
      <c r="K20">
        <f t="shared" si="4"/>
        <v>504.69122581566359</v>
      </c>
      <c r="L20">
        <f t="shared" si="4"/>
        <v>1009.1382879988578</v>
      </c>
      <c r="M20">
        <f t="shared" si="5"/>
        <v>504.44706218319419</v>
      </c>
      <c r="N20">
        <v>500</v>
      </c>
      <c r="O20">
        <v>250</v>
      </c>
      <c r="P20">
        <v>9.57</v>
      </c>
      <c r="S20" s="5">
        <f t="shared" si="6"/>
        <v>1044932.079414838</v>
      </c>
    </row>
    <row r="21" spans="1:19" x14ac:dyDescent="0.25">
      <c r="A21" s="4">
        <v>45299.59375</v>
      </c>
      <c r="B21" t="s">
        <v>16</v>
      </c>
      <c r="C21">
        <v>2</v>
      </c>
      <c r="D21">
        <v>50</v>
      </c>
      <c r="E21" s="4">
        <v>45296.625</v>
      </c>
      <c r="F21">
        <f t="shared" ref="F21:F23" si="9">(A21-E21)*24</f>
        <v>71.25</v>
      </c>
      <c r="H21">
        <v>7769.21</v>
      </c>
      <c r="I21">
        <v>13683</v>
      </c>
      <c r="K21">
        <f t="shared" si="4"/>
        <v>554.66623830941671</v>
      </c>
      <c r="L21">
        <f t="shared" si="4"/>
        <v>976.86870850289142</v>
      </c>
      <c r="M21">
        <f t="shared" si="5"/>
        <v>422.20247019347471</v>
      </c>
      <c r="N21">
        <v>500</v>
      </c>
      <c r="O21">
        <v>250</v>
      </c>
      <c r="P21">
        <v>11.8</v>
      </c>
      <c r="S21" s="5">
        <f t="shared" si="6"/>
        <v>847457.62711864407</v>
      </c>
    </row>
    <row r="22" spans="1:19" x14ac:dyDescent="0.25">
      <c r="A22" s="4">
        <v>45299.59375</v>
      </c>
      <c r="B22" t="s">
        <v>16</v>
      </c>
      <c r="C22">
        <v>3</v>
      </c>
      <c r="D22">
        <v>50</v>
      </c>
      <c r="E22" s="4">
        <v>45296.625</v>
      </c>
      <c r="F22">
        <f t="shared" si="9"/>
        <v>71.25</v>
      </c>
      <c r="H22">
        <v>7006.96</v>
      </c>
      <c r="I22">
        <v>14020</v>
      </c>
      <c r="K22">
        <f t="shared" si="4"/>
        <v>500.24701934746912</v>
      </c>
      <c r="L22">
        <f t="shared" si="4"/>
        <v>1000.928107374884</v>
      </c>
      <c r="M22">
        <f t="shared" si="5"/>
        <v>500.68108802741489</v>
      </c>
      <c r="N22">
        <v>500</v>
      </c>
      <c r="O22">
        <v>250</v>
      </c>
      <c r="P22">
        <v>9.34</v>
      </c>
      <c r="S22" s="5">
        <f t="shared" si="6"/>
        <v>1070663.8115631694</v>
      </c>
    </row>
    <row r="23" spans="1:19" x14ac:dyDescent="0.25">
      <c r="A23" s="4">
        <v>45299.59375</v>
      </c>
      <c r="B23" t="s">
        <v>16</v>
      </c>
      <c r="C23">
        <v>1</v>
      </c>
      <c r="D23">
        <v>100</v>
      </c>
      <c r="E23" s="4">
        <v>45296.625</v>
      </c>
      <c r="F23">
        <f t="shared" si="9"/>
        <v>71.25</v>
      </c>
      <c r="H23">
        <v>7852.69</v>
      </c>
      <c r="I23">
        <v>13960</v>
      </c>
      <c r="K23">
        <f t="shared" si="4"/>
        <v>560.62611551367172</v>
      </c>
      <c r="L23">
        <f t="shared" si="4"/>
        <v>996.64453487541948</v>
      </c>
      <c r="M23">
        <f t="shared" si="5"/>
        <v>436.01841936174776</v>
      </c>
      <c r="N23">
        <v>500</v>
      </c>
      <c r="O23">
        <v>250</v>
      </c>
      <c r="P23">
        <v>11.58</v>
      </c>
      <c r="S23" s="5">
        <f t="shared" si="6"/>
        <v>863557.85837651126</v>
      </c>
    </row>
    <row r="24" spans="1:19" x14ac:dyDescent="0.25">
      <c r="A24" s="4">
        <v>45299.59375</v>
      </c>
      <c r="B24" t="s">
        <v>16</v>
      </c>
      <c r="C24">
        <v>2</v>
      </c>
      <c r="D24">
        <v>100</v>
      </c>
      <c r="E24" s="4">
        <v>45296.625</v>
      </c>
      <c r="F24">
        <f>(A24-E24)*24</f>
        <v>71.25</v>
      </c>
      <c r="H24">
        <v>8902.15</v>
      </c>
      <c r="I24">
        <v>13696</v>
      </c>
      <c r="K24">
        <f t="shared" si="4"/>
        <v>635.5500821018062</v>
      </c>
      <c r="L24">
        <f t="shared" si="4"/>
        <v>977.79681587777543</v>
      </c>
      <c r="M24">
        <f t="shared" si="5"/>
        <v>342.24673377596923</v>
      </c>
      <c r="N24">
        <v>500</v>
      </c>
      <c r="O24">
        <v>250</v>
      </c>
      <c r="P24">
        <v>15.54</v>
      </c>
      <c r="S24" s="5">
        <f t="shared" si="6"/>
        <v>643500.64350064355</v>
      </c>
    </row>
    <row r="25" spans="1:19" x14ac:dyDescent="0.25">
      <c r="A25" s="4">
        <v>45299.59375</v>
      </c>
      <c r="B25" t="s">
        <v>16</v>
      </c>
      <c r="C25">
        <v>3</v>
      </c>
      <c r="D25">
        <v>100</v>
      </c>
      <c r="E25" s="4">
        <v>45296.625</v>
      </c>
      <c r="F25">
        <f t="shared" ref="F25:F27" si="10">(A25-E25)*24</f>
        <v>71.25</v>
      </c>
      <c r="H25">
        <v>8059.74</v>
      </c>
      <c r="I25">
        <v>13595</v>
      </c>
      <c r="K25">
        <f t="shared" si="4"/>
        <v>575.40801028057399</v>
      </c>
      <c r="L25">
        <f t="shared" si="4"/>
        <v>970.5861355036767</v>
      </c>
      <c r="M25">
        <f t="shared" si="5"/>
        <v>395.17812522310271</v>
      </c>
      <c r="N25">
        <v>500</v>
      </c>
      <c r="O25">
        <v>250</v>
      </c>
      <c r="P25">
        <v>14.01</v>
      </c>
      <c r="S25" s="5">
        <f t="shared" si="6"/>
        <v>713775.87437544612</v>
      </c>
    </row>
    <row r="26" spans="1:19" x14ac:dyDescent="0.25">
      <c r="A26" s="4">
        <v>45299.59375</v>
      </c>
      <c r="B26" t="s">
        <v>16</v>
      </c>
      <c r="C26">
        <v>1</v>
      </c>
      <c r="D26">
        <v>200</v>
      </c>
      <c r="E26" s="4">
        <v>45296.625</v>
      </c>
      <c r="F26">
        <f t="shared" si="10"/>
        <v>71.25</v>
      </c>
      <c r="H26">
        <v>10787.36</v>
      </c>
      <c r="I26">
        <v>13200</v>
      </c>
      <c r="K26">
        <f t="shared" si="4"/>
        <v>770.14064396373249</v>
      </c>
      <c r="L26">
        <f t="shared" si="4"/>
        <v>942.38594988220177</v>
      </c>
      <c r="M26">
        <f t="shared" si="5"/>
        <v>172.24530591846928</v>
      </c>
      <c r="N26">
        <v>500</v>
      </c>
      <c r="O26">
        <v>250</v>
      </c>
      <c r="P26">
        <v>46.56</v>
      </c>
      <c r="S26" s="5">
        <f t="shared" si="6"/>
        <v>214776.63230240549</v>
      </c>
    </row>
    <row r="27" spans="1:19" x14ac:dyDescent="0.25">
      <c r="A27" s="4">
        <v>45299.59375</v>
      </c>
      <c r="B27" t="s">
        <v>16</v>
      </c>
      <c r="C27">
        <v>2</v>
      </c>
      <c r="D27">
        <v>200</v>
      </c>
      <c r="E27" s="4">
        <v>45296.625</v>
      </c>
      <c r="F27">
        <f t="shared" si="10"/>
        <v>71.25</v>
      </c>
      <c r="H27">
        <v>10177.06</v>
      </c>
      <c r="I27">
        <v>13044</v>
      </c>
      <c r="K27">
        <f t="shared" si="4"/>
        <v>726.5695723566788</v>
      </c>
      <c r="L27">
        <f t="shared" si="4"/>
        <v>931.24866138359391</v>
      </c>
      <c r="M27">
        <f t="shared" si="5"/>
        <v>204.67908902691511</v>
      </c>
      <c r="N27">
        <v>500</v>
      </c>
      <c r="O27">
        <v>250</v>
      </c>
      <c r="P27">
        <v>36.24</v>
      </c>
      <c r="S27" s="5">
        <f t="shared" si="6"/>
        <v>275938.18984547461</v>
      </c>
    </row>
    <row r="28" spans="1:19" x14ac:dyDescent="0.25">
      <c r="A28" s="4">
        <v>45299.59375</v>
      </c>
      <c r="B28" t="s">
        <v>16</v>
      </c>
      <c r="C28">
        <v>3</v>
      </c>
      <c r="D28">
        <v>200</v>
      </c>
      <c r="E28" s="4">
        <v>45296.625</v>
      </c>
      <c r="F28">
        <f>(A28-E28)*24</f>
        <v>71.25</v>
      </c>
      <c r="H28">
        <v>10402.870000000001</v>
      </c>
      <c r="I28">
        <v>13207</v>
      </c>
      <c r="K28">
        <f t="shared" si="4"/>
        <v>742.69079745841373</v>
      </c>
      <c r="L28">
        <f t="shared" si="4"/>
        <v>942.88570000713935</v>
      </c>
      <c r="M28">
        <f t="shared" si="5"/>
        <v>200.19490254872562</v>
      </c>
      <c r="N28">
        <v>500</v>
      </c>
      <c r="O28">
        <v>250</v>
      </c>
      <c r="P28">
        <v>43.59</v>
      </c>
      <c r="S28" s="5">
        <f t="shared" si="6"/>
        <v>229410.41523285155</v>
      </c>
    </row>
    <row r="29" spans="1:19" x14ac:dyDescent="0.25">
      <c r="A29" s="4">
        <v>45300.635416666664</v>
      </c>
      <c r="B29" t="s">
        <v>16</v>
      </c>
      <c r="C29">
        <v>1</v>
      </c>
      <c r="D29">
        <v>50</v>
      </c>
      <c r="E29" s="4">
        <v>45296.625</v>
      </c>
      <c r="F29">
        <f>(A29-E29)*24</f>
        <v>96.249999999941792</v>
      </c>
      <c r="H29">
        <v>0</v>
      </c>
      <c r="I29">
        <v>14273</v>
      </c>
      <c r="K29">
        <f t="shared" si="4"/>
        <v>0</v>
      </c>
      <c r="L29">
        <f t="shared" si="4"/>
        <v>1018.9905047476262</v>
      </c>
      <c r="M29">
        <f t="shared" si="5"/>
        <v>1018.9905047476262</v>
      </c>
      <c r="N29">
        <v>500</v>
      </c>
      <c r="O29">
        <v>100</v>
      </c>
      <c r="P29">
        <v>8.91</v>
      </c>
      <c r="S29" s="5">
        <f t="shared" si="6"/>
        <v>2805836.1391694718</v>
      </c>
    </row>
    <row r="30" spans="1:19" x14ac:dyDescent="0.25">
      <c r="A30" s="4">
        <v>45300.635416666664</v>
      </c>
      <c r="B30" t="s">
        <v>16</v>
      </c>
      <c r="C30">
        <v>2</v>
      </c>
      <c r="D30">
        <v>50</v>
      </c>
      <c r="E30" s="4">
        <v>45296.625</v>
      </c>
      <c r="F30">
        <f t="shared" ref="F30:F32" si="11">(A30-E30)*24</f>
        <v>96.249999999941792</v>
      </c>
      <c r="H30">
        <v>3.76</v>
      </c>
      <c r="I30">
        <v>14377</v>
      </c>
      <c r="K30">
        <f t="shared" si="4"/>
        <v>0.26843720996644532</v>
      </c>
      <c r="L30">
        <f t="shared" si="4"/>
        <v>1026.4153637466982</v>
      </c>
      <c r="M30">
        <f t="shared" si="5"/>
        <v>1026.1469265367318</v>
      </c>
      <c r="N30">
        <v>500</v>
      </c>
      <c r="O30">
        <v>100</v>
      </c>
      <c r="P30">
        <v>9.84</v>
      </c>
      <c r="S30" s="5">
        <f t="shared" si="6"/>
        <v>2540650.4065040653</v>
      </c>
    </row>
    <row r="31" spans="1:19" x14ac:dyDescent="0.25">
      <c r="A31" s="4">
        <v>45300.635416666664</v>
      </c>
      <c r="B31" t="s">
        <v>16</v>
      </c>
      <c r="C31">
        <v>3</v>
      </c>
      <c r="D31">
        <v>50</v>
      </c>
      <c r="E31" s="4">
        <v>45296.625</v>
      </c>
      <c r="F31">
        <f t="shared" si="11"/>
        <v>96.249999999941792</v>
      </c>
      <c r="H31">
        <v>0</v>
      </c>
      <c r="I31">
        <v>14636</v>
      </c>
      <c r="K31">
        <f t="shared" si="4"/>
        <v>0</v>
      </c>
      <c r="L31">
        <f t="shared" si="4"/>
        <v>1044.9061183693868</v>
      </c>
      <c r="M31">
        <f t="shared" si="5"/>
        <v>1044.9061183693868</v>
      </c>
      <c r="N31">
        <v>500</v>
      </c>
      <c r="O31">
        <v>100</v>
      </c>
      <c r="P31">
        <v>8.86</v>
      </c>
      <c r="S31" s="5">
        <f t="shared" si="6"/>
        <v>2821670.4288939051</v>
      </c>
    </row>
    <row r="32" spans="1:19" x14ac:dyDescent="0.25">
      <c r="A32" s="4">
        <v>45300.635416666664</v>
      </c>
      <c r="B32" t="s">
        <v>16</v>
      </c>
      <c r="C32">
        <v>1</v>
      </c>
      <c r="D32">
        <v>100</v>
      </c>
      <c r="E32" s="4">
        <v>45296.625</v>
      </c>
      <c r="F32">
        <f t="shared" si="11"/>
        <v>96.249999999941792</v>
      </c>
      <c r="H32">
        <v>225.88</v>
      </c>
      <c r="I32">
        <v>14334</v>
      </c>
      <c r="K32">
        <f t="shared" si="4"/>
        <v>16.126222602984221</v>
      </c>
      <c r="L32">
        <f t="shared" si="4"/>
        <v>1023.3454701220818</v>
      </c>
      <c r="M32">
        <f t="shared" si="5"/>
        <v>1007.2192475190976</v>
      </c>
      <c r="N32">
        <v>500</v>
      </c>
      <c r="O32">
        <v>100</v>
      </c>
      <c r="P32">
        <v>10.42</v>
      </c>
      <c r="S32" s="5">
        <f t="shared" si="6"/>
        <v>2399232.2456813823</v>
      </c>
    </row>
    <row r="33" spans="1:19" x14ac:dyDescent="0.25">
      <c r="A33" s="4">
        <v>45300.635416666664</v>
      </c>
      <c r="B33" t="s">
        <v>16</v>
      </c>
      <c r="C33">
        <v>2</v>
      </c>
      <c r="D33">
        <v>100</v>
      </c>
      <c r="E33" s="4">
        <v>45296.625</v>
      </c>
      <c r="F33">
        <f>(A33-E33)*24</f>
        <v>96.249999999941792</v>
      </c>
      <c r="H33">
        <v>1839.56</v>
      </c>
      <c r="I33">
        <v>14125</v>
      </c>
      <c r="K33">
        <f t="shared" si="4"/>
        <v>131.33147711858356</v>
      </c>
      <c r="L33">
        <f t="shared" si="4"/>
        <v>1008.424359248947</v>
      </c>
      <c r="M33">
        <f t="shared" si="5"/>
        <v>877.09288213036348</v>
      </c>
      <c r="N33">
        <v>500</v>
      </c>
      <c r="O33">
        <v>100</v>
      </c>
      <c r="P33">
        <v>13.23</v>
      </c>
      <c r="S33" s="5">
        <f t="shared" si="6"/>
        <v>1889644.7467876042</v>
      </c>
    </row>
    <row r="34" spans="1:19" x14ac:dyDescent="0.25">
      <c r="A34" s="4">
        <v>45300.635416666664</v>
      </c>
      <c r="B34" t="s">
        <v>16</v>
      </c>
      <c r="C34">
        <v>3</v>
      </c>
      <c r="D34">
        <v>100</v>
      </c>
      <c r="E34" s="4">
        <v>45296.625</v>
      </c>
      <c r="F34">
        <f t="shared" ref="F34:F36" si="12">(A34-E34)*24</f>
        <v>96.249999999941792</v>
      </c>
      <c r="H34">
        <v>478.27</v>
      </c>
      <c r="I34">
        <v>13916</v>
      </c>
      <c r="K34">
        <f t="shared" si="4"/>
        <v>34.145070321981869</v>
      </c>
      <c r="L34">
        <f t="shared" si="4"/>
        <v>993.50324837581206</v>
      </c>
      <c r="M34">
        <f t="shared" si="5"/>
        <v>959.35817805383022</v>
      </c>
      <c r="N34">
        <v>500</v>
      </c>
      <c r="O34">
        <v>100</v>
      </c>
      <c r="P34">
        <v>11.3</v>
      </c>
      <c r="S34" s="5">
        <f t="shared" si="6"/>
        <v>2212389.3805309734</v>
      </c>
    </row>
    <row r="35" spans="1:19" x14ac:dyDescent="0.25">
      <c r="A35" s="4">
        <v>45300.635416666664</v>
      </c>
      <c r="B35" t="s">
        <v>16</v>
      </c>
      <c r="C35">
        <v>1</v>
      </c>
      <c r="D35">
        <v>200</v>
      </c>
      <c r="E35" s="4">
        <v>45296.625</v>
      </c>
      <c r="F35">
        <f t="shared" si="12"/>
        <v>96.249999999941792</v>
      </c>
      <c r="H35">
        <v>8569.75</v>
      </c>
      <c r="I35">
        <v>13424</v>
      </c>
      <c r="K35">
        <f t="shared" si="4"/>
        <v>611.81909045477266</v>
      </c>
      <c r="L35">
        <f t="shared" si="4"/>
        <v>958.37795388020277</v>
      </c>
      <c r="M35">
        <f t="shared" si="5"/>
        <v>346.5588634254301</v>
      </c>
      <c r="N35">
        <v>500</v>
      </c>
      <c r="O35">
        <v>250</v>
      </c>
      <c r="P35">
        <v>20.62</v>
      </c>
      <c r="S35" s="5">
        <f t="shared" si="6"/>
        <v>484966.05237633357</v>
      </c>
    </row>
    <row r="36" spans="1:19" x14ac:dyDescent="0.25">
      <c r="A36" s="4">
        <v>45300.635416666664</v>
      </c>
      <c r="B36" t="s">
        <v>16</v>
      </c>
      <c r="C36">
        <v>2</v>
      </c>
      <c r="D36">
        <v>200</v>
      </c>
      <c r="E36" s="4">
        <v>45296.625</v>
      </c>
      <c r="F36">
        <f t="shared" si="12"/>
        <v>96.249999999941792</v>
      </c>
      <c r="H36">
        <v>7059.33</v>
      </c>
      <c r="I36">
        <v>13527</v>
      </c>
      <c r="K36">
        <f t="shared" si="4"/>
        <v>503.9858642107518</v>
      </c>
      <c r="L36">
        <f t="shared" si="4"/>
        <v>965.73142000428356</v>
      </c>
      <c r="M36">
        <f t="shared" si="5"/>
        <v>461.74555579353176</v>
      </c>
      <c r="N36">
        <v>500</v>
      </c>
      <c r="O36">
        <v>250</v>
      </c>
      <c r="P36">
        <v>15.06</v>
      </c>
      <c r="S36" s="5">
        <f t="shared" si="6"/>
        <v>664010.6241699867</v>
      </c>
    </row>
    <row r="37" spans="1:19" x14ac:dyDescent="0.25">
      <c r="A37" s="4">
        <v>45300.635416666664</v>
      </c>
      <c r="B37" t="s">
        <v>16</v>
      </c>
      <c r="C37">
        <v>3</v>
      </c>
      <c r="D37">
        <v>200</v>
      </c>
      <c r="E37" s="4">
        <v>45296.625</v>
      </c>
      <c r="F37">
        <f>(A37-E37)*24</f>
        <v>96.249999999941792</v>
      </c>
      <c r="H37">
        <v>7539.89</v>
      </c>
      <c r="I37">
        <v>13661</v>
      </c>
      <c r="K37">
        <f t="shared" si="4"/>
        <v>538.2944242164632</v>
      </c>
      <c r="L37">
        <f t="shared" si="4"/>
        <v>975.29806525308777</v>
      </c>
      <c r="M37">
        <f t="shared" si="5"/>
        <v>437.00364103662457</v>
      </c>
      <c r="N37">
        <v>500</v>
      </c>
      <c r="O37">
        <v>250</v>
      </c>
      <c r="P37">
        <v>17.68</v>
      </c>
      <c r="S37" s="5">
        <f t="shared" si="6"/>
        <v>565610.85972850688</v>
      </c>
    </row>
    <row r="38" spans="1:19" x14ac:dyDescent="0.25">
      <c r="A38" s="4">
        <v>45301.604166666664</v>
      </c>
      <c r="B38" t="s">
        <v>16</v>
      </c>
      <c r="C38">
        <v>1</v>
      </c>
      <c r="D38">
        <v>50</v>
      </c>
      <c r="E38" s="4">
        <v>45296.625</v>
      </c>
      <c r="F38">
        <f>(A38-E38)*24</f>
        <v>119.49999999994179</v>
      </c>
      <c r="H38">
        <v>0</v>
      </c>
      <c r="I38">
        <v>14500</v>
      </c>
      <c r="K38">
        <f t="shared" si="4"/>
        <v>0</v>
      </c>
      <c r="L38">
        <f t="shared" si="4"/>
        <v>1035.1966873706003</v>
      </c>
      <c r="M38">
        <f t="shared" si="5"/>
        <v>1035.1966873706003</v>
      </c>
      <c r="N38">
        <v>500</v>
      </c>
      <c r="O38">
        <v>100</v>
      </c>
      <c r="P38">
        <v>9.36</v>
      </c>
      <c r="S38" s="5">
        <f t="shared" si="6"/>
        <v>2670940.1709401705</v>
      </c>
    </row>
    <row r="39" spans="1:19" x14ac:dyDescent="0.25">
      <c r="A39" s="4">
        <v>45301.604166666664</v>
      </c>
      <c r="B39" t="s">
        <v>16</v>
      </c>
      <c r="C39">
        <v>2</v>
      </c>
      <c r="D39">
        <v>50</v>
      </c>
      <c r="E39" s="4">
        <v>45296.625</v>
      </c>
      <c r="F39">
        <f t="shared" ref="F39:F41" si="13">(A39-E39)*24</f>
        <v>119.49999999994179</v>
      </c>
      <c r="H39">
        <v>0</v>
      </c>
      <c r="I39">
        <v>14777</v>
      </c>
      <c r="K39">
        <f t="shared" si="4"/>
        <v>0</v>
      </c>
      <c r="L39">
        <f t="shared" si="4"/>
        <v>1054.9725137431285</v>
      </c>
      <c r="M39">
        <f t="shared" si="5"/>
        <v>1054.9725137431285</v>
      </c>
      <c r="N39">
        <v>500</v>
      </c>
      <c r="O39">
        <v>100</v>
      </c>
      <c r="P39">
        <v>9.34</v>
      </c>
      <c r="S39" s="5">
        <f t="shared" si="6"/>
        <v>2676659.5289079235</v>
      </c>
    </row>
    <row r="40" spans="1:19" x14ac:dyDescent="0.25">
      <c r="A40" s="4">
        <v>45301.604166666664</v>
      </c>
      <c r="B40" t="s">
        <v>16</v>
      </c>
      <c r="C40">
        <v>3</v>
      </c>
      <c r="D40">
        <v>50</v>
      </c>
      <c r="E40" s="4">
        <v>45296.625</v>
      </c>
      <c r="F40">
        <f t="shared" si="13"/>
        <v>119.49999999994179</v>
      </c>
      <c r="H40">
        <v>0</v>
      </c>
      <c r="I40">
        <v>13563</v>
      </c>
      <c r="K40">
        <f t="shared" si="4"/>
        <v>0</v>
      </c>
      <c r="L40">
        <f t="shared" si="4"/>
        <v>968.30156350396237</v>
      </c>
      <c r="M40">
        <f t="shared" si="5"/>
        <v>968.30156350396237</v>
      </c>
      <c r="N40">
        <v>500</v>
      </c>
      <c r="O40">
        <v>100</v>
      </c>
      <c r="P40">
        <v>9.5</v>
      </c>
      <c r="S40" s="5">
        <f t="shared" si="6"/>
        <v>2631578.9473684207</v>
      </c>
    </row>
    <row r="41" spans="1:19" x14ac:dyDescent="0.25">
      <c r="A41" s="4">
        <v>45301.604166666664</v>
      </c>
      <c r="B41" t="s">
        <v>16</v>
      </c>
      <c r="C41">
        <v>1</v>
      </c>
      <c r="D41">
        <v>100</v>
      </c>
      <c r="E41" s="4">
        <v>45296.625</v>
      </c>
      <c r="F41">
        <f t="shared" si="13"/>
        <v>119.49999999994179</v>
      </c>
      <c r="H41">
        <v>0</v>
      </c>
      <c r="I41">
        <v>14700</v>
      </c>
      <c r="K41">
        <f t="shared" si="4"/>
        <v>0</v>
      </c>
      <c r="L41">
        <f t="shared" si="4"/>
        <v>1049.4752623688157</v>
      </c>
      <c r="M41">
        <f t="shared" si="5"/>
        <v>1049.4752623688157</v>
      </c>
      <c r="N41">
        <v>500</v>
      </c>
      <c r="O41">
        <v>100</v>
      </c>
      <c r="P41">
        <v>9.8000000000000007</v>
      </c>
      <c r="S41" s="5">
        <f t="shared" si="6"/>
        <v>2551020.4081632649</v>
      </c>
    </row>
    <row r="42" spans="1:19" x14ac:dyDescent="0.25">
      <c r="A42" s="4">
        <v>45301.604166666664</v>
      </c>
      <c r="B42" t="s">
        <v>16</v>
      </c>
      <c r="C42">
        <v>2</v>
      </c>
      <c r="D42">
        <v>100</v>
      </c>
      <c r="E42" s="4">
        <v>45296.625</v>
      </c>
      <c r="F42">
        <f>(A42-E42)*24</f>
        <v>119.49999999994179</v>
      </c>
      <c r="H42">
        <v>0</v>
      </c>
      <c r="I42">
        <v>14645</v>
      </c>
      <c r="K42">
        <f t="shared" si="4"/>
        <v>0</v>
      </c>
      <c r="L42">
        <f t="shared" si="4"/>
        <v>1045.5486542443064</v>
      </c>
      <c r="M42">
        <f t="shared" si="5"/>
        <v>1045.5486542443064</v>
      </c>
      <c r="N42">
        <v>500</v>
      </c>
      <c r="O42">
        <v>100</v>
      </c>
      <c r="P42">
        <v>9.85</v>
      </c>
      <c r="S42" s="5">
        <f t="shared" si="6"/>
        <v>2538071.0659898478</v>
      </c>
    </row>
    <row r="43" spans="1:19" x14ac:dyDescent="0.25">
      <c r="A43" s="4">
        <v>45301.604166666664</v>
      </c>
      <c r="B43" t="s">
        <v>16</v>
      </c>
      <c r="C43">
        <v>3</v>
      </c>
      <c r="D43">
        <v>100</v>
      </c>
      <c r="E43" s="4">
        <v>45296.625</v>
      </c>
      <c r="F43">
        <f t="shared" ref="F43:F45" si="14">(A43-E43)*24</f>
        <v>119.49999999994179</v>
      </c>
      <c r="H43">
        <v>0</v>
      </c>
      <c r="I43">
        <v>14565</v>
      </c>
      <c r="K43">
        <f t="shared" si="4"/>
        <v>0</v>
      </c>
      <c r="L43">
        <f t="shared" si="4"/>
        <v>1039.8372242450205</v>
      </c>
      <c r="M43">
        <f t="shared" si="5"/>
        <v>1039.8372242450205</v>
      </c>
      <c r="N43">
        <v>500</v>
      </c>
      <c r="O43">
        <v>100</v>
      </c>
      <c r="P43">
        <v>10.06</v>
      </c>
      <c r="S43" s="5">
        <f t="shared" si="6"/>
        <v>2485089.4632206759</v>
      </c>
    </row>
    <row r="44" spans="1:19" x14ac:dyDescent="0.25">
      <c r="A44" s="4">
        <v>45301.604166666664</v>
      </c>
      <c r="B44" t="s">
        <v>16</v>
      </c>
      <c r="C44">
        <v>1</v>
      </c>
      <c r="D44">
        <v>200</v>
      </c>
      <c r="E44" s="4">
        <v>45296.625</v>
      </c>
      <c r="F44">
        <f t="shared" si="14"/>
        <v>119.49999999994179</v>
      </c>
      <c r="H44">
        <v>4371.91</v>
      </c>
      <c r="I44">
        <v>13561</v>
      </c>
      <c r="K44">
        <f t="shared" si="4"/>
        <v>312.12322410223459</v>
      </c>
      <c r="L44">
        <f t="shared" si="4"/>
        <v>968.15877775398019</v>
      </c>
      <c r="M44">
        <f t="shared" si="5"/>
        <v>656.03555365174566</v>
      </c>
      <c r="N44">
        <v>500</v>
      </c>
      <c r="O44">
        <v>100</v>
      </c>
      <c r="P44">
        <v>21.82</v>
      </c>
      <c r="S44" s="5">
        <f t="shared" si="6"/>
        <v>1145737.8551787352</v>
      </c>
    </row>
    <row r="45" spans="1:19" x14ac:dyDescent="0.25">
      <c r="A45" s="4">
        <v>45301.604166666664</v>
      </c>
      <c r="B45" t="s">
        <v>16</v>
      </c>
      <c r="C45">
        <v>2</v>
      </c>
      <c r="D45">
        <v>200</v>
      </c>
      <c r="E45" s="4">
        <v>45296.625</v>
      </c>
      <c r="F45">
        <f t="shared" si="14"/>
        <v>119.49999999994179</v>
      </c>
      <c r="H45">
        <v>1470.55</v>
      </c>
      <c r="I45">
        <v>14104</v>
      </c>
      <c r="K45">
        <f t="shared" si="4"/>
        <v>104.98679231812665</v>
      </c>
      <c r="L45">
        <f t="shared" si="4"/>
        <v>1006.9251088741344</v>
      </c>
      <c r="M45">
        <f t="shared" si="5"/>
        <v>901.93831655600775</v>
      </c>
      <c r="N45">
        <v>500</v>
      </c>
      <c r="O45">
        <v>100</v>
      </c>
      <c r="P45">
        <v>15.54</v>
      </c>
      <c r="S45" s="5">
        <f t="shared" si="6"/>
        <v>1608751.6087516088</v>
      </c>
    </row>
    <row r="46" spans="1:19" x14ac:dyDescent="0.25">
      <c r="A46" s="4">
        <v>45301.604166666664</v>
      </c>
      <c r="B46" t="s">
        <v>16</v>
      </c>
      <c r="C46">
        <v>3</v>
      </c>
      <c r="D46">
        <v>200</v>
      </c>
      <c r="E46" s="4">
        <v>45296.625</v>
      </c>
      <c r="F46">
        <f>(A46-E46)*24</f>
        <v>119.49999999994179</v>
      </c>
      <c r="H46">
        <v>2260.9</v>
      </c>
      <c r="I46">
        <v>14176</v>
      </c>
      <c r="K46">
        <f t="shared" si="4"/>
        <v>161.41215106732349</v>
      </c>
      <c r="L46">
        <f t="shared" si="4"/>
        <v>1012.0653958734919</v>
      </c>
      <c r="M46">
        <f t="shared" si="5"/>
        <v>850.65324480616835</v>
      </c>
      <c r="N46">
        <v>500</v>
      </c>
      <c r="O46">
        <v>100</v>
      </c>
      <c r="P46">
        <v>16.829999999999998</v>
      </c>
      <c r="S46" s="5">
        <f t="shared" si="6"/>
        <v>1485442.6619132503</v>
      </c>
    </row>
    <row r="47" spans="1:19" x14ac:dyDescent="0.25">
      <c r="A47" s="4">
        <v>45302.729166666664</v>
      </c>
      <c r="B47" t="s">
        <v>16</v>
      </c>
      <c r="C47">
        <v>1</v>
      </c>
      <c r="D47">
        <v>200</v>
      </c>
      <c r="E47" s="4">
        <v>45296.625</v>
      </c>
      <c r="F47">
        <f t="shared" ref="F47:F48" si="15">(A47-E47)*24</f>
        <v>146.49999999994179</v>
      </c>
      <c r="H47">
        <v>0</v>
      </c>
      <c r="I47">
        <v>14618</v>
      </c>
      <c r="K47">
        <f t="shared" si="4"/>
        <v>0</v>
      </c>
      <c r="L47">
        <f t="shared" si="4"/>
        <v>1043.6210466195473</v>
      </c>
      <c r="M47">
        <f t="shared" si="5"/>
        <v>1043.6210466195473</v>
      </c>
      <c r="N47">
        <v>500</v>
      </c>
      <c r="O47">
        <v>100</v>
      </c>
      <c r="P47">
        <v>11.26</v>
      </c>
      <c r="S47" s="5">
        <f t="shared" si="6"/>
        <v>2220248.6678507989</v>
      </c>
    </row>
    <row r="48" spans="1:19" x14ac:dyDescent="0.25">
      <c r="A48" s="4">
        <v>45302.729166666664</v>
      </c>
      <c r="B48" t="s">
        <v>16</v>
      </c>
      <c r="C48">
        <v>2</v>
      </c>
      <c r="D48">
        <v>200</v>
      </c>
      <c r="E48" s="4">
        <v>45296.625</v>
      </c>
      <c r="F48">
        <f t="shared" si="15"/>
        <v>146.49999999994179</v>
      </c>
      <c r="H48">
        <v>0</v>
      </c>
      <c r="I48">
        <v>13931</v>
      </c>
      <c r="K48">
        <f t="shared" si="4"/>
        <v>0</v>
      </c>
      <c r="L48">
        <f t="shared" si="4"/>
        <v>994.57414150067825</v>
      </c>
      <c r="M48">
        <f t="shared" si="5"/>
        <v>994.57414150067825</v>
      </c>
      <c r="N48">
        <v>500</v>
      </c>
      <c r="O48">
        <v>100</v>
      </c>
      <c r="P48">
        <v>11.74</v>
      </c>
      <c r="S48" s="5">
        <f t="shared" si="6"/>
        <v>2129471.8909710394</v>
      </c>
    </row>
    <row r="49" spans="1:19" x14ac:dyDescent="0.25">
      <c r="A49" s="4">
        <v>45302.729166666664</v>
      </c>
      <c r="B49" t="s">
        <v>16</v>
      </c>
      <c r="C49">
        <v>3</v>
      </c>
      <c r="D49">
        <v>200</v>
      </c>
      <c r="E49" s="4">
        <v>45296.625</v>
      </c>
      <c r="F49">
        <f>(A49-E49)*24</f>
        <v>146.49999999994179</v>
      </c>
      <c r="H49">
        <v>0</v>
      </c>
      <c r="I49">
        <v>14179</v>
      </c>
      <c r="K49">
        <f t="shared" si="4"/>
        <v>0</v>
      </c>
      <c r="L49">
        <f t="shared" si="4"/>
        <v>1012.2795744984651</v>
      </c>
      <c r="M49">
        <f t="shared" si="5"/>
        <v>1012.2795744984651</v>
      </c>
      <c r="N49">
        <v>500</v>
      </c>
      <c r="O49">
        <v>100</v>
      </c>
      <c r="P49">
        <v>11.97</v>
      </c>
      <c r="S49" s="5">
        <f t="shared" si="6"/>
        <v>2088554.7201336676</v>
      </c>
    </row>
    <row r="50" spans="1:19" x14ac:dyDescent="0.25">
      <c r="A50" s="4">
        <v>45219.583333333336</v>
      </c>
      <c r="B50" t="s">
        <v>16</v>
      </c>
      <c r="C50">
        <v>1</v>
      </c>
      <c r="D50">
        <v>0</v>
      </c>
      <c r="E50" s="4">
        <v>45219.583333333336</v>
      </c>
      <c r="F50">
        <f t="shared" ref="F50" si="16">(A50-E50)*24</f>
        <v>0</v>
      </c>
      <c r="H50">
        <v>13307.14</v>
      </c>
      <c r="I50">
        <v>13195</v>
      </c>
      <c r="K50">
        <f t="shared" ref="K50:L65" si="17">H50/14.007</f>
        <v>950.03498250874566</v>
      </c>
      <c r="L50">
        <f t="shared" si="17"/>
        <v>942.02898550724638</v>
      </c>
      <c r="M50">
        <v>0</v>
      </c>
    </row>
    <row r="51" spans="1:19" x14ac:dyDescent="0.25">
      <c r="A51" s="4">
        <v>45219.583333333336</v>
      </c>
      <c r="B51" t="s">
        <v>16</v>
      </c>
      <c r="C51">
        <v>2</v>
      </c>
      <c r="D51">
        <v>0</v>
      </c>
      <c r="E51" s="4">
        <v>45219.583333333336</v>
      </c>
      <c r="F51">
        <f>(A51-E51)*24</f>
        <v>0</v>
      </c>
      <c r="H51">
        <v>13336.82</v>
      </c>
      <c r="I51">
        <v>13092</v>
      </c>
      <c r="K51">
        <f t="shared" si="17"/>
        <v>952.1539230384808</v>
      </c>
      <c r="L51">
        <f t="shared" si="17"/>
        <v>934.67551938316558</v>
      </c>
      <c r="M51">
        <v>0</v>
      </c>
    </row>
    <row r="52" spans="1:19" x14ac:dyDescent="0.25">
      <c r="A52" s="4">
        <v>45219.583333333336</v>
      </c>
      <c r="B52" t="s">
        <v>16</v>
      </c>
      <c r="C52">
        <v>3</v>
      </c>
      <c r="D52">
        <v>0</v>
      </c>
      <c r="E52" s="4">
        <v>45219.583333333336</v>
      </c>
      <c r="F52">
        <f t="shared" ref="F52" si="18">(A52-E52)*24</f>
        <v>0</v>
      </c>
      <c r="H52">
        <v>13321.48</v>
      </c>
      <c r="I52">
        <v>13086</v>
      </c>
      <c r="K52">
        <f t="shared" si="17"/>
        <v>951.05875633611765</v>
      </c>
      <c r="L52">
        <f t="shared" si="17"/>
        <v>934.24716213321915</v>
      </c>
      <c r="M52">
        <v>0</v>
      </c>
    </row>
    <row r="53" spans="1:19" x14ac:dyDescent="0.25">
      <c r="A53" s="4">
        <v>45221.645833333336</v>
      </c>
      <c r="B53" t="s">
        <v>16</v>
      </c>
      <c r="C53">
        <v>1</v>
      </c>
      <c r="D53">
        <v>0</v>
      </c>
      <c r="E53" s="4">
        <v>45219.583333333336</v>
      </c>
      <c r="F53">
        <f>(A53-E53)*24</f>
        <v>49.5</v>
      </c>
      <c r="H53">
        <v>11717.78</v>
      </c>
      <c r="I53">
        <v>13032</v>
      </c>
      <c r="K53">
        <f t="shared" si="17"/>
        <v>836.56600271292928</v>
      </c>
      <c r="L53">
        <f t="shared" si="17"/>
        <v>930.39194688370105</v>
      </c>
      <c r="M53">
        <f t="shared" ref="M53:M79" si="19">L53-K53</f>
        <v>93.825944170771777</v>
      </c>
      <c r="N53">
        <v>500</v>
      </c>
      <c r="O53">
        <v>250</v>
      </c>
      <c r="P53">
        <v>34.33</v>
      </c>
      <c r="S53" s="5">
        <f t="shared" ref="S53:S67" si="20">5000/AVERAGE(P53,Q53,R53)*1000*N53/O53</f>
        <v>291290.41654529568</v>
      </c>
    </row>
    <row r="54" spans="1:19" x14ac:dyDescent="0.25">
      <c r="A54" s="4">
        <v>45221.645833333336</v>
      </c>
      <c r="B54" t="s">
        <v>16</v>
      </c>
      <c r="C54">
        <v>2</v>
      </c>
      <c r="D54">
        <v>0</v>
      </c>
      <c r="E54" s="4">
        <v>45219.583333333336</v>
      </c>
      <c r="F54">
        <f t="shared" ref="F54:F55" si="21">(A54-E54)*24</f>
        <v>49.5</v>
      </c>
      <c r="H54">
        <v>11689.02</v>
      </c>
      <c r="I54">
        <v>13230</v>
      </c>
      <c r="K54">
        <f t="shared" si="17"/>
        <v>834.51274362818594</v>
      </c>
      <c r="L54">
        <f t="shared" si="17"/>
        <v>944.52773613193403</v>
      </c>
      <c r="M54">
        <f t="shared" si="19"/>
        <v>110.01499250374809</v>
      </c>
      <c r="N54">
        <v>500</v>
      </c>
      <c r="O54">
        <v>250</v>
      </c>
      <c r="P54">
        <v>32.64</v>
      </c>
      <c r="S54" s="5">
        <f t="shared" si="20"/>
        <v>306372.54901960783</v>
      </c>
    </row>
    <row r="55" spans="1:19" x14ac:dyDescent="0.25">
      <c r="A55" s="4">
        <v>45221.645833333336</v>
      </c>
      <c r="B55" t="s">
        <v>16</v>
      </c>
      <c r="C55">
        <v>3</v>
      </c>
      <c r="D55">
        <v>0</v>
      </c>
      <c r="E55" s="4">
        <v>45219.583333333336</v>
      </c>
      <c r="F55">
        <f t="shared" si="21"/>
        <v>49.5</v>
      </c>
      <c r="H55">
        <v>11835.96</v>
      </c>
      <c r="I55">
        <v>13304</v>
      </c>
      <c r="K55">
        <f t="shared" si="17"/>
        <v>845.00321267937454</v>
      </c>
      <c r="L55">
        <f t="shared" si="17"/>
        <v>949.81080888127372</v>
      </c>
      <c r="M55">
        <f t="shared" si="19"/>
        <v>104.80759620189917</v>
      </c>
      <c r="N55">
        <v>500</v>
      </c>
      <c r="O55">
        <v>250</v>
      </c>
      <c r="P55">
        <v>36.450000000000003</v>
      </c>
      <c r="S55" s="5">
        <f t="shared" si="20"/>
        <v>274348.42249657062</v>
      </c>
    </row>
    <row r="56" spans="1:19" x14ac:dyDescent="0.25">
      <c r="A56" s="4">
        <v>45222.583333333336</v>
      </c>
      <c r="B56" t="s">
        <v>16</v>
      </c>
      <c r="C56">
        <v>1</v>
      </c>
      <c r="D56">
        <v>0</v>
      </c>
      <c r="E56" s="4">
        <v>45219.583333333336</v>
      </c>
      <c r="F56">
        <f>(A56-E56)*24</f>
        <v>72</v>
      </c>
      <c r="H56">
        <v>8461.48</v>
      </c>
      <c r="I56">
        <v>13784</v>
      </c>
      <c r="K56">
        <f t="shared" si="17"/>
        <v>604.08938387948876</v>
      </c>
      <c r="L56">
        <f t="shared" si="17"/>
        <v>984.07938887699015</v>
      </c>
      <c r="M56">
        <f t="shared" si="19"/>
        <v>379.99000499750139</v>
      </c>
      <c r="N56">
        <v>500</v>
      </c>
      <c r="O56">
        <v>250</v>
      </c>
      <c r="P56">
        <v>12.58</v>
      </c>
      <c r="S56" s="5">
        <f t="shared" si="20"/>
        <v>794912.55961844197</v>
      </c>
    </row>
    <row r="57" spans="1:19" x14ac:dyDescent="0.25">
      <c r="A57" s="4">
        <v>45222.583333333336</v>
      </c>
      <c r="B57" t="s">
        <v>16</v>
      </c>
      <c r="C57">
        <v>2</v>
      </c>
      <c r="D57">
        <v>0</v>
      </c>
      <c r="E57" s="4">
        <v>45219.583333333336</v>
      </c>
      <c r="F57">
        <f t="shared" ref="F57:F58" si="22">(A57-E57)*24</f>
        <v>72</v>
      </c>
      <c r="H57">
        <v>8451.57</v>
      </c>
      <c r="I57">
        <v>13619</v>
      </c>
      <c r="K57">
        <f t="shared" si="17"/>
        <v>603.38188048832728</v>
      </c>
      <c r="L57">
        <f t="shared" si="17"/>
        <v>972.29956450346253</v>
      </c>
      <c r="M57">
        <f t="shared" si="19"/>
        <v>368.91768401513525</v>
      </c>
      <c r="N57">
        <v>500</v>
      </c>
      <c r="O57">
        <v>250</v>
      </c>
      <c r="P57">
        <v>13.16</v>
      </c>
      <c r="S57" s="5">
        <f t="shared" si="20"/>
        <v>759878.41945288761</v>
      </c>
    </row>
    <row r="58" spans="1:19" x14ac:dyDescent="0.25">
      <c r="A58" s="4">
        <v>45222.583333333336</v>
      </c>
      <c r="B58" t="s">
        <v>16</v>
      </c>
      <c r="C58">
        <v>3</v>
      </c>
      <c r="D58">
        <v>0</v>
      </c>
      <c r="E58" s="4">
        <v>45219.583333333336</v>
      </c>
      <c r="F58">
        <f t="shared" si="22"/>
        <v>72</v>
      </c>
      <c r="H58">
        <v>8926.14</v>
      </c>
      <c r="I58">
        <v>13817</v>
      </c>
      <c r="K58">
        <f t="shared" si="17"/>
        <v>637.26279717284217</v>
      </c>
      <c r="L58">
        <f t="shared" si="17"/>
        <v>986.43535375169563</v>
      </c>
      <c r="M58">
        <f t="shared" si="19"/>
        <v>349.17255657885346</v>
      </c>
      <c r="N58">
        <v>500</v>
      </c>
      <c r="O58">
        <v>250</v>
      </c>
      <c r="P58">
        <v>7.69</v>
      </c>
      <c r="S58" s="5">
        <f t="shared" si="20"/>
        <v>1300390.1170351105</v>
      </c>
    </row>
    <row r="59" spans="1:19" x14ac:dyDescent="0.25">
      <c r="A59" s="4">
        <v>45223.520833333336</v>
      </c>
      <c r="B59" t="s">
        <v>16</v>
      </c>
      <c r="C59">
        <v>1</v>
      </c>
      <c r="D59">
        <v>0</v>
      </c>
      <c r="E59" s="4">
        <v>45219.583333333336</v>
      </c>
      <c r="F59">
        <f>(A59-E59)*24</f>
        <v>94.5</v>
      </c>
      <c r="H59">
        <v>808.62</v>
      </c>
      <c r="I59">
        <v>14168</v>
      </c>
      <c r="K59">
        <f t="shared" si="17"/>
        <v>57.729706575283785</v>
      </c>
      <c r="L59">
        <f t="shared" si="17"/>
        <v>1011.4942528735633</v>
      </c>
      <c r="M59">
        <f t="shared" si="19"/>
        <v>953.76454629827947</v>
      </c>
      <c r="N59">
        <v>500</v>
      </c>
      <c r="O59">
        <v>100</v>
      </c>
      <c r="P59">
        <v>11.46</v>
      </c>
      <c r="S59" s="5">
        <f t="shared" si="20"/>
        <v>2181500.8726003487</v>
      </c>
    </row>
    <row r="60" spans="1:19" x14ac:dyDescent="0.25">
      <c r="A60" s="4">
        <v>45223.520833333336</v>
      </c>
      <c r="B60" t="s">
        <v>16</v>
      </c>
      <c r="C60">
        <v>2</v>
      </c>
      <c r="D60">
        <v>0</v>
      </c>
      <c r="E60" s="4">
        <v>45219.583333333336</v>
      </c>
      <c r="F60">
        <f t="shared" ref="F60:F61" si="23">(A60-E60)*24</f>
        <v>94.5</v>
      </c>
      <c r="H60">
        <v>645.49</v>
      </c>
      <c r="I60">
        <v>14324</v>
      </c>
      <c r="K60">
        <f t="shared" si="17"/>
        <v>46.083386877989575</v>
      </c>
      <c r="L60">
        <f t="shared" si="17"/>
        <v>1022.6315413721711</v>
      </c>
      <c r="M60">
        <f t="shared" si="19"/>
        <v>976.54815449418152</v>
      </c>
      <c r="N60">
        <v>500</v>
      </c>
      <c r="O60">
        <v>100</v>
      </c>
      <c r="P60">
        <v>10.98</v>
      </c>
      <c r="S60" s="5">
        <f t="shared" si="20"/>
        <v>2276867.0309653915</v>
      </c>
    </row>
    <row r="61" spans="1:19" x14ac:dyDescent="0.25">
      <c r="A61" s="4">
        <v>45223.520833333336</v>
      </c>
      <c r="B61" t="s">
        <v>16</v>
      </c>
      <c r="C61">
        <v>3</v>
      </c>
      <c r="D61">
        <v>0</v>
      </c>
      <c r="E61" s="4">
        <v>45219.583333333336</v>
      </c>
      <c r="F61">
        <f t="shared" si="23"/>
        <v>94.5</v>
      </c>
      <c r="H61">
        <v>1471.47</v>
      </c>
      <c r="I61">
        <v>13843</v>
      </c>
      <c r="K61">
        <f t="shared" si="17"/>
        <v>105.05247376311844</v>
      </c>
      <c r="L61">
        <f t="shared" si="17"/>
        <v>988.29156850146353</v>
      </c>
      <c r="M61">
        <f t="shared" si="19"/>
        <v>883.2390947383451</v>
      </c>
      <c r="N61">
        <v>500</v>
      </c>
      <c r="O61">
        <v>100</v>
      </c>
      <c r="P61">
        <v>12.12</v>
      </c>
      <c r="S61" s="5">
        <f t="shared" si="20"/>
        <v>2062706.270627063</v>
      </c>
    </row>
    <row r="62" spans="1:19" x14ac:dyDescent="0.25">
      <c r="A62" s="4">
        <v>45224.541666666664</v>
      </c>
      <c r="B62" t="s">
        <v>16</v>
      </c>
      <c r="C62">
        <v>1</v>
      </c>
      <c r="D62">
        <v>0</v>
      </c>
      <c r="E62" s="4">
        <v>45219.583333333336</v>
      </c>
      <c r="F62">
        <f>(A62-E62)*24</f>
        <v>118.99999999988358</v>
      </c>
      <c r="H62">
        <v>0</v>
      </c>
      <c r="I62">
        <v>14307</v>
      </c>
      <c r="K62">
        <f t="shared" si="17"/>
        <v>0</v>
      </c>
      <c r="L62">
        <f t="shared" si="17"/>
        <v>1021.4178624973227</v>
      </c>
      <c r="M62">
        <f t="shared" si="19"/>
        <v>1021.4178624973227</v>
      </c>
      <c r="N62">
        <v>500</v>
      </c>
      <c r="O62">
        <v>50</v>
      </c>
      <c r="P62">
        <v>13.18</v>
      </c>
      <c r="S62" s="5">
        <f t="shared" si="20"/>
        <v>3793626.7071320186</v>
      </c>
    </row>
    <row r="63" spans="1:19" x14ac:dyDescent="0.25">
      <c r="A63" s="4">
        <v>45224.541666666664</v>
      </c>
      <c r="B63" t="s">
        <v>16</v>
      </c>
      <c r="C63">
        <v>2</v>
      </c>
      <c r="D63">
        <v>0</v>
      </c>
      <c r="E63" s="4">
        <v>45219.583333333336</v>
      </c>
      <c r="F63">
        <f t="shared" ref="F63:F64" si="24">(A63-E63)*24</f>
        <v>118.99999999988358</v>
      </c>
      <c r="H63">
        <v>0</v>
      </c>
      <c r="I63">
        <v>14253</v>
      </c>
      <c r="K63">
        <f t="shared" si="17"/>
        <v>0</v>
      </c>
      <c r="L63">
        <f t="shared" si="17"/>
        <v>1017.5626472478046</v>
      </c>
      <c r="M63">
        <f t="shared" si="19"/>
        <v>1017.5626472478046</v>
      </c>
      <c r="N63">
        <v>500</v>
      </c>
      <c r="O63">
        <v>50</v>
      </c>
      <c r="P63">
        <v>13.41</v>
      </c>
      <c r="S63" s="5">
        <f t="shared" si="20"/>
        <v>3728560.7755406415</v>
      </c>
    </row>
    <row r="64" spans="1:19" x14ac:dyDescent="0.25">
      <c r="A64" s="4">
        <v>45224.541666666664</v>
      </c>
      <c r="B64" t="s">
        <v>16</v>
      </c>
      <c r="C64">
        <v>3</v>
      </c>
      <c r="D64">
        <v>0</v>
      </c>
      <c r="E64" s="4">
        <v>45219.583333333336</v>
      </c>
      <c r="F64">
        <f t="shared" si="24"/>
        <v>118.99999999988358</v>
      </c>
      <c r="H64">
        <v>0</v>
      </c>
      <c r="I64">
        <v>14253</v>
      </c>
      <c r="K64">
        <f t="shared" si="17"/>
        <v>0</v>
      </c>
      <c r="L64">
        <f t="shared" si="17"/>
        <v>1017.5626472478046</v>
      </c>
      <c r="M64">
        <f t="shared" si="19"/>
        <v>1017.5626472478046</v>
      </c>
      <c r="N64">
        <v>500</v>
      </c>
      <c r="O64">
        <v>50</v>
      </c>
      <c r="P64">
        <v>13.79</v>
      </c>
      <c r="S64" s="5">
        <f t="shared" si="20"/>
        <v>3625815.8085569255</v>
      </c>
    </row>
    <row r="65" spans="1:19" x14ac:dyDescent="0.25">
      <c r="A65" s="4">
        <v>45225.583333333336</v>
      </c>
      <c r="B65" t="s">
        <v>16</v>
      </c>
      <c r="C65">
        <v>1</v>
      </c>
      <c r="D65">
        <v>0</v>
      </c>
      <c r="E65" s="4">
        <v>45219.583333333336</v>
      </c>
      <c r="F65">
        <f>(A65-E65)*24</f>
        <v>144</v>
      </c>
      <c r="H65">
        <v>0.75</v>
      </c>
      <c r="I65">
        <v>14257</v>
      </c>
      <c r="K65">
        <f t="shared" si="17"/>
        <v>5.3544656243306919E-2</v>
      </c>
      <c r="L65">
        <f t="shared" si="17"/>
        <v>1017.848218747769</v>
      </c>
      <c r="M65">
        <f t="shared" si="19"/>
        <v>1017.7946740915257</v>
      </c>
      <c r="N65">
        <v>500</v>
      </c>
      <c r="O65">
        <v>50</v>
      </c>
      <c r="P65">
        <v>13.5</v>
      </c>
      <c r="S65" s="5">
        <f t="shared" si="20"/>
        <v>3703703.7037037038</v>
      </c>
    </row>
    <row r="66" spans="1:19" x14ac:dyDescent="0.25">
      <c r="A66" s="4">
        <v>45225.583333333336</v>
      </c>
      <c r="B66" t="s">
        <v>16</v>
      </c>
      <c r="C66">
        <v>2</v>
      </c>
      <c r="D66">
        <v>0</v>
      </c>
      <c r="E66" s="4">
        <v>45219.583333333336</v>
      </c>
      <c r="F66">
        <f>(A66-E66)*24</f>
        <v>144</v>
      </c>
      <c r="H66">
        <v>0</v>
      </c>
      <c r="I66">
        <v>14366</v>
      </c>
      <c r="K66">
        <f t="shared" ref="K66:K79" si="25">H66/14.007</f>
        <v>0</v>
      </c>
      <c r="L66">
        <f t="shared" ref="L66:L79" si="26">I66/14.007</f>
        <v>1025.6300421217964</v>
      </c>
      <c r="M66">
        <f t="shared" si="19"/>
        <v>1025.6300421217964</v>
      </c>
      <c r="N66">
        <v>500</v>
      </c>
      <c r="O66">
        <v>50</v>
      </c>
      <c r="P66">
        <v>13.73</v>
      </c>
      <c r="S66" s="5">
        <f t="shared" si="20"/>
        <v>3641660.597232338</v>
      </c>
    </row>
    <row r="67" spans="1:19" x14ac:dyDescent="0.25">
      <c r="A67" s="4">
        <v>45225.583333333336</v>
      </c>
      <c r="B67" t="s">
        <v>16</v>
      </c>
      <c r="C67">
        <v>3</v>
      </c>
      <c r="D67">
        <v>0</v>
      </c>
      <c r="E67" s="4">
        <v>45219.583333333336</v>
      </c>
      <c r="F67">
        <f>(A67-E67)*24</f>
        <v>144</v>
      </c>
      <c r="H67">
        <v>0</v>
      </c>
      <c r="I67">
        <v>13990</v>
      </c>
      <c r="K67">
        <f t="shared" si="25"/>
        <v>0</v>
      </c>
      <c r="L67">
        <f t="shared" si="26"/>
        <v>998.78632112515174</v>
      </c>
      <c r="M67">
        <f t="shared" si="19"/>
        <v>998.78632112515174</v>
      </c>
      <c r="N67">
        <v>500</v>
      </c>
      <c r="O67">
        <v>50</v>
      </c>
      <c r="P67">
        <v>13.85</v>
      </c>
      <c r="S67" s="5">
        <f t="shared" si="20"/>
        <v>3610108.3032490974</v>
      </c>
    </row>
    <row r="68" spans="1:19" x14ac:dyDescent="0.25">
      <c r="A68" s="6">
        <v>45334.6875</v>
      </c>
      <c r="B68" t="s">
        <v>16</v>
      </c>
      <c r="C68">
        <v>1</v>
      </c>
      <c r="D68">
        <v>500</v>
      </c>
      <c r="E68" s="6">
        <v>45334.6875</v>
      </c>
      <c r="F68">
        <f t="shared" ref="F68:F79" si="27">(A68-E68)*24</f>
        <v>0</v>
      </c>
      <c r="H68">
        <v>12971.97</v>
      </c>
      <c r="I68">
        <v>13604</v>
      </c>
      <c r="K68">
        <f t="shared" si="25"/>
        <v>926.10623259798672</v>
      </c>
      <c r="L68">
        <f t="shared" si="26"/>
        <v>971.22867137859646</v>
      </c>
      <c r="M68">
        <f t="shared" si="19"/>
        <v>45.122438780609741</v>
      </c>
    </row>
    <row r="69" spans="1:19" x14ac:dyDescent="0.25">
      <c r="A69" s="6">
        <v>45334.6875</v>
      </c>
      <c r="B69" t="s">
        <v>16</v>
      </c>
      <c r="C69">
        <v>2</v>
      </c>
      <c r="D69">
        <v>500</v>
      </c>
      <c r="E69" s="6">
        <v>45334.6875</v>
      </c>
      <c r="F69">
        <f t="shared" si="27"/>
        <v>0</v>
      </c>
      <c r="H69">
        <v>13576.81</v>
      </c>
      <c r="I69">
        <v>14503</v>
      </c>
      <c r="K69">
        <f t="shared" si="25"/>
        <v>969.28749910758904</v>
      </c>
      <c r="L69">
        <f t="shared" si="26"/>
        <v>1035.4108659955737</v>
      </c>
      <c r="M69">
        <f t="shared" si="19"/>
        <v>66.123366887984616</v>
      </c>
    </row>
    <row r="70" spans="1:19" x14ac:dyDescent="0.25">
      <c r="A70" s="6">
        <v>45334.6875</v>
      </c>
      <c r="B70" t="s">
        <v>16</v>
      </c>
      <c r="C70">
        <v>3</v>
      </c>
      <c r="D70">
        <v>500</v>
      </c>
      <c r="E70" s="6">
        <v>45334.6875</v>
      </c>
      <c r="F70">
        <f t="shared" si="27"/>
        <v>0</v>
      </c>
      <c r="H70">
        <v>13160.51</v>
      </c>
      <c r="I70">
        <v>14075</v>
      </c>
      <c r="K70">
        <f t="shared" si="25"/>
        <v>939.56664524880421</v>
      </c>
      <c r="L70">
        <f t="shared" si="26"/>
        <v>1004.8547154993931</v>
      </c>
      <c r="M70">
        <f t="shared" si="19"/>
        <v>65.28807025058893</v>
      </c>
    </row>
    <row r="71" spans="1:19" x14ac:dyDescent="0.25">
      <c r="A71" s="6">
        <v>45336.458333333336</v>
      </c>
      <c r="B71" t="s">
        <v>16</v>
      </c>
      <c r="C71">
        <v>1</v>
      </c>
      <c r="D71">
        <v>500</v>
      </c>
      <c r="E71" s="6">
        <v>45334.6875</v>
      </c>
      <c r="F71">
        <f t="shared" si="27"/>
        <v>42.500000000058208</v>
      </c>
      <c r="H71">
        <v>12977.55</v>
      </c>
      <c r="I71">
        <v>13664</v>
      </c>
      <c r="K71">
        <f t="shared" si="25"/>
        <v>926.50460484043685</v>
      </c>
      <c r="L71">
        <f t="shared" si="26"/>
        <v>975.51224387806099</v>
      </c>
      <c r="M71">
        <f t="shared" si="19"/>
        <v>49.007639037624131</v>
      </c>
      <c r="N71">
        <v>500</v>
      </c>
      <c r="O71">
        <v>250</v>
      </c>
      <c r="P71">
        <v>120.13</v>
      </c>
      <c r="S71" s="5">
        <f t="shared" ref="S71:S79" si="28">5000/AVERAGE(P71,Q71,R71)*1000*N71/O71</f>
        <v>83243.153250645133</v>
      </c>
    </row>
    <row r="72" spans="1:19" x14ac:dyDescent="0.25">
      <c r="A72" s="6">
        <v>45336.458333333336</v>
      </c>
      <c r="B72" t="s">
        <v>16</v>
      </c>
      <c r="C72">
        <v>2</v>
      </c>
      <c r="D72">
        <v>500</v>
      </c>
      <c r="E72" s="6">
        <v>45334.6875</v>
      </c>
      <c r="F72">
        <f t="shared" si="27"/>
        <v>42.500000000058208</v>
      </c>
      <c r="H72">
        <v>13796.24</v>
      </c>
      <c r="I72">
        <v>14225</v>
      </c>
      <c r="K72">
        <f t="shared" si="25"/>
        <v>984.95323766688091</v>
      </c>
      <c r="L72">
        <f t="shared" si="26"/>
        <v>1015.5636467480546</v>
      </c>
      <c r="M72">
        <f t="shared" si="19"/>
        <v>30.610409081173657</v>
      </c>
      <c r="N72">
        <v>500</v>
      </c>
      <c r="O72">
        <v>250</v>
      </c>
      <c r="P72">
        <v>106.83</v>
      </c>
      <c r="S72" s="5">
        <f t="shared" si="28"/>
        <v>93606.664794533368</v>
      </c>
    </row>
    <row r="73" spans="1:19" x14ac:dyDescent="0.25">
      <c r="A73" s="6">
        <v>45336.458333333336</v>
      </c>
      <c r="B73" t="s">
        <v>16</v>
      </c>
      <c r="C73">
        <v>3</v>
      </c>
      <c r="D73">
        <v>500</v>
      </c>
      <c r="E73" s="6">
        <v>45334.6875</v>
      </c>
      <c r="F73">
        <f t="shared" si="27"/>
        <v>42.500000000058208</v>
      </c>
      <c r="H73">
        <v>13082.41</v>
      </c>
      <c r="I73">
        <v>13585</v>
      </c>
      <c r="K73">
        <f t="shared" si="25"/>
        <v>933.99086171200111</v>
      </c>
      <c r="L73">
        <f t="shared" si="26"/>
        <v>969.87220675376602</v>
      </c>
      <c r="M73">
        <f t="shared" si="19"/>
        <v>35.881345041764916</v>
      </c>
      <c r="N73">
        <v>500</v>
      </c>
      <c r="O73">
        <v>250</v>
      </c>
      <c r="P73">
        <v>116.58</v>
      </c>
      <c r="S73" s="5">
        <f t="shared" si="28"/>
        <v>85778.006519128496</v>
      </c>
    </row>
    <row r="74" spans="1:19" x14ac:dyDescent="0.25">
      <c r="A74" s="6">
        <v>45337.625</v>
      </c>
      <c r="B74" t="s">
        <v>16</v>
      </c>
      <c r="C74">
        <v>1</v>
      </c>
      <c r="D74">
        <v>500</v>
      </c>
      <c r="E74" s="6">
        <v>45334.6875</v>
      </c>
      <c r="F74">
        <f t="shared" si="27"/>
        <v>70.5</v>
      </c>
      <c r="H74">
        <v>12701.15</v>
      </c>
      <c r="I74">
        <v>13301</v>
      </c>
      <c r="K74">
        <f t="shared" si="25"/>
        <v>906.7716141929036</v>
      </c>
      <c r="L74">
        <f t="shared" si="26"/>
        <v>949.5966302563005</v>
      </c>
      <c r="M74">
        <f t="shared" si="19"/>
        <v>42.825016063396902</v>
      </c>
      <c r="N74">
        <v>500</v>
      </c>
      <c r="O74">
        <v>250</v>
      </c>
      <c r="P74">
        <f>5000*123.7/4973</f>
        <v>124.37160667605067</v>
      </c>
      <c r="S74" s="5">
        <f t="shared" si="28"/>
        <v>80404.203718674209</v>
      </c>
    </row>
    <row r="75" spans="1:19" x14ac:dyDescent="0.25">
      <c r="A75" s="6">
        <v>45337.625</v>
      </c>
      <c r="B75" t="s">
        <v>16</v>
      </c>
      <c r="C75">
        <v>2</v>
      </c>
      <c r="D75">
        <v>500</v>
      </c>
      <c r="E75" s="6">
        <v>45334.6875</v>
      </c>
      <c r="F75">
        <f t="shared" si="27"/>
        <v>70.5</v>
      </c>
      <c r="H75">
        <v>13665.41</v>
      </c>
      <c r="I75">
        <v>15443</v>
      </c>
      <c r="K75">
        <f t="shared" si="25"/>
        <v>975.61290783179845</v>
      </c>
      <c r="L75">
        <f t="shared" si="26"/>
        <v>1102.5201684871849</v>
      </c>
      <c r="M75">
        <f t="shared" si="19"/>
        <v>126.90726065538649</v>
      </c>
      <c r="N75">
        <v>500</v>
      </c>
      <c r="O75">
        <v>250</v>
      </c>
      <c r="P75">
        <v>106.03</v>
      </c>
      <c r="S75" s="5">
        <f t="shared" si="28"/>
        <v>94312.930302744498</v>
      </c>
    </row>
    <row r="76" spans="1:19" x14ac:dyDescent="0.25">
      <c r="A76" s="6">
        <v>45337.625</v>
      </c>
      <c r="B76" t="s">
        <v>16</v>
      </c>
      <c r="C76">
        <v>3</v>
      </c>
      <c r="D76">
        <v>500</v>
      </c>
      <c r="E76" s="6">
        <v>45334.6875</v>
      </c>
      <c r="F76">
        <f t="shared" si="27"/>
        <v>70.5</v>
      </c>
      <c r="H76">
        <v>12979.41</v>
      </c>
      <c r="I76">
        <v>13466</v>
      </c>
      <c r="K76">
        <f t="shared" si="25"/>
        <v>926.63739558792031</v>
      </c>
      <c r="L76">
        <f t="shared" si="26"/>
        <v>961.376454629828</v>
      </c>
      <c r="M76">
        <f t="shared" si="19"/>
        <v>34.739059041907694</v>
      </c>
      <c r="N76">
        <v>500</v>
      </c>
      <c r="O76">
        <v>250</v>
      </c>
      <c r="P76">
        <v>119.53</v>
      </c>
      <c r="S76" s="5">
        <f t="shared" si="28"/>
        <v>83661.00560528737</v>
      </c>
    </row>
    <row r="77" spans="1:19" x14ac:dyDescent="0.25">
      <c r="A77" s="6">
        <v>45340.572916666664</v>
      </c>
      <c r="B77" t="s">
        <v>16</v>
      </c>
      <c r="C77">
        <v>1</v>
      </c>
      <c r="D77">
        <v>500</v>
      </c>
      <c r="E77" s="6">
        <v>45334.6875</v>
      </c>
      <c r="F77">
        <f t="shared" si="27"/>
        <v>141.24999999994179</v>
      </c>
      <c r="H77">
        <v>12409.12</v>
      </c>
      <c r="I77">
        <v>13647</v>
      </c>
      <c r="K77">
        <f t="shared" si="25"/>
        <v>885.92275290925977</v>
      </c>
      <c r="L77">
        <f t="shared" si="26"/>
        <v>974.29856500321273</v>
      </c>
      <c r="M77">
        <f t="shared" si="19"/>
        <v>88.375812093952959</v>
      </c>
      <c r="N77">
        <v>500</v>
      </c>
      <c r="O77">
        <v>250</v>
      </c>
      <c r="P77">
        <f>5000*123.7/4448</f>
        <v>139.05125899280574</v>
      </c>
      <c r="S77" s="5">
        <f t="shared" si="28"/>
        <v>71915.925626515775</v>
      </c>
    </row>
    <row r="78" spans="1:19" x14ac:dyDescent="0.25">
      <c r="A78" s="6">
        <v>45340.572916666664</v>
      </c>
      <c r="B78" t="s">
        <v>16</v>
      </c>
      <c r="C78">
        <v>2</v>
      </c>
      <c r="D78">
        <v>500</v>
      </c>
      <c r="E78" s="6">
        <v>45334.6875</v>
      </c>
      <c r="F78">
        <f t="shared" si="27"/>
        <v>141.24999999994179</v>
      </c>
      <c r="H78">
        <v>13329.56</v>
      </c>
      <c r="I78">
        <v>13372</v>
      </c>
      <c r="K78">
        <f t="shared" si="25"/>
        <v>951.63561076604549</v>
      </c>
      <c r="L78">
        <f t="shared" si="26"/>
        <v>954.66552438066685</v>
      </c>
      <c r="M78">
        <f t="shared" si="19"/>
        <v>3.0299136146213641</v>
      </c>
      <c r="N78">
        <v>500</v>
      </c>
      <c r="O78">
        <v>250</v>
      </c>
      <c r="P78">
        <v>116.24</v>
      </c>
      <c r="S78" s="5">
        <f t="shared" si="28"/>
        <v>86028.905712319349</v>
      </c>
    </row>
    <row r="79" spans="1:19" x14ac:dyDescent="0.25">
      <c r="A79" s="6">
        <v>45340.572916666664</v>
      </c>
      <c r="B79" t="s">
        <v>16</v>
      </c>
      <c r="C79">
        <v>3</v>
      </c>
      <c r="D79">
        <v>500</v>
      </c>
      <c r="E79" s="6">
        <v>45334.6875</v>
      </c>
      <c r="F79">
        <f t="shared" si="27"/>
        <v>141.24999999994179</v>
      </c>
      <c r="H79">
        <v>12570.03</v>
      </c>
      <c r="I79">
        <v>12855</v>
      </c>
      <c r="K79">
        <f t="shared" si="25"/>
        <v>897.41058042407371</v>
      </c>
      <c r="L79">
        <f t="shared" si="26"/>
        <v>917.75540801028058</v>
      </c>
      <c r="M79">
        <f t="shared" si="19"/>
        <v>20.344827586206861</v>
      </c>
      <c r="N79">
        <v>500</v>
      </c>
      <c r="O79">
        <v>250</v>
      </c>
      <c r="P79">
        <f>5000*123.7/4537</f>
        <v>136.3235618249945</v>
      </c>
      <c r="S79" s="5">
        <f t="shared" si="28"/>
        <v>73354.890864995949</v>
      </c>
    </row>
    <row r="80" spans="1:19" x14ac:dyDescent="0.25">
      <c r="A80" s="6">
        <v>45345.479166666664</v>
      </c>
      <c r="B80" t="s">
        <v>16</v>
      </c>
      <c r="C80">
        <v>1</v>
      </c>
      <c r="D80">
        <v>500</v>
      </c>
      <c r="E80" s="6">
        <v>45334.6875</v>
      </c>
      <c r="F80">
        <f t="shared" ref="F80:F82" si="29">(A80-E80)*24</f>
        <v>258.99999999994179</v>
      </c>
      <c r="H80">
        <v>12544.77</v>
      </c>
      <c r="I80">
        <v>13167</v>
      </c>
      <c r="K80">
        <f t="shared" ref="K80:K82" si="30">H80/14.007</f>
        <v>895.60719640179911</v>
      </c>
      <c r="L80">
        <f t="shared" ref="L80:L82" si="31">I80/14.007</f>
        <v>940.02998500749629</v>
      </c>
      <c r="M80">
        <f t="shared" ref="M80:M82" si="32">L80-K80</f>
        <v>44.422788605697178</v>
      </c>
      <c r="N80">
        <v>500</v>
      </c>
      <c r="O80">
        <v>250</v>
      </c>
      <c r="P80">
        <f>5000*123.7/3011</f>
        <v>205.41348389239457</v>
      </c>
      <c r="S80" s="5">
        <f t="shared" ref="S80:S82" si="33">5000/AVERAGE(P80,Q80,R80)*1000*N80/O80</f>
        <v>48682.295877122066</v>
      </c>
    </row>
    <row r="81" spans="1:19" x14ac:dyDescent="0.25">
      <c r="A81" s="6">
        <v>45345.479166666664</v>
      </c>
      <c r="B81" t="s">
        <v>16</v>
      </c>
      <c r="C81">
        <v>2</v>
      </c>
      <c r="D81">
        <v>500</v>
      </c>
      <c r="E81" s="6">
        <v>45334.6875</v>
      </c>
      <c r="F81">
        <f t="shared" si="29"/>
        <v>258.99999999994179</v>
      </c>
      <c r="H81">
        <v>13536.58</v>
      </c>
      <c r="I81">
        <v>14349</v>
      </c>
      <c r="K81">
        <f t="shared" si="30"/>
        <v>966.41536374669806</v>
      </c>
      <c r="L81">
        <f t="shared" si="31"/>
        <v>1024.4163632469479</v>
      </c>
      <c r="M81">
        <f t="shared" si="32"/>
        <v>58.000999500249804</v>
      </c>
      <c r="N81">
        <v>500</v>
      </c>
      <c r="O81">
        <v>250</v>
      </c>
      <c r="P81">
        <f>5000*123.7/4054</f>
        <v>152.56536753823383</v>
      </c>
      <c r="S81" s="5">
        <f t="shared" si="33"/>
        <v>65545.675020210198</v>
      </c>
    </row>
    <row r="82" spans="1:19" x14ac:dyDescent="0.25">
      <c r="A82" s="6">
        <v>45345.479166666664</v>
      </c>
      <c r="B82" t="s">
        <v>16</v>
      </c>
      <c r="C82">
        <v>3</v>
      </c>
      <c r="D82">
        <v>500</v>
      </c>
      <c r="E82" s="6">
        <v>45334.6875</v>
      </c>
      <c r="F82">
        <f t="shared" si="29"/>
        <v>258.99999999994179</v>
      </c>
      <c r="H82">
        <v>12579.19</v>
      </c>
      <c r="I82">
        <v>13456</v>
      </c>
      <c r="K82">
        <f t="shared" si="30"/>
        <v>898.06453915899203</v>
      </c>
      <c r="L82">
        <f t="shared" si="31"/>
        <v>960.66252587991721</v>
      </c>
      <c r="M82">
        <f t="shared" si="32"/>
        <v>62.597986720925178</v>
      </c>
      <c r="N82">
        <v>500</v>
      </c>
      <c r="O82">
        <v>250</v>
      </c>
      <c r="P82">
        <f>5000*123.7/4108</f>
        <v>150.55988315481986</v>
      </c>
      <c r="S82" s="5">
        <f t="shared" si="33"/>
        <v>66418.75505254649</v>
      </c>
    </row>
    <row r="83" spans="1:19" x14ac:dyDescent="0.25">
      <c r="A83" s="6">
        <v>45352.479166666664</v>
      </c>
      <c r="B83" t="s">
        <v>16</v>
      </c>
      <c r="C83">
        <v>1</v>
      </c>
      <c r="D83">
        <v>500</v>
      </c>
      <c r="E83" s="6">
        <v>45334.6875</v>
      </c>
      <c r="F83">
        <f t="shared" ref="F83:F85" si="34">(A83-E83)*24</f>
        <v>426.99999999994179</v>
      </c>
      <c r="H83">
        <v>12432.6</v>
      </c>
      <c r="I83">
        <v>13988</v>
      </c>
      <c r="K83">
        <f t="shared" ref="K83:K85" si="35">H83/14.007</f>
        <v>887.59905761405014</v>
      </c>
      <c r="L83">
        <f t="shared" ref="L83:L85" si="36">I83/14.007</f>
        <v>998.64353537516956</v>
      </c>
      <c r="M83">
        <f t="shared" ref="M83:M85" si="37">L83-K83</f>
        <v>111.04447776111942</v>
      </c>
      <c r="N83">
        <v>500</v>
      </c>
      <c r="O83">
        <v>250</v>
      </c>
      <c r="P83">
        <f>5000*123.7/2920</f>
        <v>211.81506849315068</v>
      </c>
      <c r="S83" s="5">
        <f t="shared" ref="S83:S85" si="38">5000/AVERAGE(P83,Q83,R83)*1000*N83/O83</f>
        <v>47210.99434114794</v>
      </c>
    </row>
    <row r="84" spans="1:19" x14ac:dyDescent="0.25">
      <c r="A84" s="6">
        <v>45352.479166666664</v>
      </c>
      <c r="B84" t="s">
        <v>16</v>
      </c>
      <c r="C84">
        <v>2</v>
      </c>
      <c r="D84">
        <v>500</v>
      </c>
      <c r="E84" s="6">
        <v>45334.6875</v>
      </c>
      <c r="F84">
        <f t="shared" si="34"/>
        <v>426.99999999994179</v>
      </c>
      <c r="H84">
        <v>13454.15</v>
      </c>
      <c r="I84">
        <v>15184</v>
      </c>
      <c r="K84">
        <f t="shared" si="35"/>
        <v>960.53044906118373</v>
      </c>
      <c r="L84">
        <f t="shared" si="36"/>
        <v>1084.0294138644963</v>
      </c>
      <c r="M84">
        <f t="shared" si="37"/>
        <v>123.49896480331256</v>
      </c>
      <c r="N84">
        <v>500</v>
      </c>
      <c r="O84">
        <v>250</v>
      </c>
      <c r="P84">
        <f>5000*123.7/3028</f>
        <v>204.26023778071334</v>
      </c>
      <c r="S84" s="5">
        <f t="shared" si="38"/>
        <v>48957.154405820533</v>
      </c>
    </row>
    <row r="85" spans="1:19" x14ac:dyDescent="0.25">
      <c r="A85" s="6">
        <v>45352.479166666664</v>
      </c>
      <c r="B85" t="s">
        <v>16</v>
      </c>
      <c r="C85">
        <v>3</v>
      </c>
      <c r="D85">
        <v>500</v>
      </c>
      <c r="E85" s="6">
        <v>45334.6875</v>
      </c>
      <c r="F85">
        <f t="shared" si="34"/>
        <v>426.99999999994179</v>
      </c>
      <c r="H85">
        <v>12385.38</v>
      </c>
      <c r="I85">
        <v>14163</v>
      </c>
      <c r="K85">
        <f t="shared" si="35"/>
        <v>884.22788605697144</v>
      </c>
      <c r="L85">
        <f t="shared" si="36"/>
        <v>1011.1372884986079</v>
      </c>
      <c r="M85">
        <f t="shared" si="37"/>
        <v>126.90940244163642</v>
      </c>
      <c r="N85">
        <v>500</v>
      </c>
      <c r="O85">
        <v>250</v>
      </c>
      <c r="P85">
        <f>5000*123.7/2661</f>
        <v>232.43141676061632</v>
      </c>
      <c r="S85" s="5">
        <f t="shared" si="38"/>
        <v>43023.443815683102</v>
      </c>
    </row>
    <row r="86" spans="1:19" x14ac:dyDescent="0.25">
      <c r="A86" s="6">
        <v>45363.46875</v>
      </c>
      <c r="B86" t="s">
        <v>16</v>
      </c>
      <c r="C86">
        <v>1</v>
      </c>
      <c r="D86">
        <v>500</v>
      </c>
      <c r="E86" s="6">
        <v>45334.6875</v>
      </c>
      <c r="F86">
        <f t="shared" ref="F86:F88" si="39">(A86-E86)*24</f>
        <v>690.75</v>
      </c>
      <c r="H86">
        <v>12485.94</v>
      </c>
      <c r="I86">
        <v>13950</v>
      </c>
      <c r="K86">
        <f t="shared" ref="K86:K88" si="40">H86/14.007</f>
        <v>891.40715356607416</v>
      </c>
      <c r="L86">
        <f t="shared" ref="L86:L88" si="41">I86/14.007</f>
        <v>995.93060612550869</v>
      </c>
      <c r="M86">
        <f t="shared" ref="M86:M88" si="42">L86-K86</f>
        <v>104.52345255943453</v>
      </c>
      <c r="N86">
        <v>500</v>
      </c>
      <c r="O86">
        <v>250</v>
      </c>
      <c r="P86">
        <f>5000*123.7/3164</f>
        <v>195.48040455120102</v>
      </c>
      <c r="S86" s="5">
        <f t="shared" ref="S86:S88" si="43">5000/AVERAGE(P86,Q86,R86)*1000*N86/O86</f>
        <v>51156.022635408241</v>
      </c>
    </row>
    <row r="87" spans="1:19" x14ac:dyDescent="0.25">
      <c r="A87" s="6">
        <v>45363.46875</v>
      </c>
      <c r="B87" t="s">
        <v>16</v>
      </c>
      <c r="C87">
        <v>2</v>
      </c>
      <c r="D87">
        <v>500</v>
      </c>
      <c r="E87" s="6">
        <v>45334.6875</v>
      </c>
      <c r="F87">
        <f t="shared" si="39"/>
        <v>690.75</v>
      </c>
      <c r="H87">
        <v>13512.47</v>
      </c>
      <c r="I87">
        <v>14630</v>
      </c>
      <c r="K87">
        <f t="shared" si="40"/>
        <v>964.6940815306632</v>
      </c>
      <c r="L87">
        <f t="shared" si="41"/>
        <v>1044.4777611194404</v>
      </c>
      <c r="M87">
        <f t="shared" si="42"/>
        <v>79.783679588777204</v>
      </c>
      <c r="N87">
        <v>500</v>
      </c>
      <c r="O87">
        <v>250</v>
      </c>
      <c r="P87">
        <f>5000*123.7/2164</f>
        <v>285.81330868761552</v>
      </c>
      <c r="S87" s="5">
        <f t="shared" si="43"/>
        <v>34987.873888439775</v>
      </c>
    </row>
    <row r="88" spans="1:19" x14ac:dyDescent="0.25">
      <c r="A88" s="6">
        <v>45363.46875</v>
      </c>
      <c r="B88" t="s">
        <v>16</v>
      </c>
      <c r="C88">
        <v>3</v>
      </c>
      <c r="D88">
        <v>500</v>
      </c>
      <c r="E88" s="6">
        <v>45334.6875</v>
      </c>
      <c r="F88">
        <f t="shared" si="39"/>
        <v>690.75</v>
      </c>
      <c r="H88">
        <v>12412.05</v>
      </c>
      <c r="I88">
        <v>13924</v>
      </c>
      <c r="K88">
        <f t="shared" si="40"/>
        <v>886.13193403298351</v>
      </c>
      <c r="L88">
        <f t="shared" si="41"/>
        <v>994.07439137574067</v>
      </c>
      <c r="M88">
        <f t="shared" si="42"/>
        <v>107.94245734275717</v>
      </c>
      <c r="N88">
        <v>500</v>
      </c>
      <c r="O88">
        <v>250</v>
      </c>
      <c r="P88">
        <f>5000*123.7/1782</f>
        <v>347.08193041526374</v>
      </c>
      <c r="S88" s="5">
        <f t="shared" si="43"/>
        <v>28811.641067097815</v>
      </c>
    </row>
    <row r="89" spans="1:19" x14ac:dyDescent="0.25">
      <c r="A89" s="6">
        <v>45321.625</v>
      </c>
      <c r="B89" t="s">
        <v>16</v>
      </c>
      <c r="C89">
        <v>4</v>
      </c>
      <c r="D89">
        <v>0</v>
      </c>
      <c r="E89" s="6">
        <v>45321.625</v>
      </c>
      <c r="F89">
        <v>0</v>
      </c>
      <c r="H89">
        <v>14080.25</v>
      </c>
      <c r="I89">
        <v>14460</v>
      </c>
      <c r="K89">
        <v>1005.2295280930963</v>
      </c>
      <c r="L89">
        <v>1032.3409723709574</v>
      </c>
      <c r="M89">
        <v>27.111444277861096</v>
      </c>
    </row>
    <row r="90" spans="1:19" x14ac:dyDescent="0.25">
      <c r="A90" s="6">
        <v>45322.645833333336</v>
      </c>
      <c r="B90" t="s">
        <v>16</v>
      </c>
      <c r="C90">
        <v>4</v>
      </c>
      <c r="D90">
        <v>0</v>
      </c>
      <c r="E90" s="6">
        <v>45321.625</v>
      </c>
      <c r="F90">
        <v>24.500000000058208</v>
      </c>
      <c r="H90">
        <v>13946.9</v>
      </c>
      <c r="I90">
        <v>14866</v>
      </c>
      <c r="K90">
        <v>995.7092882130363</v>
      </c>
      <c r="L90">
        <v>1061.3264796173341</v>
      </c>
      <c r="M90">
        <v>65.617191404297841</v>
      </c>
      <c r="N90">
        <v>500</v>
      </c>
      <c r="O90">
        <v>250</v>
      </c>
      <c r="P90">
        <v>71.61</v>
      </c>
      <c r="S90" s="5">
        <v>139645.3009356235</v>
      </c>
    </row>
    <row r="91" spans="1:19" x14ac:dyDescent="0.25">
      <c r="A91" s="6">
        <v>45323.645833333336</v>
      </c>
      <c r="B91" t="s">
        <v>16</v>
      </c>
      <c r="C91">
        <v>4</v>
      </c>
      <c r="D91">
        <v>0</v>
      </c>
      <c r="E91" s="6">
        <v>45321.625</v>
      </c>
      <c r="F91">
        <v>48.500000000058208</v>
      </c>
      <c r="H91">
        <v>12940.17</v>
      </c>
      <c r="I91">
        <v>15451</v>
      </c>
      <c r="K91">
        <v>923.8359391732705</v>
      </c>
      <c r="L91">
        <v>1103.0913114871137</v>
      </c>
      <c r="M91">
        <v>179.25537231384317</v>
      </c>
      <c r="N91">
        <v>500</v>
      </c>
      <c r="O91">
        <v>250</v>
      </c>
      <c r="P91">
        <v>26.23</v>
      </c>
      <c r="S91" s="5">
        <v>381242.85169653071</v>
      </c>
    </row>
    <row r="92" spans="1:19" x14ac:dyDescent="0.25">
      <c r="A92" s="6">
        <v>45324.635416666664</v>
      </c>
      <c r="B92" t="s">
        <v>16</v>
      </c>
      <c r="C92">
        <v>4</v>
      </c>
      <c r="D92">
        <v>0</v>
      </c>
      <c r="E92" s="6">
        <v>45321.625</v>
      </c>
      <c r="F92">
        <v>72.249999999941792</v>
      </c>
      <c r="H92">
        <v>8679.1299999999992</v>
      </c>
      <c r="I92">
        <v>14962</v>
      </c>
      <c r="K92">
        <v>619.6280431212964</v>
      </c>
      <c r="L92">
        <v>1068.1801956164775</v>
      </c>
      <c r="M92">
        <v>448.55215249518108</v>
      </c>
      <c r="N92">
        <v>500</v>
      </c>
      <c r="O92">
        <v>250</v>
      </c>
      <c r="P92">
        <v>9.91</v>
      </c>
      <c r="S92" s="5">
        <v>1009081.7356205853</v>
      </c>
    </row>
    <row r="93" spans="1:19" x14ac:dyDescent="0.25">
      <c r="A93" s="6">
        <v>45327.5</v>
      </c>
      <c r="B93" t="s">
        <v>16</v>
      </c>
      <c r="C93">
        <v>4</v>
      </c>
      <c r="D93">
        <v>0</v>
      </c>
      <c r="E93" s="6">
        <v>45321.625</v>
      </c>
      <c r="F93">
        <v>141</v>
      </c>
      <c r="H93">
        <v>0</v>
      </c>
      <c r="I93">
        <v>15086</v>
      </c>
      <c r="K93">
        <v>0</v>
      </c>
      <c r="L93">
        <v>1077.0329121153709</v>
      </c>
      <c r="M93">
        <v>1077.0329121153709</v>
      </c>
      <c r="N93">
        <v>500</v>
      </c>
      <c r="O93">
        <v>50</v>
      </c>
      <c r="P93">
        <v>14.54</v>
      </c>
      <c r="S93" s="5">
        <v>3438789.54607978</v>
      </c>
    </row>
    <row r="94" spans="1:19" x14ac:dyDescent="0.25">
      <c r="A94" s="6">
        <v>45334.6875</v>
      </c>
      <c r="B94" t="s">
        <v>16</v>
      </c>
      <c r="C94">
        <v>5</v>
      </c>
      <c r="D94">
        <v>0</v>
      </c>
      <c r="E94" s="6">
        <v>45334.6875</v>
      </c>
      <c r="F94">
        <v>0</v>
      </c>
    </row>
    <row r="95" spans="1:19" x14ac:dyDescent="0.25">
      <c r="A95" s="6">
        <v>45336.458333333336</v>
      </c>
      <c r="B95" t="s">
        <v>16</v>
      </c>
      <c r="C95">
        <v>5</v>
      </c>
      <c r="D95">
        <v>0</v>
      </c>
      <c r="E95" s="6">
        <v>45334.6875</v>
      </c>
      <c r="F95">
        <v>42.500000000058208</v>
      </c>
      <c r="H95">
        <v>12032.26</v>
      </c>
      <c r="I95">
        <v>13523</v>
      </c>
      <c r="K95">
        <v>859.01763404012286</v>
      </c>
      <c r="L95">
        <v>965.44584850431931</v>
      </c>
      <c r="M95">
        <v>106.42821446419646</v>
      </c>
      <c r="N95">
        <v>500</v>
      </c>
      <c r="O95">
        <v>250</v>
      </c>
      <c r="P95">
        <v>30.05</v>
      </c>
      <c r="S95" s="5">
        <v>332778.70216306153</v>
      </c>
    </row>
    <row r="96" spans="1:19" x14ac:dyDescent="0.25">
      <c r="A96" s="6">
        <v>45337.625</v>
      </c>
      <c r="B96" t="s">
        <v>16</v>
      </c>
      <c r="C96">
        <v>5</v>
      </c>
      <c r="D96">
        <v>0</v>
      </c>
      <c r="E96" s="6">
        <v>45334.6875</v>
      </c>
      <c r="F96">
        <v>70.5</v>
      </c>
      <c r="H96">
        <v>6337.54</v>
      </c>
      <c r="I96">
        <v>14426</v>
      </c>
      <c r="K96">
        <v>452.45520097094311</v>
      </c>
      <c r="L96">
        <v>1029.9136146212609</v>
      </c>
      <c r="M96">
        <v>577.45841365031777</v>
      </c>
      <c r="N96">
        <v>500</v>
      </c>
      <c r="O96">
        <v>250</v>
      </c>
      <c r="P96">
        <v>8.3000000000000007</v>
      </c>
      <c r="S96" s="5">
        <v>1204819.2771084337</v>
      </c>
    </row>
    <row r="97" spans="1:19" x14ac:dyDescent="0.25">
      <c r="A97" s="6">
        <v>45338.5</v>
      </c>
      <c r="B97" t="s">
        <v>16</v>
      </c>
      <c r="C97">
        <v>5</v>
      </c>
      <c r="D97">
        <v>0</v>
      </c>
      <c r="E97" s="6">
        <v>45334.6875</v>
      </c>
      <c r="F97">
        <v>91.5</v>
      </c>
      <c r="H97">
        <v>0</v>
      </c>
      <c r="I97">
        <v>15277</v>
      </c>
      <c r="K97">
        <v>0</v>
      </c>
      <c r="L97">
        <v>1090.6689512386663</v>
      </c>
      <c r="M97">
        <v>1090.6689512386663</v>
      </c>
      <c r="N97">
        <v>500</v>
      </c>
      <c r="O97">
        <v>100</v>
      </c>
      <c r="P97">
        <v>8.2899999999999991</v>
      </c>
      <c r="S97" s="5">
        <v>3015681.5440289509</v>
      </c>
    </row>
    <row r="98" spans="1:19" x14ac:dyDescent="0.25">
      <c r="A98" s="6">
        <v>45340.572916666664</v>
      </c>
      <c r="B98" t="s">
        <v>16</v>
      </c>
      <c r="C98">
        <v>5</v>
      </c>
      <c r="D98">
        <v>0</v>
      </c>
      <c r="E98" s="6">
        <v>45334.6875</v>
      </c>
      <c r="F98">
        <v>141.24999999994179</v>
      </c>
      <c r="H98">
        <v>0</v>
      </c>
      <c r="I98">
        <v>14799</v>
      </c>
      <c r="K98">
        <v>0</v>
      </c>
      <c r="L98">
        <v>1056.5431569929322</v>
      </c>
      <c r="M98">
        <v>1056.5431569929322</v>
      </c>
      <c r="N98">
        <v>500</v>
      </c>
      <c r="O98">
        <v>50</v>
      </c>
      <c r="P98">
        <v>14.97</v>
      </c>
      <c r="S98" s="5">
        <v>3340013.3600534396</v>
      </c>
    </row>
    <row r="99" spans="1:19" x14ac:dyDescent="0.25">
      <c r="A99" s="6">
        <v>45341.708333333336</v>
      </c>
      <c r="B99" t="s">
        <v>16</v>
      </c>
      <c r="C99">
        <v>6</v>
      </c>
      <c r="D99">
        <v>0</v>
      </c>
      <c r="E99" s="6">
        <v>45341.708333333336</v>
      </c>
      <c r="F99">
        <v>0</v>
      </c>
      <c r="H99">
        <v>14077.39</v>
      </c>
      <c r="I99">
        <v>14026</v>
      </c>
      <c r="K99">
        <v>1005.0253444706218</v>
      </c>
      <c r="L99">
        <v>1001.3564646248304</v>
      </c>
      <c r="M99">
        <v>-3.6688798457913663</v>
      </c>
    </row>
    <row r="100" spans="1:19" x14ac:dyDescent="0.25">
      <c r="A100" s="6">
        <v>45343.458333333336</v>
      </c>
      <c r="B100" t="s">
        <v>16</v>
      </c>
      <c r="C100">
        <v>6</v>
      </c>
      <c r="D100">
        <v>0</v>
      </c>
      <c r="E100" s="6">
        <v>45341.708333333336</v>
      </c>
      <c r="F100">
        <v>42</v>
      </c>
      <c r="H100">
        <v>13322.45</v>
      </c>
      <c r="I100">
        <v>14540</v>
      </c>
      <c r="K100">
        <v>951.12800742485911</v>
      </c>
      <c r="L100">
        <v>1038.0524023702435</v>
      </c>
      <c r="M100">
        <v>86.924394945384392</v>
      </c>
      <c r="N100">
        <v>500</v>
      </c>
      <c r="O100">
        <v>250</v>
      </c>
      <c r="P100">
        <v>54.24</v>
      </c>
      <c r="S100" s="5">
        <v>184365.78171091445</v>
      </c>
    </row>
    <row r="101" spans="1:19" x14ac:dyDescent="0.25">
      <c r="A101" s="6">
        <v>45344.479166666664</v>
      </c>
      <c r="B101" t="s">
        <v>16</v>
      </c>
      <c r="C101">
        <v>6</v>
      </c>
      <c r="D101">
        <v>0</v>
      </c>
      <c r="E101" s="6">
        <v>45341.708333333336</v>
      </c>
      <c r="F101">
        <v>66.499999999883585</v>
      </c>
      <c r="H101">
        <v>10741.82</v>
      </c>
      <c r="I101">
        <v>14380</v>
      </c>
      <c r="K101">
        <v>766.88941243663885</v>
      </c>
      <c r="L101">
        <v>1026.6295423716713</v>
      </c>
      <c r="M101">
        <v>259.74012993503243</v>
      </c>
      <c r="N101">
        <v>500</v>
      </c>
      <c r="O101">
        <v>250</v>
      </c>
      <c r="P101">
        <v>14.71</v>
      </c>
      <c r="S101" s="5">
        <v>679809.65329707682</v>
      </c>
    </row>
    <row r="102" spans="1:19" x14ac:dyDescent="0.25">
      <c r="A102" s="6">
        <v>45345.479166666664</v>
      </c>
      <c r="B102" t="s">
        <v>16</v>
      </c>
      <c r="C102">
        <v>6</v>
      </c>
      <c r="D102">
        <v>0</v>
      </c>
      <c r="E102" s="6">
        <v>45341.708333333336</v>
      </c>
      <c r="F102">
        <v>90.499999999883585</v>
      </c>
      <c r="H102">
        <v>3755.06</v>
      </c>
      <c r="I102">
        <v>14610</v>
      </c>
      <c r="K102">
        <v>268.08452916398943</v>
      </c>
      <c r="L102">
        <v>1043.0499036196188</v>
      </c>
      <c r="M102">
        <v>774.96537445562944</v>
      </c>
      <c r="N102">
        <v>500</v>
      </c>
      <c r="O102">
        <v>100</v>
      </c>
      <c r="P102">
        <v>11.75</v>
      </c>
      <c r="S102" s="5">
        <v>2127659.5744680851</v>
      </c>
    </row>
    <row r="103" spans="1:19" x14ac:dyDescent="0.25">
      <c r="A103" s="6">
        <v>45346.6875</v>
      </c>
      <c r="B103" t="s">
        <v>16</v>
      </c>
      <c r="C103">
        <v>6</v>
      </c>
      <c r="D103">
        <v>0</v>
      </c>
      <c r="E103" s="6">
        <v>45341.708333333336</v>
      </c>
      <c r="F103">
        <v>119.49999999994179</v>
      </c>
      <c r="H103">
        <v>0</v>
      </c>
      <c r="I103">
        <v>15202</v>
      </c>
      <c r="K103">
        <v>0</v>
      </c>
      <c r="L103">
        <v>1085.3144856143358</v>
      </c>
      <c r="M103">
        <v>1085.3144856143358</v>
      </c>
      <c r="N103">
        <v>500</v>
      </c>
      <c r="O103">
        <v>50</v>
      </c>
      <c r="P103">
        <v>14.84</v>
      </c>
      <c r="S103" s="5">
        <v>3369272.2371967654</v>
      </c>
    </row>
    <row r="104" spans="1:19" x14ac:dyDescent="0.25">
      <c r="A104" s="6">
        <v>45348.5625</v>
      </c>
      <c r="B104" t="s">
        <v>16</v>
      </c>
      <c r="C104">
        <v>6</v>
      </c>
      <c r="D104">
        <v>0</v>
      </c>
      <c r="E104" s="6">
        <v>45341.708333333336</v>
      </c>
      <c r="F104">
        <v>164.49999999994179</v>
      </c>
      <c r="H104">
        <v>0</v>
      </c>
      <c r="I104">
        <v>15362</v>
      </c>
      <c r="K104">
        <v>0</v>
      </c>
      <c r="L104">
        <v>1096.7373456129078</v>
      </c>
      <c r="M104">
        <v>1096.7373456129078</v>
      </c>
      <c r="N104">
        <v>500</v>
      </c>
      <c r="O104">
        <v>50</v>
      </c>
      <c r="P104">
        <v>14.85</v>
      </c>
      <c r="S104" s="5">
        <v>3367003.3670033668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49034349-e823-4c27-ac8b-dac7d6a22f1a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2FAFC5CC168B9459C1D5495998BF8E2" ma:contentTypeVersion="18" ma:contentTypeDescription="Create a new document." ma:contentTypeScope="" ma:versionID="2043562a6849d583c9956fce5c7b2539">
  <xsd:schema xmlns:xsd="http://www.w3.org/2001/XMLSchema" xmlns:xs="http://www.w3.org/2001/XMLSchema" xmlns:p="http://schemas.microsoft.com/office/2006/metadata/properties" xmlns:ns3="0951ae6a-8bdd-4e5a-8db7-5f94225fae06" xmlns:ns4="49034349-e823-4c27-ac8b-dac7d6a22f1a" targetNamespace="http://schemas.microsoft.com/office/2006/metadata/properties" ma:root="true" ma:fieldsID="f1fc7716f2382961e40e396de59ad107" ns3:_="" ns4:_="">
    <xsd:import namespace="0951ae6a-8bdd-4e5a-8db7-5f94225fae06"/>
    <xsd:import namespace="49034349-e823-4c27-ac8b-dac7d6a22f1a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KeyPoints" minOccurs="0"/>
                <xsd:element ref="ns4:MediaServiceKeyPoints" minOccurs="0"/>
                <xsd:element ref="ns4:MediaServiceDateTaken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LengthInSeconds" minOccurs="0"/>
                <xsd:element ref="ns4:MediaServiceLocation" minOccurs="0"/>
                <xsd:element ref="ns4:MediaServiceSearchProperties" minOccurs="0"/>
                <xsd:element ref="ns4:_activity" minOccurs="0"/>
                <xsd:element ref="ns4:MediaServiceObjectDetectorVersions" minOccurs="0"/>
                <xsd:element ref="ns4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51ae6a-8bdd-4e5a-8db7-5f94225fae06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034349-e823-4c27-ac8b-dac7d6a22f1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activity" ma:index="23" nillable="true" ma:displayName="_activity" ma:hidden="true" ma:internalName="_activity">
      <xsd:simpleType>
        <xsd:restriction base="dms:Note"/>
      </xsd:simple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25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2E0E09B-0676-4D4A-B47E-3CDC3E8B7013}">
  <ds:schemaRefs>
    <ds:schemaRef ds:uri="http://schemas.microsoft.com/office/2006/documentManagement/types"/>
    <ds:schemaRef ds:uri="0951ae6a-8bdd-4e5a-8db7-5f94225fae06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schemas.microsoft.com/office/infopath/2007/PartnerControls"/>
    <ds:schemaRef ds:uri="http://purl.org/dc/terms/"/>
    <ds:schemaRef ds:uri="49034349-e823-4c27-ac8b-dac7d6a22f1a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BBE5A9A1-7F16-4B71-B591-94482A79E82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951ae6a-8bdd-4e5a-8db7-5f94225fae06"/>
    <ds:schemaRef ds:uri="49034349-e823-4c27-ac8b-dac7d6a22f1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506EF10-9067-4DFE-8075-0C61C012DC1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Zach_Flinkstrom</dc:creator>
  <cp:lastModifiedBy>Zach Flinkstrom</cp:lastModifiedBy>
  <dcterms:created xsi:type="dcterms:W3CDTF">2023-06-26T18:52:02Z</dcterms:created>
  <dcterms:modified xsi:type="dcterms:W3CDTF">2024-04-10T00:07:14Z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0x01010032FAFC5CC168B9459C1D5495998BF8E2</vt:lpwstr>
  </property>
</Properties>
</file>