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_Flinkstrom\OneDrive - UW\Lab\Coding\NOB_growth_curves_Jun2023\data\"/>
    </mc:Choice>
  </mc:AlternateContent>
  <xr:revisionPtr revIDLastSave="2" documentId="14_{8F6E1470-195D-429C-926E-886A0137580E}" xr6:coauthVersionLast="36" xr6:coauthVersionMax="36" xr10:uidLastSave="{B5CC4ABB-0DD1-4B34-AD6E-DED395CC8705}"/>
  <bookViews>
    <workbookView xWindow="0" yWindow="0" windowWidth="28800" windowHeight="133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2" i="2" l="1"/>
  <c r="M92" i="2"/>
  <c r="L92" i="2"/>
  <c r="K92" i="2"/>
  <c r="F92" i="2"/>
  <c r="S91" i="2"/>
  <c r="L91" i="2"/>
  <c r="M91" i="2" s="1"/>
  <c r="K91" i="2"/>
  <c r="F91" i="2"/>
  <c r="S90" i="2"/>
  <c r="L90" i="2"/>
  <c r="M90" i="2" s="1"/>
  <c r="K90" i="2"/>
  <c r="F90" i="2"/>
  <c r="S89" i="2"/>
  <c r="L89" i="2"/>
  <c r="M89" i="2" s="1"/>
  <c r="K89" i="2"/>
  <c r="F89" i="2"/>
  <c r="S88" i="2"/>
  <c r="M88" i="2"/>
  <c r="L88" i="2"/>
  <c r="K88" i="2"/>
  <c r="F88" i="2"/>
  <c r="M87" i="2"/>
  <c r="L87" i="2"/>
  <c r="K87" i="2"/>
  <c r="F87" i="2"/>
  <c r="S86" i="2"/>
  <c r="L86" i="2"/>
  <c r="M86" i="2" s="1"/>
  <c r="K86" i="2"/>
  <c r="F86" i="2"/>
  <c r="S85" i="2"/>
  <c r="L85" i="2"/>
  <c r="M85" i="2" s="1"/>
  <c r="K85" i="2"/>
  <c r="F85" i="2"/>
  <c r="S84" i="2"/>
  <c r="L84" i="2"/>
  <c r="M84" i="2" s="1"/>
  <c r="K84" i="2"/>
  <c r="F84" i="2"/>
  <c r="S83" i="2"/>
  <c r="M83" i="2"/>
  <c r="L83" i="2"/>
  <c r="K83" i="2"/>
  <c r="F83" i="2"/>
  <c r="F82" i="2"/>
  <c r="S81" i="2"/>
  <c r="L81" i="2"/>
  <c r="M81" i="2" s="1"/>
  <c r="K81" i="2"/>
  <c r="F81" i="2"/>
  <c r="S80" i="2"/>
  <c r="L80" i="2"/>
  <c r="M80" i="2" s="1"/>
  <c r="K80" i="2"/>
  <c r="F80" i="2"/>
  <c r="S79" i="2"/>
  <c r="M79" i="2"/>
  <c r="L79" i="2"/>
  <c r="K79" i="2"/>
  <c r="F79" i="2"/>
  <c r="S78" i="2"/>
  <c r="L78" i="2"/>
  <c r="K78" i="2"/>
  <c r="M78" i="2" s="1"/>
  <c r="F78" i="2"/>
  <c r="L77" i="2"/>
  <c r="M77" i="2" s="1"/>
  <c r="K77" i="2"/>
  <c r="F77" i="2"/>
  <c r="P76" i="2" l="1"/>
  <c r="S76" i="2" s="1"/>
  <c r="P75" i="2"/>
  <c r="S75" i="2" s="1"/>
  <c r="P74" i="2"/>
  <c r="L76" i="2"/>
  <c r="K76" i="2"/>
  <c r="F76" i="2"/>
  <c r="L75" i="2"/>
  <c r="K75" i="2"/>
  <c r="F75" i="2"/>
  <c r="S74" i="2"/>
  <c r="L74" i="2"/>
  <c r="M74" i="2" s="1"/>
  <c r="K74" i="2"/>
  <c r="F74" i="2"/>
  <c r="M76" i="2" l="1"/>
  <c r="M75" i="2"/>
  <c r="P73" i="2"/>
  <c r="P72" i="2"/>
  <c r="P71" i="2"/>
  <c r="S71" i="2" s="1"/>
  <c r="S73" i="2"/>
  <c r="L73" i="2"/>
  <c r="K73" i="2"/>
  <c r="F73" i="2"/>
  <c r="S72" i="2"/>
  <c r="L72" i="2"/>
  <c r="K72" i="2"/>
  <c r="F72" i="2"/>
  <c r="L71" i="2"/>
  <c r="K71" i="2"/>
  <c r="F71" i="2"/>
  <c r="M73" i="2" l="1"/>
  <c r="M72" i="2"/>
  <c r="M71" i="2"/>
  <c r="S70" i="2"/>
  <c r="M70" i="2"/>
  <c r="L70" i="2"/>
  <c r="K70" i="2"/>
  <c r="F70" i="2"/>
  <c r="S69" i="2"/>
  <c r="L69" i="2"/>
  <c r="M69" i="2" s="1"/>
  <c r="K69" i="2"/>
  <c r="F69" i="2"/>
  <c r="S68" i="2"/>
  <c r="L68" i="2"/>
  <c r="K68" i="2"/>
  <c r="M68" i="2" s="1"/>
  <c r="F68" i="2"/>
  <c r="S67" i="2"/>
  <c r="L67" i="2"/>
  <c r="M67" i="2" s="1"/>
  <c r="K67" i="2"/>
  <c r="F67" i="2"/>
  <c r="S66" i="2"/>
  <c r="M66" i="2"/>
  <c r="L66" i="2"/>
  <c r="K66" i="2"/>
  <c r="F66" i="2"/>
  <c r="S65" i="2"/>
  <c r="L65" i="2"/>
  <c r="M65" i="2" s="1"/>
  <c r="K65" i="2"/>
  <c r="F65" i="2"/>
  <c r="S64" i="2"/>
  <c r="L64" i="2"/>
  <c r="M64" i="2" s="1"/>
  <c r="K64" i="2"/>
  <c r="F64" i="2"/>
  <c r="S63" i="2"/>
  <c r="L63" i="2"/>
  <c r="M63" i="2" s="1"/>
  <c r="K63" i="2"/>
  <c r="F63" i="2"/>
  <c r="S62" i="2"/>
  <c r="M62" i="2"/>
  <c r="L62" i="2"/>
  <c r="K62" i="2"/>
  <c r="F62" i="2"/>
  <c r="S61" i="2"/>
  <c r="L61" i="2"/>
  <c r="M61" i="2" s="1"/>
  <c r="K61" i="2"/>
  <c r="F61" i="2"/>
  <c r="S60" i="2"/>
  <c r="L60" i="2"/>
  <c r="K60" i="2"/>
  <c r="M60" i="2" s="1"/>
  <c r="F60" i="2"/>
  <c r="S59" i="2"/>
  <c r="L59" i="2"/>
  <c r="M59" i="2" s="1"/>
  <c r="K59" i="2"/>
  <c r="F59" i="2"/>
  <c r="S58" i="2"/>
  <c r="M58" i="2"/>
  <c r="L58" i="2"/>
  <c r="K58" i="2"/>
  <c r="F58" i="2"/>
  <c r="S57" i="2"/>
  <c r="L57" i="2"/>
  <c r="M57" i="2" s="1"/>
  <c r="K57" i="2"/>
  <c r="F57" i="2"/>
  <c r="S56" i="2"/>
  <c r="L56" i="2"/>
  <c r="M56" i="2" s="1"/>
  <c r="K56" i="2"/>
  <c r="F56" i="2"/>
  <c r="S55" i="2"/>
  <c r="L55" i="2"/>
  <c r="M55" i="2" s="1"/>
  <c r="K55" i="2"/>
  <c r="F55" i="2"/>
  <c r="S54" i="2"/>
  <c r="M54" i="2"/>
  <c r="L54" i="2"/>
  <c r="K54" i="2"/>
  <c r="F54" i="2"/>
  <c r="S53" i="2"/>
  <c r="L53" i="2"/>
  <c r="M53" i="2" s="1"/>
  <c r="K53" i="2"/>
  <c r="F53" i="2"/>
  <c r="L52" i="2"/>
  <c r="M52" i="2" s="1"/>
  <c r="K52" i="2"/>
  <c r="F52" i="2"/>
  <c r="L51" i="2"/>
  <c r="M51" i="2" s="1"/>
  <c r="K51" i="2"/>
  <c r="F51" i="2"/>
  <c r="L50" i="2"/>
  <c r="M50" i="2" s="1"/>
  <c r="K50" i="2"/>
  <c r="F50" i="2"/>
  <c r="S49" i="2" l="1"/>
  <c r="L49" i="2"/>
  <c r="K49" i="2"/>
  <c r="F49" i="2"/>
  <c r="S48" i="2"/>
  <c r="L48" i="2"/>
  <c r="K48" i="2"/>
  <c r="F48" i="2"/>
  <c r="S47" i="2"/>
  <c r="L47" i="2"/>
  <c r="K47" i="2"/>
  <c r="M47" i="2" s="1"/>
  <c r="F47" i="2"/>
  <c r="S46" i="2"/>
  <c r="L46" i="2"/>
  <c r="K46" i="2"/>
  <c r="F46" i="2"/>
  <c r="S45" i="2"/>
  <c r="L45" i="2"/>
  <c r="K45" i="2"/>
  <c r="F45" i="2"/>
  <c r="S44" i="2"/>
  <c r="L44" i="2"/>
  <c r="K44" i="2"/>
  <c r="F44" i="2"/>
  <c r="M49" i="2" l="1"/>
  <c r="M46" i="2"/>
  <c r="M44" i="2"/>
  <c r="M48" i="2"/>
  <c r="M45" i="2"/>
  <c r="P43" i="2"/>
  <c r="P42" i="2"/>
  <c r="S43" i="2"/>
  <c r="S42" i="2"/>
  <c r="P41" i="2"/>
  <c r="S41" i="2" s="1"/>
  <c r="S40" i="2"/>
  <c r="S39" i="2"/>
  <c r="S38" i="2"/>
  <c r="S37" i="2"/>
  <c r="S36" i="2"/>
  <c r="S35" i="2"/>
  <c r="S34" i="2"/>
  <c r="S33" i="2"/>
  <c r="S32" i="2"/>
  <c r="L43" i="2"/>
  <c r="K43" i="2"/>
  <c r="F43" i="2"/>
  <c r="L42" i="2"/>
  <c r="K42" i="2"/>
  <c r="F42" i="2"/>
  <c r="L41" i="2"/>
  <c r="K41" i="2"/>
  <c r="F41" i="2"/>
  <c r="L40" i="2"/>
  <c r="M40" i="2" s="1"/>
  <c r="L39" i="2"/>
  <c r="M39" i="2" s="1"/>
  <c r="L38" i="2"/>
  <c r="M38" i="2" s="1"/>
  <c r="K40" i="2"/>
  <c r="K39" i="2"/>
  <c r="K38" i="2"/>
  <c r="L37" i="2"/>
  <c r="M37" i="2" s="1"/>
  <c r="L36" i="2"/>
  <c r="M36" i="2" s="1"/>
  <c r="L35" i="2"/>
  <c r="M35" i="2" s="1"/>
  <c r="K37" i="2"/>
  <c r="K36" i="2"/>
  <c r="K35" i="2"/>
  <c r="L34" i="2"/>
  <c r="M34" i="2" s="1"/>
  <c r="L33" i="2"/>
  <c r="M33" i="2"/>
  <c r="L32" i="2"/>
  <c r="M32" i="2"/>
  <c r="K34" i="2"/>
  <c r="K33" i="2"/>
  <c r="K32" i="2"/>
  <c r="F40" i="2"/>
  <c r="F39" i="2"/>
  <c r="F38" i="2"/>
  <c r="F37" i="2"/>
  <c r="F36" i="2"/>
  <c r="F35" i="2"/>
  <c r="F34" i="2"/>
  <c r="F33" i="2"/>
  <c r="F32" i="2"/>
  <c r="M43" i="2" l="1"/>
  <c r="M41" i="2"/>
  <c r="M42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L31" i="2" l="1"/>
  <c r="M31" i="2" s="1"/>
  <c r="L30" i="2"/>
  <c r="M30" i="2" s="1"/>
  <c r="L29" i="2"/>
  <c r="M29" i="2" s="1"/>
  <c r="K31" i="2"/>
  <c r="K30" i="2"/>
  <c r="K29" i="2"/>
  <c r="F31" i="2"/>
  <c r="F30" i="2"/>
  <c r="F29" i="2"/>
  <c r="P28" i="2"/>
  <c r="P27" i="2"/>
  <c r="P26" i="2"/>
  <c r="F23" i="2"/>
  <c r="K23" i="2"/>
  <c r="L23" i="2"/>
  <c r="F24" i="2"/>
  <c r="K24" i="2"/>
  <c r="L24" i="2"/>
  <c r="F25" i="2"/>
  <c r="K25" i="2"/>
  <c r="L25" i="2"/>
  <c r="F26" i="2"/>
  <c r="K26" i="2"/>
  <c r="L26" i="2"/>
  <c r="F27" i="2"/>
  <c r="K27" i="2"/>
  <c r="L27" i="2"/>
  <c r="M27" i="2" s="1"/>
  <c r="F28" i="2"/>
  <c r="K28" i="2"/>
  <c r="L28" i="2"/>
  <c r="L22" i="2"/>
  <c r="K22" i="2"/>
  <c r="F22" i="2"/>
  <c r="L21" i="2"/>
  <c r="K21" i="2"/>
  <c r="F21" i="2"/>
  <c r="L20" i="2"/>
  <c r="K20" i="2"/>
  <c r="F20" i="2"/>
  <c r="P19" i="2"/>
  <c r="P18" i="2"/>
  <c r="P17" i="2"/>
  <c r="L19" i="2"/>
  <c r="M19" i="2" s="1"/>
  <c r="L18" i="2"/>
  <c r="M18" i="2" s="1"/>
  <c r="L17" i="2"/>
  <c r="M17" i="2"/>
  <c r="L16" i="2"/>
  <c r="M16" i="2" s="1"/>
  <c r="L15" i="2"/>
  <c r="M15" i="2" s="1"/>
  <c r="L14" i="2"/>
  <c r="M14" i="2"/>
  <c r="K19" i="2"/>
  <c r="K18" i="2"/>
  <c r="K17" i="2"/>
  <c r="K16" i="2"/>
  <c r="K15" i="2"/>
  <c r="K14" i="2"/>
  <c r="F19" i="2"/>
  <c r="F18" i="2"/>
  <c r="F17" i="2"/>
  <c r="F16" i="2"/>
  <c r="F15" i="2"/>
  <c r="F14" i="2"/>
  <c r="S8" i="2"/>
  <c r="S9" i="2"/>
  <c r="S10" i="2"/>
  <c r="P13" i="2"/>
  <c r="P12" i="2"/>
  <c r="P11" i="2"/>
  <c r="M28" i="2" l="1"/>
  <c r="M26" i="2"/>
  <c r="M25" i="2"/>
  <c r="M24" i="2"/>
  <c r="M23" i="2"/>
  <c r="M22" i="2"/>
  <c r="M20" i="2"/>
  <c r="M21" i="2"/>
  <c r="L13" i="2"/>
  <c r="L12" i="2"/>
  <c r="L11" i="2"/>
  <c r="K13" i="2"/>
  <c r="K12" i="2"/>
  <c r="K11" i="2"/>
  <c r="F13" i="2"/>
  <c r="F12" i="2"/>
  <c r="F11" i="2"/>
  <c r="M11" i="2" l="1"/>
  <c r="M13" i="2"/>
  <c r="M12" i="2"/>
  <c r="L2" i="2"/>
  <c r="L3" i="2"/>
  <c r="L4" i="2"/>
  <c r="L5" i="2"/>
  <c r="L6" i="2"/>
  <c r="L7" i="2"/>
  <c r="L8" i="2"/>
  <c r="L9" i="2"/>
  <c r="K2" i="2"/>
  <c r="K3" i="2"/>
  <c r="K4" i="2"/>
  <c r="K5" i="2"/>
  <c r="K6" i="2"/>
  <c r="K7" i="2"/>
  <c r="K8" i="2"/>
  <c r="K9" i="2"/>
  <c r="M3" i="2" l="1"/>
  <c r="M9" i="2"/>
  <c r="M8" i="2"/>
  <c r="M7" i="2"/>
  <c r="M6" i="2"/>
  <c r="M5" i="2"/>
  <c r="M2" i="2"/>
  <c r="S12" i="2" l="1"/>
  <c r="S13" i="2"/>
  <c r="S11" i="2"/>
  <c r="L10" i="2"/>
  <c r="K10" i="2"/>
  <c r="F10" i="2"/>
  <c r="F9" i="2"/>
  <c r="F8" i="2"/>
  <c r="F7" i="2"/>
  <c r="F6" i="2"/>
  <c r="F5" i="2"/>
  <c r="F4" i="2"/>
  <c r="F3" i="2"/>
  <c r="F2" i="2"/>
  <c r="M10" i="2" l="1"/>
</calcChain>
</file>

<file path=xl/sharedStrings.xml><?xml version="1.0" encoding="utf-8"?>
<sst xmlns="http://schemas.openxmlformats.org/spreadsheetml/2006/main" count="110" uniqueCount="20">
  <si>
    <t>Date</t>
  </si>
  <si>
    <t>Time_elapsed_hr</t>
  </si>
  <si>
    <t>Organism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</si>
  <si>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</si>
  <si>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</si>
  <si>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</si>
  <si>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</si>
  <si>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</si>
  <si>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</si>
  <si>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</si>
  <si>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Start_date</t>
  </si>
  <si>
    <t>Cell_count_sample_volume</t>
  </si>
  <si>
    <t>Cell_count_total_volume</t>
  </si>
  <si>
    <t>5000_events_uL_1</t>
  </si>
  <si>
    <t>5000_events_uL_2</t>
  </si>
  <si>
    <t>5000_events_uL_3</t>
  </si>
  <si>
    <t>Cell_count_cells-per-mL</t>
  </si>
  <si>
    <t>Replicate</t>
  </si>
  <si>
    <t>NaCl_mM</t>
  </si>
  <si>
    <t>Strain-Z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</si>
</sst>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92"/>
  <sheetViews>
    <sheetView tabSelected="1" topLeftCell="A53" workbookViewId="0">
      <selection activeCell="D78" sqref="D78:D92"/>
    </sheetView>
  </sheetViews>
  <sheetFormatPr defaultRowHeight="15" x14ac:dyDescent="0.25"/>
  <cols>
    <col min="1" max="1" width="14.85546875" bestFit="1" customWidth="1"/>
    <col min="2" max="2" width="9.5703125" bestFit="1" customWidth="1"/>
    <col min="3" max="3" width="9.5703125" customWidth="1"/>
    <col min="4" max="4" width="11.42578125" bestFit="1" customWidth="1"/>
    <col min="5" max="5" width="15.140625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  <col min="10" max="10" width="8.7109375" bestFit="1" customWidth="1"/>
    <col min="11" max="11" width="10.85546875" bestFit="1" customWidth="1"/>
    <col min="12" max="12" width="8.85546875" bestFit="1" customWidth="1"/>
    <col min="13" max="13" width="11.28515625" bestFit="1" customWidth="1"/>
    <col min="14" max="14" width="26.140625" bestFit="1" customWidth="1"/>
    <col min="15" max="15" width="23.7109375" bestFit="1" customWidth="1"/>
    <col min="16" max="18" width="17.28515625" bestFit="1" customWidth="1"/>
    <col min="19" max="19" width="22.85546875" style="5" bestFit="1" customWidth="1"/>
  </cols>
  <sheetData>
    <row r="1" spans="1:19" s="2" customFormat="1" ht="15.75" thickBot="1" x14ac:dyDescent="0.3">
      <c r="A1" s="1" t="s">
        <v>0</v>
      </c>
      <c r="B1" s="2" t="s">
        <v>2</v>
      </c>
      <c r="C1" s="2" t="s">
        <v>17</v>
      </c>
      <c r="D1" s="2" t="s">
        <v>18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5">
      <c r="A2" s="4">
        <v>45334.6875</v>
      </c>
      <c r="B2" t="s">
        <v>19</v>
      </c>
      <c r="C2">
        <v>1</v>
      </c>
      <c r="D2">
        <v>100</v>
      </c>
      <c r="E2" s="4">
        <v>45334.6875</v>
      </c>
      <c r="F2">
        <f>(A2-E2)*24</f>
        <v>0</v>
      </c>
      <c r="H2">
        <v>12828.78</v>
      </c>
      <c r="I2">
        <v>12841</v>
      </c>
      <c r="K2">
        <f t="shared" ref="K2:L9" si="0">H2/14.007</f>
        <v>915.88348682801461</v>
      </c>
      <c r="L2">
        <f t="shared" si="0"/>
        <v>916.75590776040553</v>
      </c>
      <c r="M2">
        <f t="shared" ref="M2:M9" si="1">L2-K2</f>
        <v>0.87242093239092355</v>
      </c>
    </row>
    <row r="3" spans="1:19" x14ac:dyDescent="0.25">
      <c r="A3" s="4">
        <v>45334.6875</v>
      </c>
      <c r="B3" t="s">
        <v>19</v>
      </c>
      <c r="C3">
        <v>2</v>
      </c>
      <c r="D3">
        <v>100</v>
      </c>
      <c r="E3" s="4">
        <v>45334.6875</v>
      </c>
      <c r="F3">
        <f t="shared" ref="F3:F5" si="2">(A3-E3)*24</f>
        <v>0</v>
      </c>
      <c r="H3">
        <v>12724.22</v>
      </c>
      <c r="I3">
        <v>12988</v>
      </c>
      <c r="K3">
        <f t="shared" si="0"/>
        <v>908.41864781894765</v>
      </c>
      <c r="L3">
        <f t="shared" si="0"/>
        <v>927.25066038409364</v>
      </c>
      <c r="M3">
        <f t="shared" si="1"/>
        <v>18.832012565145988</v>
      </c>
    </row>
    <row r="4" spans="1:19" x14ac:dyDescent="0.25">
      <c r="A4" s="4">
        <v>45334.6875</v>
      </c>
      <c r="B4" t="s">
        <v>19</v>
      </c>
      <c r="C4">
        <v>3</v>
      </c>
      <c r="D4">
        <v>100</v>
      </c>
      <c r="E4" s="4">
        <v>45334.6875</v>
      </c>
      <c r="F4">
        <f t="shared" si="2"/>
        <v>0</v>
      </c>
      <c r="H4">
        <v>13495.75</v>
      </c>
      <c r="I4">
        <v>14471</v>
      </c>
      <c r="K4">
        <f t="shared" si="0"/>
        <v>963.50039266081251</v>
      </c>
      <c r="L4">
        <f t="shared" si="0"/>
        <v>1033.1262939958592</v>
      </c>
      <c r="M4">
        <v>0</v>
      </c>
    </row>
    <row r="5" spans="1:19" x14ac:dyDescent="0.25">
      <c r="A5" s="4">
        <v>45334.6875</v>
      </c>
      <c r="B5" t="s">
        <v>19</v>
      </c>
      <c r="C5">
        <v>1</v>
      </c>
      <c r="D5">
        <v>500</v>
      </c>
      <c r="E5" s="4">
        <v>45334.6875</v>
      </c>
      <c r="F5">
        <f t="shared" si="2"/>
        <v>0</v>
      </c>
      <c r="H5">
        <v>12754.23</v>
      </c>
      <c r="I5">
        <v>13231</v>
      </c>
      <c r="K5">
        <f t="shared" si="0"/>
        <v>910.56114799742988</v>
      </c>
      <c r="L5">
        <f t="shared" si="0"/>
        <v>944.59912900692518</v>
      </c>
      <c r="M5">
        <f t="shared" si="1"/>
        <v>34.037981009495297</v>
      </c>
    </row>
    <row r="6" spans="1:19" x14ac:dyDescent="0.25">
      <c r="A6" s="4">
        <v>45334.6875</v>
      </c>
      <c r="B6" t="s">
        <v>19</v>
      </c>
      <c r="C6">
        <v>2</v>
      </c>
      <c r="D6">
        <v>500</v>
      </c>
      <c r="E6" s="4">
        <v>45334.6875</v>
      </c>
      <c r="F6">
        <f>(A6-E6)*24</f>
        <v>0</v>
      </c>
      <c r="H6">
        <v>12651.69</v>
      </c>
      <c r="I6">
        <v>12822</v>
      </c>
      <c r="K6">
        <f t="shared" si="0"/>
        <v>903.24052259584494</v>
      </c>
      <c r="L6">
        <f t="shared" si="0"/>
        <v>915.3994431355751</v>
      </c>
      <c r="M6">
        <f t="shared" si="1"/>
        <v>12.158920539730161</v>
      </c>
    </row>
    <row r="7" spans="1:19" x14ac:dyDescent="0.25">
      <c r="A7" s="4">
        <v>45334.6875</v>
      </c>
      <c r="B7" t="s">
        <v>19</v>
      </c>
      <c r="C7">
        <v>3</v>
      </c>
      <c r="D7">
        <v>500</v>
      </c>
      <c r="E7" s="4">
        <v>45334.6875</v>
      </c>
      <c r="F7">
        <f t="shared" ref="F7:F9" si="3">(A7-E7)*24</f>
        <v>0</v>
      </c>
      <c r="H7">
        <v>13325.14</v>
      </c>
      <c r="I7">
        <v>13393</v>
      </c>
      <c r="K7">
        <f t="shared" si="0"/>
        <v>951.32005425858495</v>
      </c>
      <c r="L7">
        <f t="shared" si="0"/>
        <v>956.16477475547947</v>
      </c>
      <c r="M7">
        <f t="shared" si="1"/>
        <v>4.8447204968945243</v>
      </c>
    </row>
    <row r="8" spans="1:19" x14ac:dyDescent="0.25">
      <c r="A8" s="4">
        <v>45336.458333333336</v>
      </c>
      <c r="B8" t="s">
        <v>19</v>
      </c>
      <c r="C8">
        <v>1</v>
      </c>
      <c r="D8">
        <v>100</v>
      </c>
      <c r="E8" s="4">
        <v>45334.6875</v>
      </c>
      <c r="F8">
        <f t="shared" si="3"/>
        <v>42.500000000058208</v>
      </c>
      <c r="H8">
        <v>12165.27</v>
      </c>
      <c r="I8">
        <v>14065</v>
      </c>
      <c r="K8">
        <f t="shared" si="0"/>
        <v>868.51360034268589</v>
      </c>
      <c r="L8">
        <f t="shared" si="0"/>
        <v>1004.1407867494825</v>
      </c>
      <c r="M8">
        <f t="shared" si="1"/>
        <v>135.62718640679657</v>
      </c>
      <c r="N8">
        <v>500</v>
      </c>
      <c r="O8">
        <v>250</v>
      </c>
      <c r="P8">
        <v>49.68</v>
      </c>
      <c r="S8" s="5">
        <f t="shared" ref="S8:S10" si="4">5000/AVERAGE(P8,Q8,R8)*1000*N8/O8</f>
        <v>201288.24476650564</v>
      </c>
    </row>
    <row r="9" spans="1:19" x14ac:dyDescent="0.25">
      <c r="A9" s="4">
        <v>45336.458333333336</v>
      </c>
      <c r="B9" t="s">
        <v>19</v>
      </c>
      <c r="C9">
        <v>2</v>
      </c>
      <c r="D9">
        <v>100</v>
      </c>
      <c r="E9" s="4">
        <v>45334.6875</v>
      </c>
      <c r="F9">
        <f t="shared" si="3"/>
        <v>42.500000000058208</v>
      </c>
      <c r="H9">
        <v>12341.42</v>
      </c>
      <c r="I9">
        <v>13380</v>
      </c>
      <c r="K9">
        <f t="shared" si="0"/>
        <v>881.08945527236381</v>
      </c>
      <c r="L9">
        <f t="shared" si="0"/>
        <v>955.23666738059546</v>
      </c>
      <c r="M9">
        <f t="shared" si="1"/>
        <v>74.147212108231656</v>
      </c>
      <c r="N9">
        <v>500</v>
      </c>
      <c r="O9">
        <v>250</v>
      </c>
      <c r="P9">
        <v>50.2</v>
      </c>
      <c r="S9" s="5">
        <f t="shared" si="4"/>
        <v>199203.18725099598</v>
      </c>
    </row>
    <row r="10" spans="1:19" x14ac:dyDescent="0.25">
      <c r="A10" s="4">
        <v>45336.458333333336</v>
      </c>
      <c r="B10" t="s">
        <v>19</v>
      </c>
      <c r="C10">
        <v>3</v>
      </c>
      <c r="D10">
        <v>100</v>
      </c>
      <c r="E10" s="4">
        <v>45334.6875</v>
      </c>
      <c r="F10">
        <f>(A10-E10)*24</f>
        <v>42.500000000058208</v>
      </c>
      <c r="H10">
        <v>12797.05</v>
      </c>
      <c r="I10">
        <v>13153</v>
      </c>
      <c r="K10">
        <f t="shared" ref="K10:L19" si="5">H10/14.007</f>
        <v>913.61819090454765</v>
      </c>
      <c r="L10">
        <f t="shared" si="5"/>
        <v>939.03048475762125</v>
      </c>
      <c r="M10">
        <f t="shared" ref="M10:M19" si="6">L10-K10</f>
        <v>25.412293853073606</v>
      </c>
      <c r="N10">
        <v>500</v>
      </c>
      <c r="O10">
        <v>250</v>
      </c>
      <c r="P10">
        <v>48.57</v>
      </c>
      <c r="S10" s="5">
        <f t="shared" si="4"/>
        <v>205888.40848260242</v>
      </c>
    </row>
    <row r="11" spans="1:19" x14ac:dyDescent="0.25">
      <c r="A11" s="4">
        <v>45336.458333333336</v>
      </c>
      <c r="B11" t="s">
        <v>19</v>
      </c>
      <c r="C11">
        <v>1</v>
      </c>
      <c r="D11">
        <v>500</v>
      </c>
      <c r="E11" s="4">
        <v>45334.6875</v>
      </c>
      <c r="F11">
        <f>(A11-E11)*24</f>
        <v>42.500000000058208</v>
      </c>
      <c r="H11">
        <v>12824.21</v>
      </c>
      <c r="I11">
        <v>12497</v>
      </c>
      <c r="K11">
        <f t="shared" si="5"/>
        <v>915.55722138930525</v>
      </c>
      <c r="L11">
        <f t="shared" si="5"/>
        <v>892.19675876347537</v>
      </c>
      <c r="M11">
        <f t="shared" si="6"/>
        <v>-23.360462625829882</v>
      </c>
      <c r="N11">
        <v>500</v>
      </c>
      <c r="O11">
        <v>250</v>
      </c>
      <c r="P11">
        <f>5000*123.7/4450</f>
        <v>138.98876404494382</v>
      </c>
      <c r="S11" s="5">
        <f t="shared" ref="S11:S28" si="7">5000/AVERAGE(P11,Q11,R11)*1000*N11/O11</f>
        <v>71948.261924009697</v>
      </c>
    </row>
    <row r="12" spans="1:19" x14ac:dyDescent="0.25">
      <c r="A12" s="4">
        <v>45336.458333333336</v>
      </c>
      <c r="B12" t="s">
        <v>19</v>
      </c>
      <c r="C12">
        <v>2</v>
      </c>
      <c r="D12">
        <v>500</v>
      </c>
      <c r="E12" s="4">
        <v>45334.6875</v>
      </c>
      <c r="F12">
        <f t="shared" ref="F12:F15" si="8">(A12-E12)*24</f>
        <v>42.500000000058208</v>
      </c>
      <c r="H12">
        <v>12869.8</v>
      </c>
      <c r="I12">
        <v>13267</v>
      </c>
      <c r="K12">
        <f t="shared" si="5"/>
        <v>918.81202256014842</v>
      </c>
      <c r="L12">
        <f t="shared" si="5"/>
        <v>947.16927250660387</v>
      </c>
      <c r="M12">
        <f t="shared" si="6"/>
        <v>28.357249946455454</v>
      </c>
      <c r="N12">
        <v>500</v>
      </c>
      <c r="O12">
        <v>250</v>
      </c>
      <c r="P12">
        <f>5000*123.7/4767</f>
        <v>129.74617159639186</v>
      </c>
      <c r="S12" s="5">
        <f t="shared" si="7"/>
        <v>77073.565076798695</v>
      </c>
    </row>
    <row r="13" spans="1:19" x14ac:dyDescent="0.25">
      <c r="A13" s="4">
        <v>45336.458333333336</v>
      </c>
      <c r="B13" t="s">
        <v>19</v>
      </c>
      <c r="C13">
        <v>3</v>
      </c>
      <c r="D13">
        <v>500</v>
      </c>
      <c r="E13" s="4">
        <v>45334.6875</v>
      </c>
      <c r="F13">
        <f t="shared" si="8"/>
        <v>42.500000000058208</v>
      </c>
      <c r="H13">
        <v>13459.02</v>
      </c>
      <c r="I13">
        <v>13808</v>
      </c>
      <c r="K13">
        <f t="shared" si="5"/>
        <v>960.87813236239026</v>
      </c>
      <c r="L13">
        <f t="shared" si="5"/>
        <v>985.79281787677587</v>
      </c>
      <c r="M13">
        <f t="shared" si="6"/>
        <v>24.91468551438561</v>
      </c>
      <c r="N13">
        <v>500</v>
      </c>
      <c r="O13">
        <v>250</v>
      </c>
      <c r="P13">
        <f>5000*123.7/4903</f>
        <v>126.14725678156231</v>
      </c>
      <c r="S13" s="5">
        <f t="shared" si="7"/>
        <v>79272.433306386418</v>
      </c>
    </row>
    <row r="14" spans="1:19" x14ac:dyDescent="0.25">
      <c r="A14" s="4">
        <v>45337.625</v>
      </c>
      <c r="B14" t="s">
        <v>19</v>
      </c>
      <c r="C14">
        <v>1</v>
      </c>
      <c r="D14">
        <v>100</v>
      </c>
      <c r="E14" s="4">
        <v>45334.6875</v>
      </c>
      <c r="F14">
        <f t="shared" si="8"/>
        <v>70.5</v>
      </c>
      <c r="H14">
        <v>10078.469999999999</v>
      </c>
      <c r="I14">
        <v>13768</v>
      </c>
      <c r="K14">
        <f t="shared" si="5"/>
        <v>719.53094881130858</v>
      </c>
      <c r="L14">
        <f t="shared" si="5"/>
        <v>982.93710287713293</v>
      </c>
      <c r="M14">
        <f t="shared" si="6"/>
        <v>263.40615406582435</v>
      </c>
      <c r="N14">
        <v>500</v>
      </c>
      <c r="O14">
        <v>250</v>
      </c>
      <c r="P14">
        <v>16.91</v>
      </c>
      <c r="S14" s="5">
        <f t="shared" si="7"/>
        <v>591366.0555884093</v>
      </c>
    </row>
    <row r="15" spans="1:19" x14ac:dyDescent="0.25">
      <c r="A15" s="4">
        <v>45337.625</v>
      </c>
      <c r="B15" t="s">
        <v>19</v>
      </c>
      <c r="C15">
        <v>2</v>
      </c>
      <c r="D15">
        <v>100</v>
      </c>
      <c r="E15" s="4">
        <v>45334.6875</v>
      </c>
      <c r="F15">
        <f t="shared" si="8"/>
        <v>70.5</v>
      </c>
      <c r="H15">
        <v>10254.39</v>
      </c>
      <c r="I15">
        <v>13907</v>
      </c>
      <c r="K15">
        <f t="shared" si="5"/>
        <v>732.09038337973868</v>
      </c>
      <c r="L15">
        <f t="shared" si="5"/>
        <v>992.86071250089242</v>
      </c>
      <c r="M15">
        <f t="shared" si="6"/>
        <v>260.77032912115374</v>
      </c>
      <c r="N15">
        <v>500</v>
      </c>
      <c r="O15">
        <v>250</v>
      </c>
      <c r="P15">
        <v>16.37</v>
      </c>
      <c r="S15" s="5">
        <f t="shared" si="7"/>
        <v>610873.54917532066</v>
      </c>
    </row>
    <row r="16" spans="1:19" x14ac:dyDescent="0.25">
      <c r="A16" s="4">
        <v>45337.625</v>
      </c>
      <c r="B16" t="s">
        <v>19</v>
      </c>
      <c r="C16">
        <v>3</v>
      </c>
      <c r="D16">
        <v>100</v>
      </c>
      <c r="E16" s="4">
        <v>45334.6875</v>
      </c>
      <c r="F16">
        <f>(A16-E16)*24</f>
        <v>70.5</v>
      </c>
      <c r="H16">
        <v>10596.23</v>
      </c>
      <c r="I16">
        <v>13995</v>
      </c>
      <c r="K16">
        <f t="shared" si="5"/>
        <v>756.4953237666881</v>
      </c>
      <c r="L16">
        <f t="shared" si="5"/>
        <v>999.14328550010714</v>
      </c>
      <c r="M16">
        <f t="shared" si="6"/>
        <v>242.64796173341904</v>
      </c>
      <c r="N16">
        <v>500</v>
      </c>
      <c r="O16">
        <v>250</v>
      </c>
      <c r="P16">
        <v>15.63</v>
      </c>
      <c r="S16" s="5">
        <f t="shared" si="7"/>
        <v>639795.26551503513</v>
      </c>
    </row>
    <row r="17" spans="1:19" x14ac:dyDescent="0.25">
      <c r="A17" s="4">
        <v>45337.625</v>
      </c>
      <c r="B17" t="s">
        <v>19</v>
      </c>
      <c r="C17">
        <v>1</v>
      </c>
      <c r="D17">
        <v>500</v>
      </c>
      <c r="E17" s="4">
        <v>45334.6875</v>
      </c>
      <c r="F17">
        <f>(A17-E17)*24</f>
        <v>70.5</v>
      </c>
      <c r="H17">
        <v>12694.61</v>
      </c>
      <c r="I17">
        <v>13400</v>
      </c>
      <c r="K17">
        <f t="shared" si="5"/>
        <v>906.30470479046198</v>
      </c>
      <c r="L17">
        <f t="shared" si="5"/>
        <v>956.66452488041693</v>
      </c>
      <c r="M17">
        <f t="shared" si="6"/>
        <v>50.359820089954951</v>
      </c>
      <c r="N17">
        <v>500</v>
      </c>
      <c r="O17">
        <v>250</v>
      </c>
      <c r="P17">
        <f>5000*123.7/4351</f>
        <v>142.15122960239026</v>
      </c>
      <c r="S17" s="5">
        <f t="shared" si="7"/>
        <v>70347.615198059808</v>
      </c>
    </row>
    <row r="18" spans="1:19" x14ac:dyDescent="0.25">
      <c r="A18" s="4">
        <v>45337.625</v>
      </c>
      <c r="B18" t="s">
        <v>19</v>
      </c>
      <c r="C18">
        <v>2</v>
      </c>
      <c r="D18">
        <v>500</v>
      </c>
      <c r="E18" s="4">
        <v>45334.6875</v>
      </c>
      <c r="F18">
        <f t="shared" ref="F18:F21" si="9">(A18-E18)*24</f>
        <v>70.5</v>
      </c>
      <c r="H18">
        <v>12809.96</v>
      </c>
      <c r="I18">
        <v>12511</v>
      </c>
      <c r="K18">
        <f t="shared" si="5"/>
        <v>914.53987292068246</v>
      </c>
      <c r="L18">
        <f t="shared" si="5"/>
        <v>893.19625901335053</v>
      </c>
      <c r="M18">
        <f t="shared" si="6"/>
        <v>-21.343613907331928</v>
      </c>
      <c r="N18">
        <v>500</v>
      </c>
      <c r="O18">
        <v>250</v>
      </c>
      <c r="P18">
        <f>5000*123.7/4121</f>
        <v>150.08493084202863</v>
      </c>
      <c r="S18" s="5">
        <f t="shared" si="7"/>
        <v>66628.940986257076</v>
      </c>
    </row>
    <row r="19" spans="1:19" x14ac:dyDescent="0.25">
      <c r="A19" s="4">
        <v>45337.625</v>
      </c>
      <c r="B19" t="s">
        <v>19</v>
      </c>
      <c r="C19">
        <v>3</v>
      </c>
      <c r="D19">
        <v>500</v>
      </c>
      <c r="E19" s="4">
        <v>45334.6875</v>
      </c>
      <c r="F19">
        <f t="shared" si="9"/>
        <v>70.5</v>
      </c>
      <c r="H19">
        <v>13381.01</v>
      </c>
      <c r="I19">
        <v>13936</v>
      </c>
      <c r="K19">
        <f t="shared" si="5"/>
        <v>955.30877418433647</v>
      </c>
      <c r="L19">
        <f t="shared" si="5"/>
        <v>994.93110587563365</v>
      </c>
      <c r="M19">
        <f t="shared" si="6"/>
        <v>39.622331691297177</v>
      </c>
      <c r="N19">
        <v>500</v>
      </c>
      <c r="O19">
        <v>250</v>
      </c>
      <c r="P19">
        <f>5000*123.7/4762</f>
        <v>129.88240235195295</v>
      </c>
      <c r="S19" s="5">
        <f t="shared" si="7"/>
        <v>76992.724333063874</v>
      </c>
    </row>
    <row r="20" spans="1:19" x14ac:dyDescent="0.25">
      <c r="A20" s="4">
        <v>45338.5</v>
      </c>
      <c r="B20" t="s">
        <v>19</v>
      </c>
      <c r="C20">
        <v>1</v>
      </c>
      <c r="D20">
        <v>100</v>
      </c>
      <c r="E20" s="4">
        <v>45334.6875</v>
      </c>
      <c r="F20">
        <f t="shared" si="9"/>
        <v>91.5</v>
      </c>
      <c r="H20">
        <v>5930.22</v>
      </c>
      <c r="I20">
        <v>13484</v>
      </c>
      <c r="K20">
        <f t="shared" ref="K20:K22" si="10">H20/14.007</f>
        <v>423.37545512957809</v>
      </c>
      <c r="L20">
        <f t="shared" ref="L20:L22" si="11">I20/14.007</f>
        <v>962.66152637966729</v>
      </c>
      <c r="M20">
        <f t="shared" ref="M20:M22" si="12">L20-K20</f>
        <v>539.28607125008921</v>
      </c>
      <c r="N20">
        <v>500</v>
      </c>
      <c r="O20">
        <v>100</v>
      </c>
      <c r="P20">
        <v>17.600000000000001</v>
      </c>
      <c r="S20" s="5">
        <f t="shared" si="7"/>
        <v>1420454.5454545454</v>
      </c>
    </row>
    <row r="21" spans="1:19" x14ac:dyDescent="0.25">
      <c r="A21" s="4">
        <v>45338.5</v>
      </c>
      <c r="B21" t="s">
        <v>19</v>
      </c>
      <c r="C21">
        <v>2</v>
      </c>
      <c r="D21">
        <v>100</v>
      </c>
      <c r="E21" s="4">
        <v>45334.6875</v>
      </c>
      <c r="F21">
        <f t="shared" si="9"/>
        <v>91.5</v>
      </c>
      <c r="H21">
        <v>6209.94</v>
      </c>
      <c r="I21">
        <v>13725</v>
      </c>
      <c r="K21">
        <f t="shared" si="10"/>
        <v>443.34547012208179</v>
      </c>
      <c r="L21">
        <f t="shared" si="11"/>
        <v>979.86720925251666</v>
      </c>
      <c r="M21">
        <f t="shared" si="12"/>
        <v>536.52173913043487</v>
      </c>
      <c r="N21">
        <v>500</v>
      </c>
      <c r="O21">
        <v>100</v>
      </c>
      <c r="P21">
        <v>17.12</v>
      </c>
      <c r="S21" s="5">
        <f t="shared" si="7"/>
        <v>1460280.3738317755</v>
      </c>
    </row>
    <row r="22" spans="1:19" x14ac:dyDescent="0.25">
      <c r="A22" s="4">
        <v>45338.5</v>
      </c>
      <c r="B22" t="s">
        <v>19</v>
      </c>
      <c r="C22">
        <v>3</v>
      </c>
      <c r="D22">
        <v>100</v>
      </c>
      <c r="E22" s="4">
        <v>45334.6875</v>
      </c>
      <c r="F22">
        <f>(A22-E22)*24</f>
        <v>91.5</v>
      </c>
      <c r="H22">
        <v>6191.97</v>
      </c>
      <c r="I22">
        <v>14323</v>
      </c>
      <c r="K22">
        <f t="shared" si="10"/>
        <v>442.0625401584922</v>
      </c>
      <c r="L22">
        <f t="shared" si="11"/>
        <v>1022.56014849718</v>
      </c>
      <c r="M22">
        <f t="shared" si="12"/>
        <v>580.49760833868777</v>
      </c>
      <c r="N22">
        <v>500</v>
      </c>
      <c r="O22">
        <v>100</v>
      </c>
      <c r="P22">
        <v>16.489999999999998</v>
      </c>
      <c r="S22" s="5">
        <f t="shared" si="7"/>
        <v>1516070.345664039</v>
      </c>
    </row>
    <row r="23" spans="1:19" x14ac:dyDescent="0.25">
      <c r="A23" s="4">
        <v>45340.572916666664</v>
      </c>
      <c r="B23" t="s">
        <v>19</v>
      </c>
      <c r="C23">
        <v>1</v>
      </c>
      <c r="D23">
        <v>100</v>
      </c>
      <c r="E23" s="4">
        <v>45334.6875</v>
      </c>
      <c r="F23">
        <f t="shared" ref="F23:F24" si="13">(A23-E23)*24</f>
        <v>141.24999999994179</v>
      </c>
      <c r="H23">
        <v>0</v>
      </c>
      <c r="I23">
        <v>14856</v>
      </c>
      <c r="K23">
        <f t="shared" ref="K23:K40" si="14">H23/14.007</f>
        <v>0</v>
      </c>
      <c r="L23">
        <f t="shared" ref="L23:L40" si="15">I23/14.007</f>
        <v>1060.6125508674234</v>
      </c>
      <c r="M23">
        <f t="shared" ref="M23:M40" si="16">L23-K23</f>
        <v>1060.6125508674234</v>
      </c>
      <c r="N23">
        <v>500</v>
      </c>
      <c r="O23">
        <v>50</v>
      </c>
      <c r="P23">
        <v>15.86</v>
      </c>
      <c r="S23" s="5">
        <f t="shared" si="7"/>
        <v>3152585.1197982347</v>
      </c>
    </row>
    <row r="24" spans="1:19" x14ac:dyDescent="0.25">
      <c r="A24" s="4">
        <v>45340.572916666664</v>
      </c>
      <c r="B24" t="s">
        <v>19</v>
      </c>
      <c r="C24">
        <v>2</v>
      </c>
      <c r="D24">
        <v>100</v>
      </c>
      <c r="E24" s="4">
        <v>45334.6875</v>
      </c>
      <c r="F24">
        <f t="shared" si="13"/>
        <v>141.24999999994179</v>
      </c>
      <c r="H24">
        <v>0</v>
      </c>
      <c r="I24">
        <v>14642</v>
      </c>
      <c r="K24">
        <f t="shared" si="14"/>
        <v>0</v>
      </c>
      <c r="L24">
        <f t="shared" si="15"/>
        <v>1045.3344756193333</v>
      </c>
      <c r="M24">
        <f t="shared" si="16"/>
        <v>1045.3344756193333</v>
      </c>
      <c r="N24">
        <v>500</v>
      </c>
      <c r="O24">
        <v>50</v>
      </c>
      <c r="P24">
        <v>14.54</v>
      </c>
      <c r="S24" s="5">
        <f t="shared" si="7"/>
        <v>3438789.54607978</v>
      </c>
    </row>
    <row r="25" spans="1:19" x14ac:dyDescent="0.25">
      <c r="A25" s="4">
        <v>45340.572916666664</v>
      </c>
      <c r="B25" t="s">
        <v>19</v>
      </c>
      <c r="C25">
        <v>3</v>
      </c>
      <c r="D25">
        <v>100</v>
      </c>
      <c r="E25" s="4">
        <v>45334.6875</v>
      </c>
      <c r="F25">
        <f>(A25-E25)*24</f>
        <v>141.24999999994179</v>
      </c>
      <c r="H25">
        <v>0</v>
      </c>
      <c r="I25">
        <v>14888</v>
      </c>
      <c r="K25">
        <f t="shared" si="14"/>
        <v>0</v>
      </c>
      <c r="L25">
        <f t="shared" si="15"/>
        <v>1062.8971228671378</v>
      </c>
      <c r="M25">
        <f t="shared" si="16"/>
        <v>1062.8971228671378</v>
      </c>
      <c r="N25">
        <v>500</v>
      </c>
      <c r="O25">
        <v>50</v>
      </c>
      <c r="P25">
        <v>13.89</v>
      </c>
      <c r="S25" s="5">
        <f t="shared" si="7"/>
        <v>3599712.0230381568</v>
      </c>
    </row>
    <row r="26" spans="1:19" x14ac:dyDescent="0.25">
      <c r="A26" s="4">
        <v>45340.572916666664</v>
      </c>
      <c r="B26" t="s">
        <v>19</v>
      </c>
      <c r="C26">
        <v>1</v>
      </c>
      <c r="D26">
        <v>500</v>
      </c>
      <c r="E26" s="4">
        <v>45334.6875</v>
      </c>
      <c r="F26">
        <f>(A26-E26)*24</f>
        <v>141.24999999994179</v>
      </c>
      <c r="H26">
        <v>12459.61</v>
      </c>
      <c r="I26">
        <v>12996</v>
      </c>
      <c r="K26">
        <f t="shared" si="14"/>
        <v>889.52737916755916</v>
      </c>
      <c r="L26">
        <f t="shared" si="15"/>
        <v>927.82180338402225</v>
      </c>
      <c r="M26">
        <f t="shared" si="16"/>
        <v>38.294424216463085</v>
      </c>
      <c r="N26">
        <v>500</v>
      </c>
      <c r="O26">
        <v>250</v>
      </c>
      <c r="P26">
        <f>5000*123.7/3738</f>
        <v>165.46281433921882</v>
      </c>
      <c r="S26" s="5">
        <f t="shared" si="7"/>
        <v>60436.540016168154</v>
      </c>
    </row>
    <row r="27" spans="1:19" x14ac:dyDescent="0.25">
      <c r="A27" s="4">
        <v>45340.572916666664</v>
      </c>
      <c r="B27" t="s">
        <v>19</v>
      </c>
      <c r="C27">
        <v>2</v>
      </c>
      <c r="D27">
        <v>500</v>
      </c>
      <c r="E27" s="4">
        <v>45334.6875</v>
      </c>
      <c r="F27">
        <f t="shared" ref="F27:F28" si="17">(A27-E27)*24</f>
        <v>141.24999999994179</v>
      </c>
      <c r="H27">
        <v>12628.31</v>
      </c>
      <c r="I27">
        <v>12448</v>
      </c>
      <c r="K27">
        <f t="shared" si="14"/>
        <v>901.57135717855351</v>
      </c>
      <c r="L27">
        <f t="shared" si="15"/>
        <v>888.69850788891267</v>
      </c>
      <c r="M27">
        <f t="shared" si="16"/>
        <v>-12.87284928964084</v>
      </c>
      <c r="N27">
        <v>500</v>
      </c>
      <c r="O27">
        <v>250</v>
      </c>
      <c r="P27">
        <f>5000*123.7/4089</f>
        <v>151.25947664465639</v>
      </c>
      <c r="S27" s="5">
        <f t="shared" si="7"/>
        <v>66111.560226354093</v>
      </c>
    </row>
    <row r="28" spans="1:19" x14ac:dyDescent="0.25">
      <c r="A28" s="4">
        <v>45340.572916666664</v>
      </c>
      <c r="B28" t="s">
        <v>19</v>
      </c>
      <c r="C28">
        <v>3</v>
      </c>
      <c r="D28">
        <v>500</v>
      </c>
      <c r="E28" s="4">
        <v>45334.6875</v>
      </c>
      <c r="F28">
        <f t="shared" si="17"/>
        <v>141.24999999994179</v>
      </c>
      <c r="H28">
        <v>13114.6</v>
      </c>
      <c r="I28">
        <v>13292</v>
      </c>
      <c r="K28">
        <f t="shared" si="14"/>
        <v>936.28899835796392</v>
      </c>
      <c r="L28">
        <f t="shared" si="15"/>
        <v>948.95409438138074</v>
      </c>
      <c r="M28">
        <f t="shared" si="16"/>
        <v>12.665096023416822</v>
      </c>
      <c r="N28">
        <v>500</v>
      </c>
      <c r="O28">
        <v>250</v>
      </c>
      <c r="P28">
        <f>5000*123.7/4025</f>
        <v>153.66459627329192</v>
      </c>
      <c r="S28" s="5">
        <f t="shared" si="7"/>
        <v>65076.798706548107</v>
      </c>
    </row>
    <row r="29" spans="1:19" x14ac:dyDescent="0.25">
      <c r="A29" s="4">
        <v>45341.708333333336</v>
      </c>
      <c r="B29" t="s">
        <v>19</v>
      </c>
      <c r="C29">
        <v>1</v>
      </c>
      <c r="D29">
        <v>200</v>
      </c>
      <c r="E29" s="4">
        <v>45341.708333333336</v>
      </c>
      <c r="F29">
        <f>(A29-E29)*24</f>
        <v>0</v>
      </c>
      <c r="H29">
        <v>12239.3</v>
      </c>
      <c r="I29">
        <v>12934</v>
      </c>
      <c r="K29">
        <f t="shared" si="14"/>
        <v>873.79881487827515</v>
      </c>
      <c r="L29">
        <f t="shared" si="15"/>
        <v>923.39544513457554</v>
      </c>
      <c r="M29">
        <f t="shared" si="16"/>
        <v>49.596630256300386</v>
      </c>
    </row>
    <row r="30" spans="1:19" x14ac:dyDescent="0.25">
      <c r="A30" s="4">
        <v>45341.708333333336</v>
      </c>
      <c r="B30" t="s">
        <v>19</v>
      </c>
      <c r="C30">
        <v>2</v>
      </c>
      <c r="D30">
        <v>200</v>
      </c>
      <c r="E30" s="4">
        <v>45341.708333333336</v>
      </c>
      <c r="F30">
        <f t="shared" ref="F30:F31" si="18">(A30-E30)*24</f>
        <v>0</v>
      </c>
      <c r="H30">
        <v>12404.88</v>
      </c>
      <c r="I30">
        <v>12536</v>
      </c>
      <c r="K30">
        <f t="shared" si="14"/>
        <v>885.62004711929751</v>
      </c>
      <c r="L30">
        <f t="shared" si="15"/>
        <v>894.98108088812739</v>
      </c>
      <c r="M30">
        <f t="shared" si="16"/>
        <v>9.3610337688298841</v>
      </c>
    </row>
    <row r="31" spans="1:19" x14ac:dyDescent="0.25">
      <c r="A31" s="4">
        <v>45341.708333333336</v>
      </c>
      <c r="B31" t="s">
        <v>19</v>
      </c>
      <c r="C31">
        <v>3</v>
      </c>
      <c r="D31">
        <v>200</v>
      </c>
      <c r="E31" s="4">
        <v>45341.708333333336</v>
      </c>
      <c r="F31">
        <f t="shared" si="18"/>
        <v>0</v>
      </c>
      <c r="H31">
        <v>12513.4</v>
      </c>
      <c r="I31">
        <v>12732</v>
      </c>
      <c r="K31">
        <f t="shared" si="14"/>
        <v>893.36760191332905</v>
      </c>
      <c r="L31">
        <f t="shared" si="15"/>
        <v>908.97408438637831</v>
      </c>
      <c r="M31">
        <f t="shared" si="16"/>
        <v>15.606482473049255</v>
      </c>
    </row>
    <row r="32" spans="1:19" x14ac:dyDescent="0.25">
      <c r="A32" s="4">
        <v>45343.458333333336</v>
      </c>
      <c r="B32" t="s">
        <v>19</v>
      </c>
      <c r="C32">
        <v>1</v>
      </c>
      <c r="D32">
        <v>200</v>
      </c>
      <c r="E32" s="4">
        <v>45341.708333333336</v>
      </c>
      <c r="F32">
        <f>(A32-E32)*24</f>
        <v>42</v>
      </c>
      <c r="H32">
        <v>11889.18</v>
      </c>
      <c r="I32">
        <v>13036</v>
      </c>
      <c r="K32">
        <f t="shared" si="14"/>
        <v>848.80274148639967</v>
      </c>
      <c r="L32">
        <f t="shared" si="15"/>
        <v>930.6775183836653</v>
      </c>
      <c r="M32">
        <f t="shared" si="16"/>
        <v>81.874776897265633</v>
      </c>
      <c r="N32">
        <v>500</v>
      </c>
      <c r="O32">
        <v>250</v>
      </c>
      <c r="P32">
        <v>84.59</v>
      </c>
      <c r="S32" s="5">
        <f t="shared" ref="S32:S43" si="19">5000/AVERAGE(P32,Q32,R32)*1000*N32/O32</f>
        <v>118217.28336682824</v>
      </c>
    </row>
    <row r="33" spans="1:19" x14ac:dyDescent="0.25">
      <c r="A33" s="4">
        <v>45343.458333333336</v>
      </c>
      <c r="B33" t="s">
        <v>19</v>
      </c>
      <c r="C33">
        <v>2</v>
      </c>
      <c r="D33">
        <v>200</v>
      </c>
      <c r="E33" s="4">
        <v>45341.708333333336</v>
      </c>
      <c r="F33">
        <f t="shared" ref="F33:F34" si="20">(A33-E33)*24</f>
        <v>42</v>
      </c>
      <c r="H33">
        <v>12056.22</v>
      </c>
      <c r="I33">
        <v>13039</v>
      </c>
      <c r="K33">
        <f t="shared" si="14"/>
        <v>860.72820732490891</v>
      </c>
      <c r="L33">
        <f t="shared" si="15"/>
        <v>930.89169700863852</v>
      </c>
      <c r="M33">
        <f t="shared" si="16"/>
        <v>70.163489683729608</v>
      </c>
      <c r="N33">
        <v>500</v>
      </c>
      <c r="O33">
        <v>250</v>
      </c>
      <c r="P33">
        <v>92.06</v>
      </c>
      <c r="S33" s="5">
        <f t="shared" si="19"/>
        <v>108624.80990658265</v>
      </c>
    </row>
    <row r="34" spans="1:19" x14ac:dyDescent="0.25">
      <c r="A34" s="4">
        <v>45343.458333333336</v>
      </c>
      <c r="B34" t="s">
        <v>19</v>
      </c>
      <c r="C34">
        <v>3</v>
      </c>
      <c r="D34">
        <v>200</v>
      </c>
      <c r="E34" s="4">
        <v>45341.708333333336</v>
      </c>
      <c r="F34">
        <f t="shared" si="20"/>
        <v>42</v>
      </c>
      <c r="H34">
        <v>12018.14</v>
      </c>
      <c r="I34">
        <v>13581</v>
      </c>
      <c r="K34">
        <f t="shared" si="14"/>
        <v>858.00956664524881</v>
      </c>
      <c r="L34">
        <f t="shared" si="15"/>
        <v>969.58663525380166</v>
      </c>
      <c r="M34">
        <f t="shared" si="16"/>
        <v>111.57706860855285</v>
      </c>
      <c r="N34">
        <v>500</v>
      </c>
      <c r="O34">
        <v>250</v>
      </c>
      <c r="P34">
        <v>91.4</v>
      </c>
      <c r="S34" s="5">
        <f t="shared" si="19"/>
        <v>109409.19037199124</v>
      </c>
    </row>
    <row r="35" spans="1:19" x14ac:dyDescent="0.25">
      <c r="A35" s="4">
        <v>45344.479166666664</v>
      </c>
      <c r="B35" t="s">
        <v>19</v>
      </c>
      <c r="C35">
        <v>1</v>
      </c>
      <c r="D35">
        <v>200</v>
      </c>
      <c r="E35" s="4">
        <v>45341.708333333336</v>
      </c>
      <c r="F35">
        <f>(A35-E35)*24</f>
        <v>66.499999999883585</v>
      </c>
      <c r="H35">
        <v>11055.52</v>
      </c>
      <c r="I35">
        <v>12596</v>
      </c>
      <c r="K35">
        <f t="shared" si="14"/>
        <v>789.28535732133935</v>
      </c>
      <c r="L35">
        <f t="shared" si="15"/>
        <v>899.26465338759192</v>
      </c>
      <c r="M35">
        <f t="shared" si="16"/>
        <v>109.97929606625257</v>
      </c>
      <c r="N35">
        <v>500</v>
      </c>
      <c r="O35">
        <v>250</v>
      </c>
      <c r="P35">
        <v>35.93</v>
      </c>
      <c r="S35" s="5">
        <f t="shared" si="19"/>
        <v>278318.95352073474</v>
      </c>
    </row>
    <row r="36" spans="1:19" x14ac:dyDescent="0.25">
      <c r="A36" s="4">
        <v>45344.479166666664</v>
      </c>
      <c r="B36" t="s">
        <v>19</v>
      </c>
      <c r="C36">
        <v>2</v>
      </c>
      <c r="D36">
        <v>200</v>
      </c>
      <c r="E36" s="4">
        <v>45341.708333333336</v>
      </c>
      <c r="F36">
        <f t="shared" ref="F36:F37" si="21">(A36-E36)*24</f>
        <v>66.499999999883585</v>
      </c>
      <c r="H36">
        <v>11470.12</v>
      </c>
      <c r="I36">
        <v>12617</v>
      </c>
      <c r="K36">
        <f t="shared" si="14"/>
        <v>818.88484329263952</v>
      </c>
      <c r="L36">
        <f t="shared" si="15"/>
        <v>900.76390376240454</v>
      </c>
      <c r="M36">
        <f t="shared" si="16"/>
        <v>81.879060469765022</v>
      </c>
      <c r="N36">
        <v>500</v>
      </c>
      <c r="O36">
        <v>250</v>
      </c>
      <c r="P36">
        <v>45.01</v>
      </c>
      <c r="S36" s="5">
        <f t="shared" si="19"/>
        <v>222172.85047767163</v>
      </c>
    </row>
    <row r="37" spans="1:19" x14ac:dyDescent="0.25">
      <c r="A37" s="4">
        <v>45344.479166666664</v>
      </c>
      <c r="B37" t="s">
        <v>19</v>
      </c>
      <c r="C37">
        <v>3</v>
      </c>
      <c r="D37">
        <v>200</v>
      </c>
      <c r="E37" s="4">
        <v>45341.708333333336</v>
      </c>
      <c r="F37">
        <f t="shared" si="21"/>
        <v>66.499999999883585</v>
      </c>
      <c r="H37">
        <v>11253.54</v>
      </c>
      <c r="I37">
        <v>12546</v>
      </c>
      <c r="K37">
        <f t="shared" si="14"/>
        <v>803.42257442707228</v>
      </c>
      <c r="L37">
        <f t="shared" si="15"/>
        <v>895.69500963803819</v>
      </c>
      <c r="M37">
        <f t="shared" si="16"/>
        <v>92.272435210965909</v>
      </c>
      <c r="N37">
        <v>500</v>
      </c>
      <c r="O37">
        <v>250</v>
      </c>
      <c r="P37">
        <v>38.81</v>
      </c>
      <c r="S37" s="5">
        <f t="shared" si="19"/>
        <v>257665.55011594947</v>
      </c>
    </row>
    <row r="38" spans="1:19" x14ac:dyDescent="0.25">
      <c r="A38" s="4">
        <v>45345.479166666664</v>
      </c>
      <c r="B38" t="s">
        <v>19</v>
      </c>
      <c r="C38">
        <v>1</v>
      </c>
      <c r="D38">
        <v>200</v>
      </c>
      <c r="E38" s="4">
        <v>45341.708333333336</v>
      </c>
      <c r="F38">
        <f>(A38-E38)*24</f>
        <v>90.499999999883585</v>
      </c>
      <c r="H38">
        <v>9551.9699999999993</v>
      </c>
      <c r="I38">
        <v>12437</v>
      </c>
      <c r="K38">
        <f t="shared" si="14"/>
        <v>681.94260012850714</v>
      </c>
      <c r="L38">
        <f t="shared" si="15"/>
        <v>887.91318626401085</v>
      </c>
      <c r="M38">
        <f t="shared" si="16"/>
        <v>205.97058613550371</v>
      </c>
      <c r="N38">
        <v>500</v>
      </c>
      <c r="O38">
        <v>250</v>
      </c>
      <c r="P38">
        <v>17.73</v>
      </c>
      <c r="S38" s="5">
        <f t="shared" si="19"/>
        <v>564015.79244218837</v>
      </c>
    </row>
    <row r="39" spans="1:19" x14ac:dyDescent="0.25">
      <c r="A39" s="4">
        <v>45345.479166666664</v>
      </c>
      <c r="B39" t="s">
        <v>19</v>
      </c>
      <c r="C39">
        <v>2</v>
      </c>
      <c r="D39">
        <v>200</v>
      </c>
      <c r="E39" s="4">
        <v>45341.708333333336</v>
      </c>
      <c r="F39">
        <f t="shared" ref="F39:F40" si="22">(A39-E39)*24</f>
        <v>90.499999999883585</v>
      </c>
      <c r="H39">
        <v>10112.82</v>
      </c>
      <c r="I39">
        <v>13318</v>
      </c>
      <c r="K39">
        <f t="shared" si="14"/>
        <v>721.98329406725213</v>
      </c>
      <c r="L39">
        <f t="shared" si="15"/>
        <v>950.81030913114876</v>
      </c>
      <c r="M39">
        <f t="shared" si="16"/>
        <v>228.82701506389662</v>
      </c>
      <c r="N39">
        <v>500</v>
      </c>
      <c r="O39">
        <v>250</v>
      </c>
      <c r="P39">
        <v>21.11</v>
      </c>
      <c r="S39" s="5">
        <f t="shared" si="19"/>
        <v>473709.14258645196</v>
      </c>
    </row>
    <row r="40" spans="1:19" x14ac:dyDescent="0.25">
      <c r="A40" s="4">
        <v>45345.479166666664</v>
      </c>
      <c r="B40" t="s">
        <v>19</v>
      </c>
      <c r="C40">
        <v>3</v>
      </c>
      <c r="D40">
        <v>200</v>
      </c>
      <c r="E40" s="4">
        <v>45341.708333333336</v>
      </c>
      <c r="F40">
        <f t="shared" si="22"/>
        <v>90.499999999883585</v>
      </c>
      <c r="H40">
        <v>9490.18</v>
      </c>
      <c r="I40">
        <v>13290</v>
      </c>
      <c r="K40">
        <f t="shared" si="14"/>
        <v>677.53123438280863</v>
      </c>
      <c r="L40">
        <f t="shared" si="15"/>
        <v>948.81130863139856</v>
      </c>
      <c r="M40">
        <f t="shared" si="16"/>
        <v>271.28007424858993</v>
      </c>
      <c r="N40">
        <v>500</v>
      </c>
      <c r="O40">
        <v>250</v>
      </c>
      <c r="P40">
        <v>16.8</v>
      </c>
      <c r="S40" s="5">
        <f t="shared" si="19"/>
        <v>595238.09523809515</v>
      </c>
    </row>
    <row r="41" spans="1:19" x14ac:dyDescent="0.25">
      <c r="A41" s="4">
        <v>45345.479166666664</v>
      </c>
      <c r="B41" t="s">
        <v>19</v>
      </c>
      <c r="C41">
        <v>1</v>
      </c>
      <c r="D41">
        <v>500</v>
      </c>
      <c r="E41" s="4">
        <v>45334.6875</v>
      </c>
      <c r="F41">
        <f>(A41-E41)*24</f>
        <v>258.99999999994179</v>
      </c>
      <c r="H41">
        <v>12742.52</v>
      </c>
      <c r="I41">
        <v>13481</v>
      </c>
      <c r="K41">
        <f t="shared" ref="K41:L56" si="23">H41/14.007</f>
        <v>909.72513743128445</v>
      </c>
      <c r="L41">
        <f t="shared" ref="L41:L49" si="24">I41/14.007</f>
        <v>962.44734775469408</v>
      </c>
      <c r="M41">
        <f t="shared" ref="M41:M70" si="25">L41-K41</f>
        <v>52.722210323409627</v>
      </c>
      <c r="N41">
        <v>500</v>
      </c>
      <c r="O41">
        <v>250</v>
      </c>
      <c r="P41">
        <f>5000/2561*123.7</f>
        <v>241.50722374072629</v>
      </c>
      <c r="S41" s="5">
        <f t="shared" si="19"/>
        <v>41406.628940986251</v>
      </c>
    </row>
    <row r="42" spans="1:19" x14ac:dyDescent="0.25">
      <c r="A42" s="4">
        <v>45345.479166666664</v>
      </c>
      <c r="B42" t="s">
        <v>19</v>
      </c>
      <c r="C42">
        <v>2</v>
      </c>
      <c r="D42">
        <v>500</v>
      </c>
      <c r="E42" s="4">
        <v>45334.6875</v>
      </c>
      <c r="F42">
        <f t="shared" ref="F42:F43" si="26">(A42-E42)*24</f>
        <v>258.99999999994179</v>
      </c>
      <c r="H42">
        <v>12839.9</v>
      </c>
      <c r="I42">
        <v>13397</v>
      </c>
      <c r="K42">
        <f t="shared" si="23"/>
        <v>916.67737559791533</v>
      </c>
      <c r="L42">
        <f t="shared" si="24"/>
        <v>956.45034625544372</v>
      </c>
      <c r="M42">
        <f t="shared" si="25"/>
        <v>39.77297065752839</v>
      </c>
      <c r="N42">
        <v>500</v>
      </c>
      <c r="O42">
        <v>250</v>
      </c>
      <c r="P42">
        <f>5000/3250*123.7</f>
        <v>190.30769230769232</v>
      </c>
      <c r="S42" s="5">
        <f t="shared" si="19"/>
        <v>52546.48342764753</v>
      </c>
    </row>
    <row r="43" spans="1:19" x14ac:dyDescent="0.25">
      <c r="A43" s="4">
        <v>45345.479166666664</v>
      </c>
      <c r="B43" t="s">
        <v>19</v>
      </c>
      <c r="C43">
        <v>3</v>
      </c>
      <c r="D43">
        <v>500</v>
      </c>
      <c r="E43" s="4">
        <v>45334.6875</v>
      </c>
      <c r="F43">
        <f t="shared" si="26"/>
        <v>258.99999999994179</v>
      </c>
      <c r="H43">
        <v>13467.59</v>
      </c>
      <c r="I43">
        <v>13629</v>
      </c>
      <c r="K43">
        <f t="shared" si="23"/>
        <v>961.48996930106375</v>
      </c>
      <c r="L43">
        <f t="shared" si="24"/>
        <v>973.01349325337333</v>
      </c>
      <c r="M43">
        <f t="shared" si="25"/>
        <v>11.523523952309574</v>
      </c>
      <c r="N43">
        <v>500</v>
      </c>
      <c r="O43">
        <v>250</v>
      </c>
      <c r="P43">
        <f>5000/2614*123.7</f>
        <v>236.61055853098699</v>
      </c>
      <c r="S43" s="5">
        <f t="shared" si="19"/>
        <v>42263.540824575583</v>
      </c>
    </row>
    <row r="44" spans="1:19" x14ac:dyDescent="0.25">
      <c r="A44" s="4">
        <v>45346.6875</v>
      </c>
      <c r="B44" t="s">
        <v>19</v>
      </c>
      <c r="C44">
        <v>1</v>
      </c>
      <c r="D44">
        <v>200</v>
      </c>
      <c r="E44" s="4">
        <v>45341.708333333336</v>
      </c>
      <c r="F44">
        <f>(A44-E44)*24</f>
        <v>119.49999999994179</v>
      </c>
      <c r="H44">
        <v>4955.58</v>
      </c>
      <c r="I44">
        <v>13005</v>
      </c>
      <c r="K44">
        <f t="shared" si="23"/>
        <v>353.79310344827587</v>
      </c>
      <c r="L44">
        <f t="shared" si="24"/>
        <v>928.464339258942</v>
      </c>
      <c r="M44">
        <f t="shared" si="25"/>
        <v>574.67123581066608</v>
      </c>
      <c r="N44">
        <v>500</v>
      </c>
      <c r="O44">
        <v>50</v>
      </c>
      <c r="P44">
        <v>28.66</v>
      </c>
      <c r="S44" s="5">
        <f t="shared" ref="S44:S49" si="27">5000/AVERAGE(P44,Q44,R44)*1000*N44/O44</f>
        <v>1744591.7655268665</v>
      </c>
    </row>
    <row r="45" spans="1:19" x14ac:dyDescent="0.25">
      <c r="A45" s="4">
        <v>45346.6875</v>
      </c>
      <c r="B45" t="s">
        <v>19</v>
      </c>
      <c r="C45">
        <v>2</v>
      </c>
      <c r="D45">
        <v>200</v>
      </c>
      <c r="E45" s="4">
        <v>45341.708333333336</v>
      </c>
      <c r="F45">
        <f t="shared" ref="F45:F46" si="28">(A45-E45)*24</f>
        <v>119.49999999994179</v>
      </c>
      <c r="H45">
        <v>6268.26</v>
      </c>
      <c r="I45">
        <v>13039</v>
      </c>
      <c r="K45">
        <f t="shared" si="23"/>
        <v>447.50910259156137</v>
      </c>
      <c r="L45">
        <f t="shared" si="24"/>
        <v>930.89169700863852</v>
      </c>
      <c r="M45">
        <f t="shared" si="25"/>
        <v>483.38259441707714</v>
      </c>
      <c r="N45">
        <v>500</v>
      </c>
      <c r="O45">
        <v>50</v>
      </c>
      <c r="P45">
        <v>34.130000000000003</v>
      </c>
      <c r="S45" s="5">
        <f t="shared" si="27"/>
        <v>1464986.8151186639</v>
      </c>
    </row>
    <row r="46" spans="1:19" x14ac:dyDescent="0.25">
      <c r="A46" s="4">
        <v>45346.6875</v>
      </c>
      <c r="B46" t="s">
        <v>19</v>
      </c>
      <c r="C46">
        <v>3</v>
      </c>
      <c r="D46">
        <v>200</v>
      </c>
      <c r="E46" s="4">
        <v>45341.708333333336</v>
      </c>
      <c r="F46">
        <f t="shared" si="28"/>
        <v>119.49999999994179</v>
      </c>
      <c r="H46">
        <v>4936.6400000000003</v>
      </c>
      <c r="I46">
        <v>13420</v>
      </c>
      <c r="K46">
        <f t="shared" si="23"/>
        <v>352.44092239594494</v>
      </c>
      <c r="L46">
        <f t="shared" si="24"/>
        <v>958.09238238023852</v>
      </c>
      <c r="M46">
        <f t="shared" si="25"/>
        <v>605.65145998429352</v>
      </c>
      <c r="N46">
        <v>500</v>
      </c>
      <c r="O46">
        <v>50</v>
      </c>
      <c r="P46">
        <v>27.35</v>
      </c>
      <c r="S46" s="5">
        <f t="shared" si="27"/>
        <v>1828153.5648994513</v>
      </c>
    </row>
    <row r="47" spans="1:19" x14ac:dyDescent="0.25">
      <c r="A47" s="4">
        <v>45348.5625</v>
      </c>
      <c r="B47" t="s">
        <v>19</v>
      </c>
      <c r="C47">
        <v>1</v>
      </c>
      <c r="D47">
        <v>200</v>
      </c>
      <c r="E47" s="4">
        <v>45341.708333333336</v>
      </c>
      <c r="F47">
        <f>(A47-E47)*24</f>
        <v>164.49999999994179</v>
      </c>
      <c r="H47">
        <v>0</v>
      </c>
      <c r="I47">
        <v>13518</v>
      </c>
      <c r="K47">
        <f t="shared" si="23"/>
        <v>0</v>
      </c>
      <c r="L47">
        <f t="shared" si="24"/>
        <v>965.08888412936392</v>
      </c>
      <c r="M47">
        <f t="shared" si="25"/>
        <v>965.08888412936392</v>
      </c>
      <c r="N47">
        <v>500</v>
      </c>
      <c r="O47">
        <v>50</v>
      </c>
      <c r="P47">
        <v>14.71</v>
      </c>
      <c r="S47" s="5">
        <f t="shared" si="27"/>
        <v>3399048.2664853842</v>
      </c>
    </row>
    <row r="48" spans="1:19" x14ac:dyDescent="0.25">
      <c r="A48" s="4">
        <v>45348.5625</v>
      </c>
      <c r="B48" t="s">
        <v>19</v>
      </c>
      <c r="C48">
        <v>2</v>
      </c>
      <c r="D48">
        <v>200</v>
      </c>
      <c r="E48" s="4">
        <v>45341.708333333336</v>
      </c>
      <c r="F48">
        <f t="shared" ref="F48:F49" si="29">(A48-E48)*24</f>
        <v>164.49999999994179</v>
      </c>
      <c r="H48">
        <v>0</v>
      </c>
      <c r="I48">
        <v>13977</v>
      </c>
      <c r="K48">
        <f t="shared" si="23"/>
        <v>0</v>
      </c>
      <c r="L48">
        <f t="shared" si="24"/>
        <v>997.85821375026774</v>
      </c>
      <c r="M48">
        <f t="shared" si="25"/>
        <v>997.85821375026774</v>
      </c>
      <c r="N48">
        <v>500</v>
      </c>
      <c r="O48">
        <v>50</v>
      </c>
      <c r="P48">
        <v>14.82</v>
      </c>
      <c r="S48" s="5">
        <f t="shared" si="27"/>
        <v>3373819.163292848</v>
      </c>
    </row>
    <row r="49" spans="1:19" x14ac:dyDescent="0.25">
      <c r="A49" s="4">
        <v>45348.5625</v>
      </c>
      <c r="B49" t="s">
        <v>19</v>
      </c>
      <c r="C49">
        <v>3</v>
      </c>
      <c r="D49">
        <v>200</v>
      </c>
      <c r="E49" s="4">
        <v>45341.708333333336</v>
      </c>
      <c r="F49">
        <f t="shared" si="29"/>
        <v>164.49999999994179</v>
      </c>
      <c r="H49">
        <v>0</v>
      </c>
      <c r="I49">
        <v>14115</v>
      </c>
      <c r="K49">
        <f t="shared" si="23"/>
        <v>0</v>
      </c>
      <c r="L49">
        <f t="shared" si="24"/>
        <v>1007.7104304990362</v>
      </c>
      <c r="M49">
        <f t="shared" si="25"/>
        <v>1007.7104304990362</v>
      </c>
      <c r="N49">
        <v>500</v>
      </c>
      <c r="O49">
        <v>50</v>
      </c>
      <c r="P49">
        <v>14.13</v>
      </c>
      <c r="S49" s="5">
        <f t="shared" si="27"/>
        <v>3538570.4175513093</v>
      </c>
    </row>
    <row r="50" spans="1:19" x14ac:dyDescent="0.25">
      <c r="A50" s="4">
        <v>45314.75</v>
      </c>
      <c r="B50" t="s">
        <v>19</v>
      </c>
      <c r="C50">
        <v>1</v>
      </c>
      <c r="D50">
        <v>0</v>
      </c>
      <c r="E50" s="4">
        <v>45314.75</v>
      </c>
      <c r="F50">
        <f>(A50-E50)*24</f>
        <v>0</v>
      </c>
      <c r="H50">
        <v>14403.37</v>
      </c>
      <c r="I50">
        <v>14756</v>
      </c>
      <c r="K50">
        <f t="shared" si="23"/>
        <v>1028.2979938602127</v>
      </c>
      <c r="L50">
        <f t="shared" si="23"/>
        <v>1053.4732633683159</v>
      </c>
      <c r="M50">
        <f t="shared" si="25"/>
        <v>25.175269508103156</v>
      </c>
    </row>
    <row r="51" spans="1:19" x14ac:dyDescent="0.25">
      <c r="A51" s="4">
        <v>45314.75</v>
      </c>
      <c r="B51" t="s">
        <v>19</v>
      </c>
      <c r="C51">
        <v>2</v>
      </c>
      <c r="D51">
        <v>0</v>
      </c>
      <c r="E51" s="4">
        <v>45314.75</v>
      </c>
      <c r="F51">
        <f t="shared" ref="F51:F52" si="30">(A51-E51)*24</f>
        <v>0</v>
      </c>
      <c r="H51">
        <v>14329.66</v>
      </c>
      <c r="I51">
        <v>14546</v>
      </c>
      <c r="K51">
        <f t="shared" si="23"/>
        <v>1023.0356250446206</v>
      </c>
      <c r="L51">
        <f t="shared" si="23"/>
        <v>1038.4807596201899</v>
      </c>
      <c r="M51">
        <f t="shared" si="25"/>
        <v>15.445134575569341</v>
      </c>
    </row>
    <row r="52" spans="1:19" x14ac:dyDescent="0.25">
      <c r="A52" s="4">
        <v>45314.75</v>
      </c>
      <c r="B52" t="s">
        <v>19</v>
      </c>
      <c r="C52">
        <v>3</v>
      </c>
      <c r="D52">
        <v>0</v>
      </c>
      <c r="E52" s="4">
        <v>45314.75</v>
      </c>
      <c r="F52">
        <f t="shared" si="30"/>
        <v>0</v>
      </c>
      <c r="H52">
        <v>14427.57</v>
      </c>
      <c r="I52">
        <v>14857</v>
      </c>
      <c r="K52">
        <f t="shared" si="23"/>
        <v>1030.0257014349968</v>
      </c>
      <c r="L52">
        <f t="shared" si="23"/>
        <v>1060.6839437424146</v>
      </c>
      <c r="M52">
        <f t="shared" si="25"/>
        <v>30.658242307417822</v>
      </c>
    </row>
    <row r="53" spans="1:19" x14ac:dyDescent="0.25">
      <c r="A53" s="4">
        <v>45315.770833333336</v>
      </c>
      <c r="B53" t="s">
        <v>19</v>
      </c>
      <c r="C53">
        <v>1</v>
      </c>
      <c r="D53">
        <v>0</v>
      </c>
      <c r="E53" s="4">
        <v>45314.75</v>
      </c>
      <c r="F53">
        <f>(A53-E53)*24</f>
        <v>24.500000000058208</v>
      </c>
      <c r="H53">
        <v>13970.62</v>
      </c>
      <c r="I53">
        <v>14604</v>
      </c>
      <c r="K53">
        <f t="shared" si="23"/>
        <v>997.4027272078248</v>
      </c>
      <c r="L53">
        <f t="shared" si="23"/>
        <v>1042.6215463696724</v>
      </c>
      <c r="M53">
        <f t="shared" si="25"/>
        <v>45.218819161847591</v>
      </c>
      <c r="N53">
        <v>500</v>
      </c>
      <c r="O53">
        <v>250</v>
      </c>
      <c r="P53">
        <v>62.85</v>
      </c>
      <c r="S53" s="5">
        <f t="shared" ref="S53:S73" si="31">5000/AVERAGE(P53,Q53,R53)*1000*N53/O53</f>
        <v>159108.98965791566</v>
      </c>
    </row>
    <row r="54" spans="1:19" x14ac:dyDescent="0.25">
      <c r="A54" s="4">
        <v>45315.770833333336</v>
      </c>
      <c r="B54" t="s">
        <v>19</v>
      </c>
      <c r="C54">
        <v>2</v>
      </c>
      <c r="D54">
        <v>0</v>
      </c>
      <c r="E54" s="4">
        <v>45314.75</v>
      </c>
      <c r="F54">
        <f t="shared" ref="F54:F55" si="32">(A54-E54)*24</f>
        <v>24.500000000058208</v>
      </c>
      <c r="H54">
        <v>14021.27</v>
      </c>
      <c r="I54">
        <v>14831</v>
      </c>
      <c r="K54">
        <f t="shared" si="23"/>
        <v>1001.0187763261227</v>
      </c>
      <c r="L54">
        <f t="shared" si="23"/>
        <v>1058.8277289926466</v>
      </c>
      <c r="M54">
        <f t="shared" si="25"/>
        <v>57.808952666523851</v>
      </c>
      <c r="N54">
        <v>500</v>
      </c>
      <c r="O54">
        <v>250</v>
      </c>
      <c r="P54">
        <v>60.54</v>
      </c>
      <c r="S54" s="5">
        <f t="shared" si="31"/>
        <v>165180.04625041294</v>
      </c>
    </row>
    <row r="55" spans="1:19" x14ac:dyDescent="0.25">
      <c r="A55" s="4">
        <v>45315.770833333336</v>
      </c>
      <c r="B55" t="s">
        <v>19</v>
      </c>
      <c r="C55">
        <v>3</v>
      </c>
      <c r="D55">
        <v>0</v>
      </c>
      <c r="E55" s="4">
        <v>45314.75</v>
      </c>
      <c r="F55">
        <f t="shared" si="32"/>
        <v>24.500000000058208</v>
      </c>
      <c r="H55">
        <v>14026.61</v>
      </c>
      <c r="I55">
        <v>14782</v>
      </c>
      <c r="K55">
        <f t="shared" si="23"/>
        <v>1001.4000142785751</v>
      </c>
      <c r="L55">
        <f t="shared" si="23"/>
        <v>1055.3294781180839</v>
      </c>
      <c r="M55">
        <f t="shared" si="25"/>
        <v>53.929463839508799</v>
      </c>
      <c r="N55">
        <v>500</v>
      </c>
      <c r="O55">
        <v>250</v>
      </c>
      <c r="P55">
        <v>61.04</v>
      </c>
      <c r="S55" s="5">
        <f t="shared" si="31"/>
        <v>163826.99868938403</v>
      </c>
    </row>
    <row r="56" spans="1:19" x14ac:dyDescent="0.25">
      <c r="A56" s="4">
        <v>45316.6875</v>
      </c>
      <c r="B56" t="s">
        <v>19</v>
      </c>
      <c r="C56">
        <v>1</v>
      </c>
      <c r="D56">
        <v>0</v>
      </c>
      <c r="E56" s="4">
        <v>45314.75</v>
      </c>
      <c r="F56">
        <f>(A56-E56)*24</f>
        <v>46.5</v>
      </c>
      <c r="H56">
        <v>13412.31</v>
      </c>
      <c r="I56">
        <v>14451</v>
      </c>
      <c r="K56">
        <f t="shared" si="23"/>
        <v>957.54337117155706</v>
      </c>
      <c r="L56">
        <f t="shared" si="23"/>
        <v>1031.6984364960376</v>
      </c>
      <c r="M56">
        <f t="shared" si="25"/>
        <v>74.155065324480574</v>
      </c>
      <c r="N56">
        <v>500</v>
      </c>
      <c r="O56">
        <v>250</v>
      </c>
      <c r="P56">
        <v>30.12</v>
      </c>
      <c r="S56" s="5">
        <f t="shared" si="31"/>
        <v>332005.31208499335</v>
      </c>
    </row>
    <row r="57" spans="1:19" x14ac:dyDescent="0.25">
      <c r="A57" s="4">
        <v>45316.6875</v>
      </c>
      <c r="B57" t="s">
        <v>19</v>
      </c>
      <c r="C57">
        <v>2</v>
      </c>
      <c r="D57">
        <v>0</v>
      </c>
      <c r="E57" s="4">
        <v>45314.75</v>
      </c>
      <c r="F57">
        <f t="shared" ref="F57:F58" si="33">(A57-E57)*24</f>
        <v>46.5</v>
      </c>
      <c r="H57">
        <v>13164.74</v>
      </c>
      <c r="I57">
        <v>14695</v>
      </c>
      <c r="K57">
        <f t="shared" ref="K57:L72" si="34">H57/14.007</f>
        <v>939.86863711001638</v>
      </c>
      <c r="L57">
        <f t="shared" si="34"/>
        <v>1049.1182979938603</v>
      </c>
      <c r="M57">
        <f t="shared" si="25"/>
        <v>109.24966088384394</v>
      </c>
      <c r="N57">
        <v>500</v>
      </c>
      <c r="O57">
        <v>250</v>
      </c>
      <c r="P57">
        <v>31.5</v>
      </c>
      <c r="S57" s="5">
        <f t="shared" si="31"/>
        <v>317460.31746031746</v>
      </c>
    </row>
    <row r="58" spans="1:19" x14ac:dyDescent="0.25">
      <c r="A58" s="4">
        <v>45316.6875</v>
      </c>
      <c r="B58" t="s">
        <v>19</v>
      </c>
      <c r="C58">
        <v>3</v>
      </c>
      <c r="D58">
        <v>0</v>
      </c>
      <c r="E58" s="4">
        <v>45314.75</v>
      </c>
      <c r="F58">
        <f t="shared" si="33"/>
        <v>46.5</v>
      </c>
      <c r="H58">
        <v>13236.74</v>
      </c>
      <c r="I58">
        <v>14593</v>
      </c>
      <c r="K58">
        <f t="shared" si="34"/>
        <v>945.00892410937388</v>
      </c>
      <c r="L58">
        <f t="shared" si="34"/>
        <v>1041.8362247447706</v>
      </c>
      <c r="M58">
        <f t="shared" si="25"/>
        <v>96.827300635396682</v>
      </c>
      <c r="N58">
        <v>500</v>
      </c>
      <c r="O58">
        <v>250</v>
      </c>
      <c r="P58">
        <v>28.38</v>
      </c>
      <c r="S58" s="5">
        <f t="shared" si="31"/>
        <v>352360.81747709651</v>
      </c>
    </row>
    <row r="59" spans="1:19" x14ac:dyDescent="0.25">
      <c r="A59" s="4">
        <v>45317.625</v>
      </c>
      <c r="B59" t="s">
        <v>19</v>
      </c>
      <c r="C59">
        <v>1</v>
      </c>
      <c r="D59">
        <v>0</v>
      </c>
      <c r="E59" s="4">
        <v>45314.75</v>
      </c>
      <c r="F59">
        <f>(A59-E59)*24</f>
        <v>69</v>
      </c>
      <c r="H59">
        <v>11712.91</v>
      </c>
      <c r="I59">
        <v>14672</v>
      </c>
      <c r="K59">
        <f t="shared" si="34"/>
        <v>836.21831941172275</v>
      </c>
      <c r="L59">
        <f t="shared" si="34"/>
        <v>1047.4762618690654</v>
      </c>
      <c r="M59">
        <f t="shared" si="25"/>
        <v>211.25794245734266</v>
      </c>
      <c r="N59">
        <v>500</v>
      </c>
      <c r="O59">
        <v>250</v>
      </c>
      <c r="P59">
        <v>14.53</v>
      </c>
      <c r="S59" s="5">
        <f t="shared" si="31"/>
        <v>688231.24569855479</v>
      </c>
    </row>
    <row r="60" spans="1:19" x14ac:dyDescent="0.25">
      <c r="A60" s="4">
        <v>45317.625</v>
      </c>
      <c r="B60" t="s">
        <v>19</v>
      </c>
      <c r="C60">
        <v>2</v>
      </c>
      <c r="D60">
        <v>0</v>
      </c>
      <c r="E60" s="4">
        <v>45314.75</v>
      </c>
      <c r="F60">
        <f t="shared" ref="F60:F61" si="35">(A60-E60)*24</f>
        <v>69</v>
      </c>
      <c r="H60">
        <v>11455.08</v>
      </c>
      <c r="I60">
        <v>14582</v>
      </c>
      <c r="K60">
        <f t="shared" si="34"/>
        <v>817.81109445277366</v>
      </c>
      <c r="L60">
        <f t="shared" si="34"/>
        <v>1041.0509031198687</v>
      </c>
      <c r="M60">
        <f t="shared" si="25"/>
        <v>223.23980866709508</v>
      </c>
      <c r="N60">
        <v>500</v>
      </c>
      <c r="O60">
        <v>250</v>
      </c>
      <c r="P60">
        <v>15.02</v>
      </c>
      <c r="S60" s="5">
        <f t="shared" si="31"/>
        <v>665778.96138482029</v>
      </c>
    </row>
    <row r="61" spans="1:19" x14ac:dyDescent="0.25">
      <c r="A61" s="4">
        <v>45317.625</v>
      </c>
      <c r="B61" t="s">
        <v>19</v>
      </c>
      <c r="C61">
        <v>3</v>
      </c>
      <c r="D61">
        <v>0</v>
      </c>
      <c r="E61" s="4">
        <v>45314.75</v>
      </c>
      <c r="F61">
        <f t="shared" si="35"/>
        <v>69</v>
      </c>
      <c r="H61">
        <v>10699.57</v>
      </c>
      <c r="I61">
        <v>13921</v>
      </c>
      <c r="K61">
        <f t="shared" si="34"/>
        <v>763.87306346826585</v>
      </c>
      <c r="L61">
        <f t="shared" si="34"/>
        <v>993.86021275076746</v>
      </c>
      <c r="M61">
        <f t="shared" si="25"/>
        <v>229.9871492825016</v>
      </c>
      <c r="N61">
        <v>500</v>
      </c>
      <c r="O61">
        <v>250</v>
      </c>
      <c r="P61">
        <v>13.49</v>
      </c>
      <c r="S61" s="5">
        <f t="shared" si="31"/>
        <v>741289.8443291327</v>
      </c>
    </row>
    <row r="62" spans="1:19" x14ac:dyDescent="0.25">
      <c r="A62" s="4">
        <v>45318.625</v>
      </c>
      <c r="B62" t="s">
        <v>19</v>
      </c>
      <c r="C62">
        <v>1</v>
      </c>
      <c r="D62">
        <v>0</v>
      </c>
      <c r="E62" s="4">
        <v>45314.75</v>
      </c>
      <c r="F62">
        <f>(A62-E62)*24</f>
        <v>93</v>
      </c>
      <c r="H62">
        <v>7300.75</v>
      </c>
      <c r="I62">
        <v>15310</v>
      </c>
      <c r="K62">
        <f t="shared" si="34"/>
        <v>521.22153209109729</v>
      </c>
      <c r="L62">
        <f t="shared" si="34"/>
        <v>1093.024916113372</v>
      </c>
      <c r="M62">
        <f t="shared" si="25"/>
        <v>571.80338402227471</v>
      </c>
      <c r="N62">
        <v>500</v>
      </c>
      <c r="O62">
        <v>100</v>
      </c>
      <c r="P62">
        <v>15.1</v>
      </c>
      <c r="S62" s="5">
        <f t="shared" si="31"/>
        <v>1655629.139072848</v>
      </c>
    </row>
    <row r="63" spans="1:19" x14ac:dyDescent="0.25">
      <c r="A63" s="4">
        <v>45318.625</v>
      </c>
      <c r="B63" t="s">
        <v>19</v>
      </c>
      <c r="C63">
        <v>2</v>
      </c>
      <c r="D63">
        <v>0</v>
      </c>
      <c r="E63" s="4">
        <v>45314.75</v>
      </c>
      <c r="F63">
        <f t="shared" ref="F63:F64" si="36">(A63-E63)*24</f>
        <v>93</v>
      </c>
      <c r="H63">
        <v>7091.29</v>
      </c>
      <c r="I63">
        <v>15095</v>
      </c>
      <c r="K63">
        <f t="shared" si="34"/>
        <v>506.26758049546658</v>
      </c>
      <c r="L63">
        <f t="shared" si="34"/>
        <v>1077.6754479902906</v>
      </c>
      <c r="M63">
        <f t="shared" si="25"/>
        <v>571.40786749482413</v>
      </c>
      <c r="N63">
        <v>500</v>
      </c>
      <c r="O63">
        <v>100</v>
      </c>
      <c r="P63">
        <v>17.149999999999999</v>
      </c>
      <c r="S63" s="5">
        <f t="shared" si="31"/>
        <v>1457725.9475218661</v>
      </c>
    </row>
    <row r="64" spans="1:19" x14ac:dyDescent="0.25">
      <c r="A64" s="4">
        <v>45318.625</v>
      </c>
      <c r="B64" t="s">
        <v>19</v>
      </c>
      <c r="C64">
        <v>3</v>
      </c>
      <c r="D64">
        <v>0</v>
      </c>
      <c r="E64" s="4">
        <v>45314.75</v>
      </c>
      <c r="F64">
        <f t="shared" si="36"/>
        <v>93</v>
      </c>
      <c r="H64">
        <v>6591.75</v>
      </c>
      <c r="I64">
        <v>15486</v>
      </c>
      <c r="K64">
        <f t="shared" si="34"/>
        <v>470.60398372242452</v>
      </c>
      <c r="L64">
        <f t="shared" si="34"/>
        <v>1105.5900621118012</v>
      </c>
      <c r="M64">
        <f t="shared" si="25"/>
        <v>634.98607838937664</v>
      </c>
      <c r="N64">
        <v>500</v>
      </c>
      <c r="O64">
        <v>100</v>
      </c>
      <c r="P64">
        <v>14.27</v>
      </c>
      <c r="S64" s="5">
        <f t="shared" si="31"/>
        <v>1751927.1198318151</v>
      </c>
    </row>
    <row r="65" spans="1:19" x14ac:dyDescent="0.25">
      <c r="A65" s="4">
        <v>45320.458333333336</v>
      </c>
      <c r="B65" t="s">
        <v>19</v>
      </c>
      <c r="C65">
        <v>1</v>
      </c>
      <c r="D65">
        <v>0</v>
      </c>
      <c r="E65" s="4">
        <v>45314.75</v>
      </c>
      <c r="F65">
        <f>(A65-E65)*24</f>
        <v>137.00000000005821</v>
      </c>
      <c r="H65">
        <v>0</v>
      </c>
      <c r="I65">
        <v>15285</v>
      </c>
      <c r="K65">
        <f t="shared" si="34"/>
        <v>0</v>
      </c>
      <c r="L65">
        <f t="shared" si="34"/>
        <v>1091.240094238595</v>
      </c>
      <c r="M65">
        <f t="shared" si="25"/>
        <v>1091.240094238595</v>
      </c>
      <c r="N65">
        <v>500</v>
      </c>
      <c r="O65">
        <v>50</v>
      </c>
      <c r="P65">
        <v>12.32</v>
      </c>
      <c r="S65" s="5">
        <f t="shared" si="31"/>
        <v>4058441.5584415579</v>
      </c>
    </row>
    <row r="66" spans="1:19" x14ac:dyDescent="0.25">
      <c r="A66" s="4">
        <v>45320.458333333336</v>
      </c>
      <c r="B66" t="s">
        <v>19</v>
      </c>
      <c r="C66">
        <v>2</v>
      </c>
      <c r="D66">
        <v>0</v>
      </c>
      <c r="E66" s="4">
        <v>45314.75</v>
      </c>
      <c r="F66">
        <f t="shared" ref="F66:F67" si="37">(A66-E66)*24</f>
        <v>137.00000000005821</v>
      </c>
      <c r="H66">
        <v>0</v>
      </c>
      <c r="I66">
        <v>15537</v>
      </c>
      <c r="K66">
        <f t="shared" si="34"/>
        <v>0</v>
      </c>
      <c r="L66">
        <f t="shared" si="34"/>
        <v>1109.2310987363462</v>
      </c>
      <c r="M66">
        <f t="shared" si="25"/>
        <v>1109.2310987363462</v>
      </c>
      <c r="N66">
        <v>500</v>
      </c>
      <c r="O66">
        <v>50</v>
      </c>
      <c r="P66">
        <v>13.85</v>
      </c>
      <c r="S66" s="5">
        <f t="shared" si="31"/>
        <v>3610108.3032490974</v>
      </c>
    </row>
    <row r="67" spans="1:19" x14ac:dyDescent="0.25">
      <c r="A67" s="4">
        <v>45320.458333333336</v>
      </c>
      <c r="B67" t="s">
        <v>19</v>
      </c>
      <c r="C67">
        <v>3</v>
      </c>
      <c r="D67">
        <v>0</v>
      </c>
      <c r="E67" s="4">
        <v>45314.75</v>
      </c>
      <c r="F67">
        <f t="shared" si="37"/>
        <v>137.00000000005821</v>
      </c>
      <c r="H67">
        <v>0</v>
      </c>
      <c r="I67">
        <v>15936</v>
      </c>
      <c r="K67">
        <f t="shared" si="34"/>
        <v>0</v>
      </c>
      <c r="L67">
        <f t="shared" si="34"/>
        <v>1137.7168558577855</v>
      </c>
      <c r="M67">
        <f t="shared" si="25"/>
        <v>1137.7168558577855</v>
      </c>
      <c r="N67">
        <v>500</v>
      </c>
      <c r="O67">
        <v>50</v>
      </c>
      <c r="P67">
        <v>12.58</v>
      </c>
      <c r="S67" s="5">
        <f t="shared" si="31"/>
        <v>3974562.7980922097</v>
      </c>
    </row>
    <row r="68" spans="1:19" x14ac:dyDescent="0.25">
      <c r="A68" s="4">
        <v>45321.5</v>
      </c>
      <c r="B68" t="s">
        <v>19</v>
      </c>
      <c r="C68">
        <v>1</v>
      </c>
      <c r="D68">
        <v>0</v>
      </c>
      <c r="E68" s="4">
        <v>45314.75</v>
      </c>
      <c r="F68">
        <f>(A68-E68)*24</f>
        <v>162</v>
      </c>
      <c r="H68">
        <v>0</v>
      </c>
      <c r="I68">
        <v>16069</v>
      </c>
      <c r="K68">
        <f t="shared" si="34"/>
        <v>0</v>
      </c>
      <c r="L68">
        <f t="shared" si="34"/>
        <v>1147.2121082315984</v>
      </c>
      <c r="M68">
        <f t="shared" si="25"/>
        <v>1147.2121082315984</v>
      </c>
      <c r="N68">
        <v>500</v>
      </c>
      <c r="O68">
        <v>50</v>
      </c>
      <c r="P68">
        <v>13.42</v>
      </c>
      <c r="S68" s="5">
        <f t="shared" si="31"/>
        <v>3725782.4143070048</v>
      </c>
    </row>
    <row r="69" spans="1:19" x14ac:dyDescent="0.25">
      <c r="A69" s="4">
        <v>45321.5</v>
      </c>
      <c r="B69" t="s">
        <v>19</v>
      </c>
      <c r="C69">
        <v>2</v>
      </c>
      <c r="D69">
        <v>0</v>
      </c>
      <c r="E69" s="4">
        <v>45314.75</v>
      </c>
      <c r="F69">
        <f t="shared" ref="F69:F70" si="38">(A69-E69)*24</f>
        <v>162</v>
      </c>
      <c r="H69">
        <v>0</v>
      </c>
      <c r="I69">
        <v>15839</v>
      </c>
      <c r="K69">
        <f t="shared" si="34"/>
        <v>0</v>
      </c>
      <c r="L69">
        <f t="shared" si="34"/>
        <v>1130.7917469836511</v>
      </c>
      <c r="M69">
        <f t="shared" si="25"/>
        <v>1130.7917469836511</v>
      </c>
      <c r="N69">
        <v>500</v>
      </c>
      <c r="O69">
        <v>50</v>
      </c>
      <c r="P69">
        <v>15.31</v>
      </c>
      <c r="S69" s="5">
        <f t="shared" si="31"/>
        <v>3265839.3207054208</v>
      </c>
    </row>
    <row r="70" spans="1:19" x14ac:dyDescent="0.25">
      <c r="A70" s="4">
        <v>45321.5</v>
      </c>
      <c r="B70" t="s">
        <v>19</v>
      </c>
      <c r="C70">
        <v>3</v>
      </c>
      <c r="D70">
        <v>0</v>
      </c>
      <c r="E70" s="4">
        <v>45314.75</v>
      </c>
      <c r="F70">
        <f t="shared" si="38"/>
        <v>162</v>
      </c>
      <c r="H70">
        <v>0</v>
      </c>
      <c r="I70">
        <v>15786</v>
      </c>
      <c r="K70">
        <f t="shared" si="34"/>
        <v>0</v>
      </c>
      <c r="L70">
        <f t="shared" si="34"/>
        <v>1127.0079246091241</v>
      </c>
      <c r="M70">
        <f t="shared" si="25"/>
        <v>1127.0079246091241</v>
      </c>
      <c r="N70">
        <v>500</v>
      </c>
      <c r="O70">
        <v>50</v>
      </c>
      <c r="P70">
        <v>13.41</v>
      </c>
      <c r="S70" s="5">
        <f t="shared" si="31"/>
        <v>3728560.7755406415</v>
      </c>
    </row>
    <row r="71" spans="1:19" x14ac:dyDescent="0.25">
      <c r="A71" s="4">
        <v>45352.479166666664</v>
      </c>
      <c r="B71" t="s">
        <v>19</v>
      </c>
      <c r="C71">
        <v>1</v>
      </c>
      <c r="D71">
        <v>500</v>
      </c>
      <c r="E71" s="4">
        <v>45334.6875</v>
      </c>
      <c r="F71">
        <f>(A71-E71)*24</f>
        <v>426.99999999994179</v>
      </c>
      <c r="H71">
        <v>12663.86</v>
      </c>
      <c r="I71">
        <v>14032</v>
      </c>
      <c r="K71">
        <f t="shared" si="34"/>
        <v>904.10937388448644</v>
      </c>
      <c r="L71">
        <f t="shared" si="34"/>
        <v>1001.7848218747769</v>
      </c>
      <c r="M71">
        <f t="shared" ref="M71:M73" si="39">L71-K71</f>
        <v>97.675447990290422</v>
      </c>
      <c r="N71">
        <v>500</v>
      </c>
      <c r="O71">
        <v>250</v>
      </c>
      <c r="P71">
        <f>5000/1714*123.7</f>
        <v>360.85180863477245</v>
      </c>
      <c r="S71" s="5">
        <f t="shared" si="31"/>
        <v>27712.206952303961</v>
      </c>
    </row>
    <row r="72" spans="1:19" x14ac:dyDescent="0.25">
      <c r="A72" s="4">
        <v>45352.479166666664</v>
      </c>
      <c r="B72" t="s">
        <v>19</v>
      </c>
      <c r="C72">
        <v>2</v>
      </c>
      <c r="D72">
        <v>500</v>
      </c>
      <c r="E72" s="4">
        <v>45334.6875</v>
      </c>
      <c r="F72">
        <f t="shared" ref="F72:F73" si="40">(A72-E72)*24</f>
        <v>426.99999999994179</v>
      </c>
      <c r="H72">
        <v>12838.13</v>
      </c>
      <c r="I72">
        <v>14123</v>
      </c>
      <c r="K72">
        <f t="shared" si="34"/>
        <v>916.55101020918107</v>
      </c>
      <c r="L72">
        <f t="shared" si="34"/>
        <v>1008.2815734989648</v>
      </c>
      <c r="M72">
        <f t="shared" si="39"/>
        <v>91.730563289783731</v>
      </c>
      <c r="N72">
        <v>500</v>
      </c>
      <c r="O72">
        <v>250</v>
      </c>
      <c r="P72">
        <f>5000/2576*123.7</f>
        <v>240.10093167701865</v>
      </c>
      <c r="S72" s="5">
        <f t="shared" si="31"/>
        <v>41649.151172190781</v>
      </c>
    </row>
    <row r="73" spans="1:19" x14ac:dyDescent="0.25">
      <c r="A73" s="4">
        <v>45352.479166666664</v>
      </c>
      <c r="B73" t="s">
        <v>19</v>
      </c>
      <c r="C73">
        <v>3</v>
      </c>
      <c r="D73">
        <v>500</v>
      </c>
      <c r="E73" s="4">
        <v>45334.6875</v>
      </c>
      <c r="F73">
        <f t="shared" si="40"/>
        <v>426.99999999994179</v>
      </c>
      <c r="H73">
        <v>13265.17</v>
      </c>
      <c r="I73">
        <v>14658</v>
      </c>
      <c r="K73">
        <f t="shared" ref="K73:K75" si="41">H73/14.007</f>
        <v>947.03862354537023</v>
      </c>
      <c r="L73">
        <f t="shared" ref="L73:L75" si="42">I73/14.007</f>
        <v>1046.4767616191905</v>
      </c>
      <c r="M73">
        <f t="shared" si="39"/>
        <v>99.438138073820255</v>
      </c>
      <c r="N73">
        <v>500</v>
      </c>
      <c r="O73">
        <v>250</v>
      </c>
      <c r="P73">
        <f>5000/2091*123.7</f>
        <v>295.79148732663799</v>
      </c>
      <c r="S73" s="5">
        <f t="shared" si="31"/>
        <v>33807.599029911071</v>
      </c>
    </row>
    <row r="74" spans="1:19" x14ac:dyDescent="0.25">
      <c r="A74" s="4">
        <v>45363.46875</v>
      </c>
      <c r="B74" t="s">
        <v>19</v>
      </c>
      <c r="C74">
        <v>1</v>
      </c>
      <c r="D74">
        <v>500</v>
      </c>
      <c r="E74" s="4">
        <v>45334.6875</v>
      </c>
      <c r="F74">
        <f>(A74-E74)*24</f>
        <v>690.75</v>
      </c>
      <c r="H74">
        <v>12623.97</v>
      </c>
      <c r="I74">
        <v>12868</v>
      </c>
      <c r="K74">
        <f t="shared" si="41"/>
        <v>901.26151210109231</v>
      </c>
      <c r="L74">
        <f t="shared" si="42"/>
        <v>918.68351538516458</v>
      </c>
      <c r="M74">
        <f t="shared" ref="M74:M76" si="43">L74-K74</f>
        <v>17.422003284072275</v>
      </c>
      <c r="N74">
        <v>500</v>
      </c>
      <c r="O74">
        <v>250</v>
      </c>
      <c r="P74">
        <f>123.7*5000/1734</f>
        <v>356.6897347174164</v>
      </c>
      <c r="S74" s="5">
        <f t="shared" ref="S74:S76" si="44">5000/AVERAGE(P74,Q74,R74)*1000*N74/O74</f>
        <v>28035.56992724333</v>
      </c>
    </row>
    <row r="75" spans="1:19" x14ac:dyDescent="0.25">
      <c r="A75" s="4">
        <v>45363.46875</v>
      </c>
      <c r="B75" t="s">
        <v>19</v>
      </c>
      <c r="C75">
        <v>2</v>
      </c>
      <c r="D75">
        <v>500</v>
      </c>
      <c r="E75" s="4">
        <v>45334.6875</v>
      </c>
      <c r="F75">
        <f t="shared" ref="F75:F76" si="45">(A75-E75)*24</f>
        <v>690.75</v>
      </c>
      <c r="H75">
        <v>12865.77</v>
      </c>
      <c r="I75">
        <v>15789</v>
      </c>
      <c r="K75">
        <f t="shared" si="41"/>
        <v>918.52430927393448</v>
      </c>
      <c r="L75">
        <f t="shared" si="42"/>
        <v>1127.2221032340972</v>
      </c>
      <c r="M75">
        <f t="shared" si="43"/>
        <v>208.6977939601627</v>
      </c>
      <c r="N75">
        <v>500</v>
      </c>
      <c r="O75">
        <v>250</v>
      </c>
      <c r="P75">
        <f>123.7*5000/2470</f>
        <v>250.40485829959513</v>
      </c>
      <c r="S75" s="5">
        <f t="shared" si="44"/>
        <v>39935.327405012125</v>
      </c>
    </row>
    <row r="76" spans="1:19" x14ac:dyDescent="0.25">
      <c r="A76" s="4">
        <v>45363.46875</v>
      </c>
      <c r="B76" t="s">
        <v>19</v>
      </c>
      <c r="C76">
        <v>3</v>
      </c>
      <c r="D76">
        <v>500</v>
      </c>
      <c r="E76" s="4">
        <v>45334.6875</v>
      </c>
      <c r="F76">
        <f t="shared" si="45"/>
        <v>690.75</v>
      </c>
      <c r="H76">
        <v>13335.93</v>
      </c>
      <c r="I76">
        <v>13957</v>
      </c>
      <c r="K76">
        <f t="shared" ref="K76" si="46">H76/14.007</f>
        <v>952.0903833797388</v>
      </c>
      <c r="L76">
        <f t="shared" ref="L76" si="47">I76/14.007</f>
        <v>996.43035625044627</v>
      </c>
      <c r="M76">
        <f t="shared" si="43"/>
        <v>44.33997287070747</v>
      </c>
      <c r="N76">
        <v>500</v>
      </c>
      <c r="O76">
        <v>250</v>
      </c>
      <c r="P76">
        <f>123.7*5000/1454</f>
        <v>425.37826685006877</v>
      </c>
      <c r="S76" s="5">
        <f t="shared" si="44"/>
        <v>23508.488278092158</v>
      </c>
    </row>
    <row r="77" spans="1:19" x14ac:dyDescent="0.25">
      <c r="A77" s="4">
        <v>45321.625</v>
      </c>
      <c r="B77" t="s">
        <v>19</v>
      </c>
      <c r="C77">
        <v>4</v>
      </c>
      <c r="D77">
        <v>0</v>
      </c>
      <c r="E77" s="4">
        <v>45321.625</v>
      </c>
      <c r="F77">
        <f>(A77-E77)*24</f>
        <v>0</v>
      </c>
      <c r="H77">
        <v>14213.05</v>
      </c>
      <c r="I77">
        <v>14361</v>
      </c>
      <c r="K77">
        <f>H77/14.007</f>
        <v>1014.7105018919111</v>
      </c>
      <c r="L77">
        <f>I77/14.007</f>
        <v>1025.273077746841</v>
      </c>
      <c r="M77">
        <f>L77-K77</f>
        <v>10.562575854929833</v>
      </c>
    </row>
    <row r="78" spans="1:19" x14ac:dyDescent="0.25">
      <c r="A78" s="4">
        <v>45322.645833333336</v>
      </c>
      <c r="B78" t="s">
        <v>19</v>
      </c>
      <c r="C78">
        <v>4</v>
      </c>
      <c r="D78">
        <v>0</v>
      </c>
      <c r="E78" s="4">
        <v>45321.625</v>
      </c>
      <c r="F78">
        <f>(A78-E78)*24</f>
        <v>24.500000000058208</v>
      </c>
      <c r="H78">
        <v>13996.46</v>
      </c>
      <c r="I78">
        <v>14387</v>
      </c>
      <c r="K78">
        <f>H78/14.007</f>
        <v>999.24751909759402</v>
      </c>
      <c r="L78">
        <f>I78/14.007</f>
        <v>1027.129292496609</v>
      </c>
      <c r="M78">
        <f>L78-K78</f>
        <v>27.881773399014946</v>
      </c>
      <c r="N78">
        <v>500</v>
      </c>
      <c r="O78">
        <v>250</v>
      </c>
      <c r="P78">
        <v>67.849999999999994</v>
      </c>
      <c r="S78" s="5">
        <f>5000/AVERAGE(P78,Q78,R78)*1000*N78/O78</f>
        <v>147383.93515106855</v>
      </c>
    </row>
    <row r="79" spans="1:19" x14ac:dyDescent="0.25">
      <c r="A79" s="4">
        <v>45323.645833333336</v>
      </c>
      <c r="B79" t="s">
        <v>19</v>
      </c>
      <c r="C79">
        <v>4</v>
      </c>
      <c r="D79">
        <v>0</v>
      </c>
      <c r="E79" s="4">
        <v>45321.625</v>
      </c>
      <c r="F79">
        <f>(A79-E79)*24</f>
        <v>48.500000000058208</v>
      </c>
      <c r="H79">
        <v>13646.41</v>
      </c>
      <c r="I79">
        <v>14852</v>
      </c>
      <c r="K79">
        <f>H79/14.007</f>
        <v>974.2564432069679</v>
      </c>
      <c r="L79">
        <f>I79/14.007</f>
        <v>1060.3269793674592</v>
      </c>
      <c r="M79">
        <f>L79-K79</f>
        <v>86.070536160491315</v>
      </c>
      <c r="N79">
        <v>500</v>
      </c>
      <c r="O79">
        <v>250</v>
      </c>
      <c r="P79">
        <v>31.99</v>
      </c>
      <c r="S79" s="5">
        <f>5000/AVERAGE(P79,Q79,R79)*1000*N79/O79</f>
        <v>312597.68677711789</v>
      </c>
    </row>
    <row r="80" spans="1:19" x14ac:dyDescent="0.25">
      <c r="A80" s="4">
        <v>45324.635416666664</v>
      </c>
      <c r="B80" t="s">
        <v>19</v>
      </c>
      <c r="C80">
        <v>4</v>
      </c>
      <c r="D80">
        <v>0</v>
      </c>
      <c r="E80" s="4">
        <v>45321.625</v>
      </c>
      <c r="F80">
        <f>(A80-E80)*24</f>
        <v>72.249999999941792</v>
      </c>
      <c r="H80">
        <v>11548.34</v>
      </c>
      <c r="I80">
        <v>14839</v>
      </c>
      <c r="K80">
        <f>H80/14.007</f>
        <v>824.4691939744414</v>
      </c>
      <c r="L80">
        <f>I80/14.007</f>
        <v>1059.3988719925751</v>
      </c>
      <c r="M80">
        <f>L80-K80</f>
        <v>234.9296780181337</v>
      </c>
      <c r="N80">
        <v>500</v>
      </c>
      <c r="O80">
        <v>250</v>
      </c>
      <c r="P80">
        <v>14.25</v>
      </c>
      <c r="S80" s="5">
        <f>5000/AVERAGE(P80,Q80,R80)*1000*N80/O80</f>
        <v>701754.38596491236</v>
      </c>
    </row>
    <row r="81" spans="1:19" x14ac:dyDescent="0.25">
      <c r="A81" s="4">
        <v>45327.5</v>
      </c>
      <c r="B81" t="s">
        <v>19</v>
      </c>
      <c r="C81">
        <v>4</v>
      </c>
      <c r="D81">
        <v>0</v>
      </c>
      <c r="E81" s="4">
        <v>45321.625</v>
      </c>
      <c r="F81">
        <f>(A81-E81)*24</f>
        <v>141</v>
      </c>
      <c r="H81">
        <v>0</v>
      </c>
      <c r="I81">
        <v>15289</v>
      </c>
      <c r="K81">
        <f>H81/14.007</f>
        <v>0</v>
      </c>
      <c r="L81">
        <f>I81/14.007</f>
        <v>1091.5256657385594</v>
      </c>
      <c r="M81">
        <f>L81-K81</f>
        <v>1091.5256657385594</v>
      </c>
      <c r="N81">
        <v>500</v>
      </c>
      <c r="O81">
        <v>50</v>
      </c>
      <c r="P81">
        <v>12.23</v>
      </c>
      <c r="S81" s="5">
        <f>5000/AVERAGE(P81,Q81,R81)*1000*N81/O81</f>
        <v>4088307.4407195426</v>
      </c>
    </row>
    <row r="82" spans="1:19" x14ac:dyDescent="0.25">
      <c r="A82" s="6">
        <v>45334.6875</v>
      </c>
      <c r="B82" t="s">
        <v>19</v>
      </c>
      <c r="C82">
        <v>5</v>
      </c>
      <c r="D82">
        <v>0</v>
      </c>
      <c r="E82" s="6">
        <v>45334.6875</v>
      </c>
      <c r="F82">
        <f>(A82-E82)*24</f>
        <v>0</v>
      </c>
    </row>
    <row r="83" spans="1:19" x14ac:dyDescent="0.25">
      <c r="A83" s="6">
        <v>45336.458333333336</v>
      </c>
      <c r="B83" t="s">
        <v>19</v>
      </c>
      <c r="C83">
        <v>5</v>
      </c>
      <c r="D83">
        <v>0</v>
      </c>
      <c r="E83" s="6">
        <v>45334.6875</v>
      </c>
      <c r="F83">
        <f>(A83-E83)*24</f>
        <v>42.500000000058208</v>
      </c>
      <c r="H83">
        <v>12469.82</v>
      </c>
      <c r="I83">
        <v>13575</v>
      </c>
      <c r="K83">
        <f>H83/14.007</f>
        <v>890.25630042121793</v>
      </c>
      <c r="L83">
        <f>I83/14.007</f>
        <v>969.15827800385523</v>
      </c>
      <c r="M83">
        <f>L83-K83</f>
        <v>78.901977582637301</v>
      </c>
      <c r="N83">
        <v>500</v>
      </c>
      <c r="O83">
        <v>250</v>
      </c>
      <c r="P83">
        <v>43.14</v>
      </c>
      <c r="S83" s="5">
        <f>5000/AVERAGE(P83,Q83,R83)*1000*N83/O83</f>
        <v>231803.4306907742</v>
      </c>
    </row>
    <row r="84" spans="1:19" x14ac:dyDescent="0.25">
      <c r="A84" s="6">
        <v>45337.625</v>
      </c>
      <c r="B84" t="s">
        <v>19</v>
      </c>
      <c r="C84">
        <v>5</v>
      </c>
      <c r="D84">
        <v>0</v>
      </c>
      <c r="E84" s="6">
        <v>45334.6875</v>
      </c>
      <c r="F84">
        <f>(A84-E84)*24</f>
        <v>70.5</v>
      </c>
      <c r="H84">
        <v>10457.51</v>
      </c>
      <c r="I84">
        <v>13398</v>
      </c>
      <c r="K84">
        <f>H84/14.007</f>
        <v>746.59170414792607</v>
      </c>
      <c r="L84">
        <f>I84/14.007</f>
        <v>956.52173913043475</v>
      </c>
      <c r="M84">
        <f>L84-K84</f>
        <v>209.93003498250869</v>
      </c>
      <c r="N84">
        <v>500</v>
      </c>
      <c r="O84">
        <v>250</v>
      </c>
      <c r="P84">
        <v>16.39</v>
      </c>
      <c r="S84" s="5">
        <f>5000/AVERAGE(P84,Q84,R84)*1000*N84/O84</f>
        <v>610128.12690665037</v>
      </c>
    </row>
    <row r="85" spans="1:19" x14ac:dyDescent="0.25">
      <c r="A85" s="6">
        <v>45338.5</v>
      </c>
      <c r="B85" t="s">
        <v>19</v>
      </c>
      <c r="C85">
        <v>5</v>
      </c>
      <c r="D85">
        <v>0</v>
      </c>
      <c r="E85" s="6">
        <v>45334.6875</v>
      </c>
      <c r="F85">
        <f>(A85-E85)*24</f>
        <v>91.5</v>
      </c>
      <c r="H85">
        <v>7032.44</v>
      </c>
      <c r="I85">
        <v>13514</v>
      </c>
      <c r="K85">
        <f>H85/14.007</f>
        <v>502.06610980224173</v>
      </c>
      <c r="L85">
        <f>I85/14.007</f>
        <v>964.80331262939956</v>
      </c>
      <c r="M85">
        <f>L85-K85</f>
        <v>462.73720282715783</v>
      </c>
      <c r="N85">
        <v>500</v>
      </c>
      <c r="O85">
        <v>100</v>
      </c>
      <c r="P85">
        <v>17.75</v>
      </c>
      <c r="S85" s="5">
        <f>5000/AVERAGE(P85,Q85,R85)*1000*N85/O85</f>
        <v>1408450.704225352</v>
      </c>
    </row>
    <row r="86" spans="1:19" x14ac:dyDescent="0.25">
      <c r="A86" s="6">
        <v>45340.572916666664</v>
      </c>
      <c r="B86" t="s">
        <v>19</v>
      </c>
      <c r="C86">
        <v>5</v>
      </c>
      <c r="D86">
        <v>0</v>
      </c>
      <c r="E86" s="6">
        <v>45334.6875</v>
      </c>
      <c r="F86">
        <f>(A86-E86)*24</f>
        <v>141.24999999994179</v>
      </c>
      <c r="H86">
        <v>0</v>
      </c>
      <c r="I86">
        <v>13767</v>
      </c>
      <c r="K86">
        <f>H86/14.007</f>
        <v>0</v>
      </c>
      <c r="L86">
        <f>I86/14.007</f>
        <v>982.86571000214178</v>
      </c>
      <c r="M86">
        <f>L86-K86</f>
        <v>982.86571000214178</v>
      </c>
      <c r="N86">
        <v>500</v>
      </c>
      <c r="O86">
        <v>50</v>
      </c>
      <c r="P86">
        <v>13.41</v>
      </c>
      <c r="S86" s="5">
        <f>5000/AVERAGE(P86,Q86,R86)*1000*N86/O86</f>
        <v>3728560.7755406415</v>
      </c>
    </row>
    <row r="87" spans="1:19" x14ac:dyDescent="0.25">
      <c r="A87" s="6">
        <v>45341.708333333336</v>
      </c>
      <c r="B87" t="s">
        <v>19</v>
      </c>
      <c r="C87">
        <v>6</v>
      </c>
      <c r="D87">
        <v>0</v>
      </c>
      <c r="E87" s="6">
        <v>45341.708333333336</v>
      </c>
      <c r="F87">
        <f>(A87-E87)*24</f>
        <v>0</v>
      </c>
      <c r="H87">
        <v>13910.37</v>
      </c>
      <c r="I87">
        <v>14236</v>
      </c>
      <c r="K87">
        <f>H87/14.007</f>
        <v>993.1013064896124</v>
      </c>
      <c r="L87">
        <f>I87/14.007</f>
        <v>1016.3489683729564</v>
      </c>
      <c r="M87">
        <f>L87-K87</f>
        <v>23.247661883343994</v>
      </c>
    </row>
    <row r="88" spans="1:19" x14ac:dyDescent="0.25">
      <c r="A88" s="6">
        <v>45343.458333333336</v>
      </c>
      <c r="B88" t="s">
        <v>19</v>
      </c>
      <c r="C88">
        <v>6</v>
      </c>
      <c r="D88">
        <v>0</v>
      </c>
      <c r="E88" s="6">
        <v>45341.708333333336</v>
      </c>
      <c r="F88">
        <f>(A88-E88)*24</f>
        <v>42</v>
      </c>
      <c r="H88">
        <v>13305.29</v>
      </c>
      <c r="I88">
        <v>14506</v>
      </c>
      <c r="K88">
        <f>H88/14.007</f>
        <v>949.90290569001218</v>
      </c>
      <c r="L88">
        <f>I88/14.007</f>
        <v>1035.625044620547</v>
      </c>
      <c r="M88">
        <f>L88-K88</f>
        <v>85.722138930534811</v>
      </c>
      <c r="N88">
        <v>500</v>
      </c>
      <c r="O88">
        <v>250</v>
      </c>
      <c r="P88">
        <v>53.29</v>
      </c>
      <c r="S88" s="5">
        <f>5000/AVERAGE(P88,Q88,R88)*1000*N88/O88</f>
        <v>187652.46762994933</v>
      </c>
    </row>
    <row r="89" spans="1:19" x14ac:dyDescent="0.25">
      <c r="A89" s="6">
        <v>45344.479166666664</v>
      </c>
      <c r="B89" t="s">
        <v>19</v>
      </c>
      <c r="C89">
        <v>6</v>
      </c>
      <c r="D89">
        <v>0</v>
      </c>
      <c r="E89" s="6">
        <v>45341.708333333336</v>
      </c>
      <c r="F89">
        <f>(A89-E89)*24</f>
        <v>66.499999999883585</v>
      </c>
      <c r="H89">
        <v>12269.45</v>
      </c>
      <c r="I89">
        <v>13750</v>
      </c>
      <c r="K89">
        <f>H89/14.007</f>
        <v>875.95131005925612</v>
      </c>
      <c r="L89">
        <f>I89/14.007</f>
        <v>981.65203112729353</v>
      </c>
      <c r="M89">
        <f>L89-K89</f>
        <v>105.70072106803741</v>
      </c>
      <c r="N89">
        <v>500</v>
      </c>
      <c r="O89">
        <v>250</v>
      </c>
      <c r="P89">
        <v>23.32</v>
      </c>
      <c r="S89" s="5">
        <f>5000/AVERAGE(P89,Q89,R89)*1000*N89/O89</f>
        <v>428816.46655231563</v>
      </c>
    </row>
    <row r="90" spans="1:19" x14ac:dyDescent="0.25">
      <c r="A90" s="6">
        <v>45345.479166666664</v>
      </c>
      <c r="B90" t="s">
        <v>19</v>
      </c>
      <c r="C90">
        <v>6</v>
      </c>
      <c r="D90">
        <v>0</v>
      </c>
      <c r="E90" s="6">
        <v>45341.708333333336</v>
      </c>
      <c r="F90">
        <f>(A90-E90)*24</f>
        <v>90.499999999883585</v>
      </c>
      <c r="H90">
        <v>9870.64</v>
      </c>
      <c r="I90">
        <v>13905</v>
      </c>
      <c r="K90">
        <f>H90/14.007</f>
        <v>704.69336760191334</v>
      </c>
      <c r="L90">
        <f>I90/14.007</f>
        <v>992.71792675091024</v>
      </c>
      <c r="M90">
        <f>L90-K90</f>
        <v>288.0245591489969</v>
      </c>
      <c r="N90">
        <v>500</v>
      </c>
      <c r="O90">
        <v>100</v>
      </c>
      <c r="P90">
        <v>26.72</v>
      </c>
      <c r="S90" s="5">
        <f>5000/AVERAGE(P90,Q90,R90)*1000*N90/O90</f>
        <v>935628.74251497001</v>
      </c>
    </row>
    <row r="91" spans="1:19" x14ac:dyDescent="0.25">
      <c r="A91" s="6">
        <v>45346.6875</v>
      </c>
      <c r="B91" t="s">
        <v>19</v>
      </c>
      <c r="C91">
        <v>6</v>
      </c>
      <c r="D91">
        <v>0</v>
      </c>
      <c r="E91" s="6">
        <v>45341.708333333336</v>
      </c>
      <c r="F91">
        <f>(A91-E91)*24</f>
        <v>119.49999999994179</v>
      </c>
      <c r="H91">
        <v>3253.75</v>
      </c>
      <c r="I91">
        <v>14824</v>
      </c>
      <c r="K91">
        <f>H91/14.007</f>
        <v>232.29456700221317</v>
      </c>
      <c r="L91">
        <f>I91/14.007</f>
        <v>1058.3279788677091</v>
      </c>
      <c r="M91">
        <f>L91-K91</f>
        <v>826.03341186549596</v>
      </c>
      <c r="N91">
        <v>500</v>
      </c>
      <c r="O91">
        <v>50</v>
      </c>
      <c r="P91">
        <v>19.190000000000001</v>
      </c>
      <c r="S91" s="5">
        <f>5000/AVERAGE(P91,Q91,R91)*1000*N91/O91</f>
        <v>2605523.7102657636</v>
      </c>
    </row>
    <row r="92" spans="1:19" x14ac:dyDescent="0.25">
      <c r="A92" s="6">
        <v>45348.5625</v>
      </c>
      <c r="B92" t="s">
        <v>19</v>
      </c>
      <c r="C92">
        <v>6</v>
      </c>
      <c r="D92">
        <v>0</v>
      </c>
      <c r="E92" s="6">
        <v>45341.708333333336</v>
      </c>
      <c r="F92">
        <f>(A92-E92)*24</f>
        <v>164.49999999994179</v>
      </c>
      <c r="H92">
        <v>0</v>
      </c>
      <c r="I92">
        <v>15265</v>
      </c>
      <c r="K92">
        <f>H92/14.007</f>
        <v>0</v>
      </c>
      <c r="L92">
        <f>I92/14.007</f>
        <v>1089.8122367387734</v>
      </c>
      <c r="M92">
        <f>L92-K92</f>
        <v>1089.8122367387734</v>
      </c>
      <c r="N92">
        <v>500</v>
      </c>
      <c r="O92">
        <v>50</v>
      </c>
      <c r="P92">
        <v>13.48</v>
      </c>
      <c r="S92" s="5">
        <f>5000/AVERAGE(P92,Q92,R92)*1000*N92/O92</f>
        <v>3709198.8130563796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EF4CED-99A0-4FCE-8EA6-04DE66D14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3DE71E-DDD4-4161-9355-9852D9ABA72D}">
  <ds:schemaRefs>
    <ds:schemaRef ds:uri="0951ae6a-8bdd-4e5a-8db7-5f94225fae0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9034349-e823-4c27-ac8b-dac7d6a22f1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D2A5DD-15AF-4099-A0DA-54A5B2A860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Zach_Flinkstrom</dc:creator>
  <cp:lastModifiedBy>Zach Flinkstrom</cp:lastModifiedBy>
  <dcterms:created xsi:type="dcterms:W3CDTF">2023-06-26T18:52:02Z</dcterms:created>
  <dcterms:modified xsi:type="dcterms:W3CDTF">2024-04-10T00:01:34Z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