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franc\Data Engineering\"/>
    </mc:Choice>
  </mc:AlternateContent>
  <xr:revisionPtr revIDLastSave="0" documentId="13_ncr:1_{032905A6-FBBA-4ED1-BC82-535030A7A485}" xr6:coauthVersionLast="47" xr6:coauthVersionMax="47" xr10:uidLastSave="{00000000-0000-0000-0000-000000000000}"/>
  <bookViews>
    <workbookView xWindow="-120" yWindow="-120" windowWidth="29040" windowHeight="15720" tabRatio="754" activeTab="4" xr2:uid="{00000000-000D-0000-FFFF-FFFF00000000}"/>
  </bookViews>
  <sheets>
    <sheet name="Latest" sheetId="4" r:id="rId1"/>
    <sheet name="GRAPHS" sheetId="17" r:id="rId2"/>
    <sheet name="CREDIT CARD AMOUNTS" sheetId="1" r:id="rId3"/>
    <sheet name="Credit Score" sheetId="8" r:id="rId4"/>
    <sheet name="MortgageCalculator" sheetId="15" r:id="rId5"/>
    <sheet name="Sheet2" sheetId="13" state="hidden" r:id="rId6"/>
    <sheet name="FOOD" sheetId="14" r:id="rId7"/>
  </sheets>
  <definedNames>
    <definedName name="_xlnm._FilterDatabase" localSheetId="0" hidden="1">Latest!$A$1:$U$19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4" l="1"/>
  <c r="B25" i="4"/>
  <c r="B24" i="4"/>
  <c r="N1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3" i="4"/>
  <c r="B20" i="4"/>
  <c r="B21" i="4" s="1"/>
  <c r="G2" i="4"/>
  <c r="C20" i="4"/>
  <c r="D20" i="4" l="1"/>
  <c r="D6" i="1"/>
  <c r="B6" i="15" l="1"/>
  <c r="E21" i="15" l="1"/>
  <c r="B7" i="15" l="1"/>
  <c r="E2" i="15" s="1"/>
  <c r="H26" i="15"/>
  <c r="F24" i="15"/>
  <c r="B27" i="15"/>
  <c r="B21" i="15"/>
  <c r="B18" i="15"/>
  <c r="B12" i="15"/>
  <c r="B13" i="15" s="1"/>
  <c r="E23" i="15" l="1"/>
  <c r="B17" i="1"/>
  <c r="C10" i="14" l="1"/>
  <c r="J4" i="1" l="1"/>
  <c r="J6" i="1"/>
  <c r="O4" i="1" l="1"/>
  <c r="G17" i="1" l="1"/>
  <c r="T3" i="1" s="1"/>
  <c r="V3" i="1" l="1"/>
  <c r="W3" i="1"/>
  <c r="J7" i="1" l="1"/>
  <c r="J13" i="1"/>
  <c r="J11" i="1"/>
  <c r="J12" i="1"/>
  <c r="J14" i="1"/>
  <c r="J15" i="1"/>
  <c r="J16" i="1"/>
  <c r="J9" i="1"/>
  <c r="J10" i="1"/>
  <c r="J8" i="1"/>
  <c r="C17" i="1" l="1"/>
  <c r="N14" i="4" l="1"/>
  <c r="N13" i="4"/>
  <c r="M14" i="1" l="1"/>
  <c r="O14" i="1"/>
  <c r="L17" i="1" l="1"/>
  <c r="K17" i="1"/>
  <c r="H17" i="1"/>
  <c r="I17" i="1"/>
  <c r="M16" i="1" l="1"/>
  <c r="O6" i="1"/>
  <c r="M6" i="1"/>
  <c r="J17" i="1" l="1"/>
  <c r="N17" i="1" l="1"/>
  <c r="O16" i="1" l="1"/>
  <c r="O15" i="1"/>
  <c r="M15" i="1"/>
  <c r="O9" i="1"/>
  <c r="M9" i="1"/>
  <c r="O7" i="1"/>
  <c r="M7" i="1"/>
  <c r="O12" i="1"/>
  <c r="M12" i="1"/>
  <c r="O11" i="1"/>
  <c r="M11" i="1"/>
  <c r="O13" i="1"/>
  <c r="M13" i="1"/>
  <c r="O10" i="1"/>
  <c r="M10" i="1"/>
  <c r="O8" i="1"/>
  <c r="M8" i="1"/>
  <c r="M17" i="1" l="1"/>
  <c r="O17" i="1" s="1"/>
  <c r="N12" i="4" l="1"/>
  <c r="L7" i="4" l="1"/>
  <c r="L8" i="4" s="1"/>
  <c r="G20" i="4" l="1"/>
</calcChain>
</file>

<file path=xl/sharedStrings.xml><?xml version="1.0" encoding="utf-8"?>
<sst xmlns="http://schemas.openxmlformats.org/spreadsheetml/2006/main" count="217" uniqueCount="149">
  <si>
    <t>DISCOVER</t>
  </si>
  <si>
    <t>CREDIT ONE</t>
  </si>
  <si>
    <t>CHEVRON</t>
  </si>
  <si>
    <t>EXPRESS</t>
  </si>
  <si>
    <t>DUE DATE</t>
  </si>
  <si>
    <t>TRANS UNION</t>
  </si>
  <si>
    <t>TOTAL</t>
  </si>
  <si>
    <t>APR</t>
  </si>
  <si>
    <t>EXPERIAN</t>
  </si>
  <si>
    <t>BBVA</t>
  </si>
  <si>
    <t xml:space="preserve">CPS  </t>
  </si>
  <si>
    <t>L.A. FITNESS</t>
  </si>
  <si>
    <t>AMEX</t>
  </si>
  <si>
    <t>HONDA</t>
  </si>
  <si>
    <t>DAYS IN PERIOD</t>
  </si>
  <si>
    <t>AVAIL</t>
  </si>
  <si>
    <t>CAP ONE MC</t>
  </si>
  <si>
    <t>LIMIT</t>
  </si>
  <si>
    <t>CURRENT</t>
  </si>
  <si>
    <t>CHASE</t>
  </si>
  <si>
    <t>FICO 8</t>
  </si>
  <si>
    <t>FICO 3</t>
  </si>
  <si>
    <t>CAP ONE</t>
  </si>
  <si>
    <t>VANTAGE 3.0</t>
  </si>
  <si>
    <t>VANTAGE 4.0</t>
  </si>
  <si>
    <t>EXPERIAN SITE</t>
  </si>
  <si>
    <t>EQUIFAX</t>
  </si>
  <si>
    <t>GOOD</t>
  </si>
  <si>
    <t>CITI CARD</t>
  </si>
  <si>
    <t>MIN 2019</t>
  </si>
  <si>
    <t>INT 2019</t>
  </si>
  <si>
    <t>MIN 2020</t>
  </si>
  <si>
    <t>INT 2020</t>
  </si>
  <si>
    <t>INT</t>
  </si>
  <si>
    <t>MIN PYMNT</t>
  </si>
  <si>
    <t xml:space="preserve"> CREDIT USEAGE</t>
  </si>
  <si>
    <t>Mohela</t>
  </si>
  <si>
    <t>MERCHANT</t>
  </si>
  <si>
    <t>CITI</t>
  </si>
  <si>
    <t>CREDIT KARMA</t>
  </si>
  <si>
    <t>SCORE</t>
  </si>
  <si>
    <t>MY SCORE</t>
  </si>
  <si>
    <t>SYNCHRONY</t>
  </si>
  <si>
    <t>PREVIOUS</t>
  </si>
  <si>
    <t>CASH BACK CALCULATOR</t>
  </si>
  <si>
    <t>MC</t>
  </si>
  <si>
    <t xml:space="preserve">AMEX </t>
  </si>
  <si>
    <t>CREDIT 1 MC</t>
  </si>
  <si>
    <t>CREDIT 1 VISA</t>
  </si>
  <si>
    <t>CAP 1 VISA</t>
  </si>
  <si>
    <t>CAP 1 MC</t>
  </si>
  <si>
    <t>AMZN CHASE</t>
  </si>
  <si>
    <t>HIGH</t>
  </si>
  <si>
    <t>SCORE PROVIDER</t>
  </si>
  <si>
    <t>METHOD</t>
  </si>
  <si>
    <t>UPDATED</t>
  </si>
  <si>
    <t>ROOMS 2 GO</t>
  </si>
  <si>
    <t>AVERAGE</t>
  </si>
  <si>
    <t>N/A</t>
  </si>
  <si>
    <t>VERY GOOD</t>
  </si>
  <si>
    <t>CATEGORY</t>
  </si>
  <si>
    <t>LENDER</t>
  </si>
  <si>
    <t xml:space="preserve"> </t>
  </si>
  <si>
    <t>$</t>
  </si>
  <si>
    <t>INSURANCE</t>
  </si>
  <si>
    <t>DISC</t>
  </si>
  <si>
    <t>LAST STATEMENT</t>
  </si>
  <si>
    <t>STMT BALANCE</t>
  </si>
  <si>
    <t>Description</t>
  </si>
  <si>
    <t>Amount</t>
  </si>
  <si>
    <t>STMT END DATE</t>
  </si>
  <si>
    <t>YOUTUBE</t>
  </si>
  <si>
    <t>CASH BACK</t>
  </si>
  <si>
    <t>MISC</t>
  </si>
  <si>
    <t>DTI</t>
  </si>
  <si>
    <t>FRONT END</t>
  </si>
  <si>
    <t>BACK END</t>
  </si>
  <si>
    <t>MNTH</t>
  </si>
  <si>
    <t>SALARY</t>
  </si>
  <si>
    <t>WALLET HUB</t>
  </si>
  <si>
    <t>TRT</t>
  </si>
  <si>
    <t>TRT/OTHER</t>
  </si>
  <si>
    <t>AMEX/FOOD</t>
  </si>
  <si>
    <t>FICO 2</t>
  </si>
  <si>
    <t>EXCELLENT</t>
  </si>
  <si>
    <t>ROCKET MORTGAGE</t>
  </si>
  <si>
    <t>HITS FROM MORTGAGE INQUIRIES</t>
  </si>
  <si>
    <t>PAID IN FULL BY</t>
  </si>
  <si>
    <t>5 FEB 23</t>
  </si>
  <si>
    <r>
      <t xml:space="preserve">VERIZON </t>
    </r>
    <r>
      <rPr>
        <b/>
        <sz val="11"/>
        <color rgb="FFFF0000"/>
        <rFont val="Calibri"/>
        <family val="2"/>
        <scheme val="minor"/>
      </rPr>
      <t>*</t>
    </r>
  </si>
  <si>
    <t>https://loans.usnews.com/articles/how-many-mortgage-lenders-should-you-apply-to</t>
  </si>
  <si>
    <t>HOA</t>
  </si>
  <si>
    <t>MAX MORTGAGE</t>
  </si>
  <si>
    <t>MAX DEBT</t>
  </si>
  <si>
    <t>GROSS INCOME</t>
  </si>
  <si>
    <t>PER YEAR</t>
  </si>
  <si>
    <t>Trans. date</t>
  </si>
  <si>
    <t>H-E-B #618 SAN ANTONIO TX</t>
  </si>
  <si>
    <t>H-E-B #480 SAN ANTONIO TX</t>
  </si>
  <si>
    <t>Cost</t>
  </si>
  <si>
    <t>Interest</t>
  </si>
  <si>
    <t>Down Payment</t>
  </si>
  <si>
    <t>Down Payment %</t>
  </si>
  <si>
    <t>Loan Amount</t>
  </si>
  <si>
    <t>Mortgage Calculator</t>
  </si>
  <si>
    <t>Monthly Payments</t>
  </si>
  <si>
    <t>Months</t>
  </si>
  <si>
    <t>Taxes</t>
  </si>
  <si>
    <t>Avg Rate</t>
  </si>
  <si>
    <t>Annual Payments</t>
  </si>
  <si>
    <t>Monthly</t>
  </si>
  <si>
    <t>Insurance</t>
  </si>
  <si>
    <t>HOA Quarterly</t>
  </si>
  <si>
    <t>Equity per yr</t>
  </si>
  <si>
    <t>avg gain of value</t>
  </si>
  <si>
    <t>Oppurtunity Cost of not buying</t>
  </si>
  <si>
    <t>Monthly Mortgage Total</t>
  </si>
  <si>
    <t>Avg Assessed  Value</t>
  </si>
  <si>
    <t>Actual Assed Value 2021</t>
  </si>
  <si>
    <t>Act</t>
  </si>
  <si>
    <t>Annual Tax Payments</t>
  </si>
  <si>
    <t>Actual Annual Payment</t>
  </si>
  <si>
    <t>SAWS</t>
  </si>
  <si>
    <t>CAP ONE VISA</t>
  </si>
  <si>
    <t>MORTAGE</t>
  </si>
  <si>
    <t>12.1.22</t>
  </si>
  <si>
    <t>12.5.22</t>
  </si>
  <si>
    <t>CODING TEMPLE</t>
  </si>
  <si>
    <t>12.12.22</t>
  </si>
  <si>
    <t>12.14.22</t>
  </si>
  <si>
    <t>PAY W</t>
  </si>
  <si>
    <t>USAA CHECKING</t>
  </si>
  <si>
    <t>AT&amp;T *</t>
  </si>
  <si>
    <t>12.27.22</t>
  </si>
  <si>
    <t>* (CASH DISCOUNT)</t>
  </si>
  <si>
    <t>MONTHLY BUDGET</t>
  </si>
  <si>
    <t>DATE PAID</t>
  </si>
  <si>
    <t>TIGER WASTE REMOVAL</t>
  </si>
  <si>
    <t>GOLDS GYM *</t>
  </si>
  <si>
    <t>12.28.22</t>
  </si>
  <si>
    <t>12.208.22</t>
  </si>
  <si>
    <t>CREDIT CARDS</t>
  </si>
  <si>
    <t>NET BUDGET GAIN OR LOSS</t>
  </si>
  <si>
    <t>ACTUAL COST</t>
  </si>
  <si>
    <t>CASH LEFT IN CHECKING</t>
  </si>
  <si>
    <t>GROSS PAY</t>
  </si>
  <si>
    <t xml:space="preserve">PAY WITH MC </t>
  </si>
  <si>
    <t>Col A has hyperlinks in first tab "latest"</t>
  </si>
  <si>
    <t>Col J "INT" has formulas  compounding daily interest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</si>
</sst>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%"/>
    <numFmt numFmtId="167" formatCode="_(&quot;$&quot;* #,##0_);_(&quot;$&quot;* \(#,##0\);_(&quot;$&quot;* &quot;-&quot;??_);_(@_)"/>
    <numFmt numFmtId="168" formatCode="m/d/yy;@"/>
    <numFmt numFmtId="170" formatCode="_(* #,##0.0000_);_(* \(#,##0.00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8C3BF7"/>
        <bgColor indexed="64"/>
      </patternFill>
    </fill>
    <fill>
      <patternFill patternType="solid">
        <fgColor rgb="FFC713A5"/>
        <bgColor indexed="64"/>
      </patternFill>
    </fill>
    <fill>
      <patternFill patternType="solid">
        <fgColor rgb="FF1721F1"/>
        <bgColor indexed="64"/>
      </patternFill>
    </fill>
    <fill>
      <patternFill patternType="solid">
        <fgColor rgb="FF0FCBB9"/>
        <bgColor indexed="64"/>
      </patternFill>
    </fill>
    <fill>
      <patternFill patternType="solid">
        <fgColor theme="8" tint="-0.49998474074526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4" fillId="0" borderId="0"/>
    <xf numFmtId="43" fontId="1" fillId="0" borderId="0" applyFont="0" applyFill="0" applyBorder="0" applyAlignment="0" applyProtection="0"/>
  </cellStyleXfs>
  <cellXfs count="345">
    <xf numFmtId="0" fontId="0" fillId="0" borderId="0" xfId="0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164" fontId="0" fillId="0" borderId="0" xfId="0" applyNumberFormat="1"/>
    <xf numFmtId="16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9" xfId="0" applyFont="1" applyBorder="1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2" fillId="0" borderId="1" xfId="0" applyFont="1" applyBorder="1"/>
    <xf numFmtId="10" fontId="2" fillId="0" borderId="1" xfId="2" applyNumberFormat="1" applyFont="1" applyBorder="1"/>
    <xf numFmtId="10" fontId="2" fillId="0" borderId="1" xfId="2" applyNumberFormat="1" applyFont="1" applyBorder="1" applyAlignment="1">
      <alignment horizontal="right"/>
    </xf>
    <xf numFmtId="10" fontId="2" fillId="0" borderId="5" xfId="2" applyNumberFormat="1" applyFont="1" applyBorder="1" applyAlignment="1">
      <alignment horizontal="right"/>
    </xf>
    <xf numFmtId="10" fontId="2" fillId="0" borderId="1" xfId="2" applyNumberFormat="1" applyFont="1" applyFill="1" applyBorder="1" applyAlignment="1">
      <alignment horizontal="right"/>
    </xf>
    <xf numFmtId="10" fontId="2" fillId="0" borderId="4" xfId="2" applyNumberFormat="1" applyFont="1" applyBorder="1"/>
    <xf numFmtId="0" fontId="5" fillId="3" borderId="1" xfId="3" applyFont="1" applyFill="1" applyBorder="1"/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3" borderId="1" xfId="3" applyFont="1" applyFill="1" applyBorder="1" applyAlignment="1">
      <alignment horizontal="left" vertical="top" wrapText="1"/>
    </xf>
    <xf numFmtId="44" fontId="0" fillId="0" borderId="0" xfId="1" applyFont="1"/>
    <xf numFmtId="0" fontId="2" fillId="0" borderId="0" xfId="1" applyNumberFormat="1" applyFont="1" applyFill="1" applyBorder="1" applyAlignment="1"/>
    <xf numFmtId="165" fontId="4" fillId="0" borderId="1" xfId="3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/>
    <xf numFmtId="165" fontId="5" fillId="4" borderId="1" xfId="0" applyNumberFormat="1" applyFont="1" applyFill="1" applyBorder="1"/>
    <xf numFmtId="10" fontId="5" fillId="4" borderId="1" xfId="2" applyNumberFormat="1" applyFont="1" applyFill="1" applyBorder="1"/>
    <xf numFmtId="164" fontId="5" fillId="4" borderId="1" xfId="0" applyNumberFormat="1" applyFont="1" applyFill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165" fontId="2" fillId="0" borderId="0" xfId="1" applyNumberFormat="1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right" vertical="top"/>
    </xf>
    <xf numFmtId="166" fontId="0" fillId="0" borderId="0" xfId="2" applyNumberFormat="1" applyFont="1" applyAlignment="1">
      <alignment horizontal="center" vertical="center"/>
    </xf>
    <xf numFmtId="166" fontId="0" fillId="0" borderId="0" xfId="2" applyNumberFormat="1" applyFont="1"/>
    <xf numFmtId="166" fontId="2" fillId="0" borderId="0" xfId="2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right" vertical="center" wrapText="1"/>
    </xf>
    <xf numFmtId="0" fontId="3" fillId="0" borderId="0" xfId="3" applyFill="1" applyBorder="1"/>
    <xf numFmtId="164" fontId="3" fillId="0" borderId="0" xfId="3" applyNumberForma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0" fontId="4" fillId="0" borderId="0" xfId="3" applyFont="1" applyFill="1" applyBorder="1"/>
    <xf numFmtId="164" fontId="4" fillId="0" borderId="0" xfId="3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right" vertical="top" wrapText="1"/>
    </xf>
    <xf numFmtId="0" fontId="3" fillId="0" borderId="0" xfId="3" applyFill="1" applyBorder="1" applyAlignment="1">
      <alignment horizontal="left" vertical="top" wrapText="1"/>
    </xf>
    <xf numFmtId="0" fontId="3" fillId="0" borderId="0" xfId="3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2" applyNumberFormat="1" applyFont="1" applyBorder="1" applyAlignment="1">
      <alignment horizontal="center" vertical="center"/>
    </xf>
    <xf numFmtId="0" fontId="5" fillId="4" borderId="1" xfId="2" applyNumberFormat="1" applyFont="1" applyFill="1" applyBorder="1" applyAlignment="1"/>
    <xf numFmtId="0" fontId="2" fillId="0" borderId="0" xfId="0" applyFont="1" applyAlignment="1">
      <alignment horizontal="right"/>
    </xf>
    <xf numFmtId="0" fontId="8" fillId="0" borderId="0" xfId="0" applyFont="1"/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2" fillId="0" borderId="5" xfId="2" applyNumberFormat="1" applyFont="1" applyBorder="1" applyAlignment="1">
      <alignment horizontal="center" vertical="center"/>
    </xf>
    <xf numFmtId="0" fontId="4" fillId="0" borderId="1" xfId="3" applyFont="1" applyFill="1" applyBorder="1"/>
    <xf numFmtId="164" fontId="4" fillId="0" borderId="1" xfId="3" applyNumberFormat="1" applyFont="1" applyFill="1" applyBorder="1"/>
    <xf numFmtId="165" fontId="2" fillId="5" borderId="8" xfId="0" applyNumberFormat="1" applyFont="1" applyFill="1" applyBorder="1"/>
    <xf numFmtId="165" fontId="2" fillId="5" borderId="1" xfId="0" applyNumberFormat="1" applyFont="1" applyFill="1" applyBorder="1"/>
    <xf numFmtId="165" fontId="2" fillId="6" borderId="1" xfId="0" applyNumberFormat="1" applyFont="1" applyFill="1" applyBorder="1"/>
    <xf numFmtId="165" fontId="2" fillId="6" borderId="1" xfId="1" applyNumberFormat="1" applyFont="1" applyFill="1" applyBorder="1" applyAlignment="1">
      <alignment horizontal="right"/>
    </xf>
    <xf numFmtId="165" fontId="2" fillId="7" borderId="1" xfId="1" applyNumberFormat="1" applyFont="1" applyFill="1" applyBorder="1" applyAlignment="1">
      <alignment horizontal="right"/>
    </xf>
    <xf numFmtId="165" fontId="2" fillId="7" borderId="5" xfId="1" applyNumberFormat="1" applyFont="1" applyFill="1" applyBorder="1" applyAlignment="1">
      <alignment horizontal="right"/>
    </xf>
    <xf numFmtId="0" fontId="5" fillId="0" borderId="6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164" fontId="5" fillId="0" borderId="20" xfId="0" applyNumberFormat="1" applyFont="1" applyBorder="1" applyAlignment="1">
      <alignment horizontal="center" vertical="center" wrapText="1"/>
    </xf>
    <xf numFmtId="10" fontId="5" fillId="0" borderId="6" xfId="2" applyNumberFormat="1" applyFont="1" applyFill="1" applyBorder="1" applyAlignment="1">
      <alignment horizontal="center" vertical="center" wrapText="1"/>
    </xf>
    <xf numFmtId="0" fontId="5" fillId="0" borderId="6" xfId="2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165" fontId="2" fillId="5" borderId="4" xfId="1" applyNumberFormat="1" applyFont="1" applyFill="1" applyBorder="1" applyAlignment="1">
      <alignment horizontal="right"/>
    </xf>
    <xf numFmtId="165" fontId="2" fillId="5" borderId="1" xfId="1" applyNumberFormat="1" applyFont="1" applyFill="1" applyBorder="1" applyAlignment="1">
      <alignment horizontal="right"/>
    </xf>
    <xf numFmtId="165" fontId="2" fillId="5" borderId="5" xfId="1" applyNumberFormat="1" applyFont="1" applyFill="1" applyBorder="1" applyAlignment="1">
      <alignment horizontal="right"/>
    </xf>
    <xf numFmtId="165" fontId="2" fillId="6" borderId="4" xfId="1" applyNumberFormat="1" applyFont="1" applyFill="1" applyBorder="1" applyAlignment="1">
      <alignment horizontal="right"/>
    </xf>
    <xf numFmtId="165" fontId="2" fillId="6" borderId="5" xfId="1" applyNumberFormat="1" applyFont="1" applyFill="1" applyBorder="1" applyAlignment="1">
      <alignment horizontal="right"/>
    </xf>
    <xf numFmtId="165" fontId="2" fillId="6" borderId="8" xfId="0" applyNumberFormat="1" applyFont="1" applyFill="1" applyBorder="1"/>
    <xf numFmtId="165" fontId="2" fillId="8" borderId="5" xfId="0" applyNumberFormat="1" applyFont="1" applyFill="1" applyBorder="1"/>
    <xf numFmtId="165" fontId="2" fillId="8" borderId="8" xfId="1" applyNumberFormat="1" applyFont="1" applyFill="1" applyBorder="1" applyAlignment="1">
      <alignment horizontal="right"/>
    </xf>
    <xf numFmtId="165" fontId="2" fillId="8" borderId="1" xfId="0" applyNumberFormat="1" applyFont="1" applyFill="1" applyBorder="1"/>
    <xf numFmtId="165" fontId="2" fillId="8" borderId="1" xfId="1" applyNumberFormat="1" applyFont="1" applyFill="1" applyBorder="1" applyAlignment="1">
      <alignment horizontal="right"/>
    </xf>
    <xf numFmtId="44" fontId="3" fillId="0" borderId="0" xfId="1" applyFont="1" applyFill="1" applyBorder="1" applyAlignment="1">
      <alignment horizontal="right"/>
    </xf>
    <xf numFmtId="44" fontId="4" fillId="0" borderId="0" xfId="1" applyFont="1" applyFill="1" applyBorder="1" applyAlignment="1">
      <alignment horizontal="right"/>
    </xf>
    <xf numFmtId="44" fontId="2" fillId="0" borderId="0" xfId="1" applyFont="1" applyFill="1" applyBorder="1" applyAlignment="1">
      <alignment horizontal="right" vertical="top"/>
    </xf>
    <xf numFmtId="44" fontId="2" fillId="0" borderId="0" xfId="1" applyFont="1" applyFill="1" applyBorder="1" applyAlignment="1">
      <alignment horizontal="right" vertical="top" wrapText="1"/>
    </xf>
    <xf numFmtId="44" fontId="2" fillId="0" borderId="0" xfId="1" applyFont="1" applyFill="1" applyBorder="1" applyAlignment="1">
      <alignment horizontal="right"/>
    </xf>
    <xf numFmtId="44" fontId="0" fillId="0" borderId="0" xfId="1" applyFont="1" applyFill="1" applyBorder="1" applyAlignment="1">
      <alignment horizontal="right"/>
    </xf>
    <xf numFmtId="44" fontId="0" fillId="0" borderId="0" xfId="1" applyFont="1" applyAlignment="1">
      <alignment horizontal="right"/>
    </xf>
    <xf numFmtId="0" fontId="8" fillId="0" borderId="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 vertical="center" wrapText="1"/>
    </xf>
    <xf numFmtId="165" fontId="5" fillId="4" borderId="1" xfId="1" applyNumberFormat="1" applyFont="1" applyFill="1" applyBorder="1"/>
    <xf numFmtId="0" fontId="9" fillId="3" borderId="1" xfId="0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 vertical="center" wrapText="1"/>
    </xf>
    <xf numFmtId="165" fontId="7" fillId="4" borderId="1" xfId="3" applyNumberFormat="1" applyFont="1" applyFill="1" applyBorder="1" applyAlignment="1">
      <alignment horizontal="right" vertical="top" wrapText="1"/>
    </xf>
    <xf numFmtId="165" fontId="5" fillId="4" borderId="1" xfId="1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vertical="center"/>
    </xf>
    <xf numFmtId="10" fontId="2" fillId="0" borderId="5" xfId="2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10" fontId="4" fillId="0" borderId="1" xfId="2" applyNumberFormat="1" applyFont="1" applyFill="1" applyBorder="1" applyAlignment="1">
      <alignment horizontal="right" vertical="center" wrapText="1"/>
    </xf>
    <xf numFmtId="167" fontId="2" fillId="0" borderId="1" xfId="1" applyNumberFormat="1" applyFont="1" applyFill="1" applyBorder="1" applyAlignment="1">
      <alignment horizontal="right"/>
    </xf>
    <xf numFmtId="167" fontId="5" fillId="4" borderId="1" xfId="1" applyNumberFormat="1" applyFont="1" applyFill="1" applyBorder="1"/>
    <xf numFmtId="0" fontId="5" fillId="0" borderId="4" xfId="0" applyFont="1" applyBorder="1" applyAlignment="1">
      <alignment horizontal="center" vertical="center" wrapText="1"/>
    </xf>
    <xf numFmtId="10" fontId="4" fillId="0" borderId="5" xfId="2" applyNumberFormat="1" applyFont="1" applyFill="1" applyBorder="1" applyAlignment="1">
      <alignment horizontal="right" vertical="center" wrapText="1"/>
    </xf>
    <xf numFmtId="0" fontId="4" fillId="0" borderId="5" xfId="2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167" fontId="4" fillId="0" borderId="4" xfId="1" applyNumberFormat="1" applyFont="1" applyFill="1" applyBorder="1" applyAlignment="1">
      <alignment horizontal="right" vertical="center" wrapText="1"/>
    </xf>
    <xf numFmtId="167" fontId="4" fillId="0" borderId="1" xfId="1" applyNumberFormat="1" applyFont="1" applyFill="1" applyBorder="1" applyAlignment="1">
      <alignment horizontal="right" vertical="center" wrapText="1"/>
    </xf>
    <xf numFmtId="167" fontId="2" fillId="0" borderId="5" xfId="1" applyNumberFormat="1" applyFont="1" applyFill="1" applyBorder="1" applyAlignment="1">
      <alignment horizontal="right"/>
    </xf>
    <xf numFmtId="10" fontId="2" fillId="0" borderId="5" xfId="2" applyNumberFormat="1" applyFont="1" applyFill="1" applyBorder="1" applyAlignment="1">
      <alignment horizontal="right"/>
    </xf>
    <xf numFmtId="0" fontId="4" fillId="0" borderId="1" xfId="0" applyFont="1" applyBorder="1"/>
    <xf numFmtId="9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168" fontId="9" fillId="3" borderId="33" xfId="0" applyNumberFormat="1" applyFont="1" applyFill="1" applyBorder="1" applyAlignment="1">
      <alignment horizontal="center"/>
    </xf>
    <xf numFmtId="168" fontId="8" fillId="0" borderId="1" xfId="0" applyNumberFormat="1" applyFont="1" applyBorder="1" applyAlignment="1">
      <alignment horizontal="center"/>
    </xf>
    <xf numFmtId="168" fontId="8" fillId="0" borderId="4" xfId="0" applyNumberFormat="1" applyFont="1" applyBorder="1" applyAlignment="1">
      <alignment horizontal="center"/>
    </xf>
    <xf numFmtId="168" fontId="10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10" fontId="2" fillId="2" borderId="1" xfId="2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center" vertical="center"/>
    </xf>
    <xf numFmtId="167" fontId="13" fillId="3" borderId="6" xfId="1" applyNumberFormat="1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64" fontId="13" fillId="3" borderId="3" xfId="0" applyNumberFormat="1" applyFont="1" applyFill="1" applyBorder="1" applyAlignment="1">
      <alignment horizontal="center" vertical="center" wrapText="1"/>
    </xf>
    <xf numFmtId="10" fontId="13" fillId="3" borderId="1" xfId="2" applyNumberFormat="1" applyFont="1" applyFill="1" applyBorder="1" applyAlignment="1">
      <alignment horizontal="center" vertical="center" wrapText="1"/>
    </xf>
    <xf numFmtId="0" fontId="13" fillId="3" borderId="1" xfId="2" applyNumberFormat="1" applyFont="1" applyFill="1" applyBorder="1" applyAlignment="1">
      <alignment horizontal="center" vertical="center" wrapText="1"/>
    </xf>
    <xf numFmtId="165" fontId="5" fillId="4" borderId="9" xfId="1" applyNumberFormat="1" applyFont="1" applyFill="1" applyBorder="1"/>
    <xf numFmtId="165" fontId="2" fillId="0" borderId="0" xfId="0" applyNumberFormat="1" applyFont="1" applyAlignment="1">
      <alignment horizontal="center"/>
    </xf>
    <xf numFmtId="44" fontId="2" fillId="0" borderId="1" xfId="1" applyFont="1" applyFill="1" applyBorder="1" applyAlignment="1">
      <alignment horizontal="center"/>
    </xf>
    <xf numFmtId="44" fontId="2" fillId="0" borderId="5" xfId="1" applyFont="1" applyFill="1" applyBorder="1" applyAlignment="1">
      <alignment horizontal="center"/>
    </xf>
    <xf numFmtId="0" fontId="0" fillId="0" borderId="0" xfId="0" applyAlignment="1">
      <alignment horizontal="left"/>
    </xf>
    <xf numFmtId="165" fontId="5" fillId="4" borderId="1" xfId="3" applyNumberFormat="1" applyFont="1" applyFill="1" applyBorder="1" applyAlignment="1">
      <alignment horizontal="right" vertical="top" wrapText="1"/>
    </xf>
    <xf numFmtId="165" fontId="5" fillId="4" borderId="1" xfId="3" applyNumberFormat="1" applyFont="1" applyFill="1" applyBorder="1" applyAlignment="1">
      <alignment horizontal="center" vertical="center" wrapText="1"/>
    </xf>
    <xf numFmtId="165" fontId="5" fillId="4" borderId="1" xfId="3" applyNumberFormat="1" applyFont="1" applyFill="1" applyBorder="1" applyAlignment="1">
      <alignment horizontal="center" vertical="center"/>
    </xf>
    <xf numFmtId="44" fontId="2" fillId="7" borderId="1" xfId="1" applyFont="1" applyFill="1" applyBorder="1" applyAlignment="1">
      <alignment horizontal="right"/>
    </xf>
    <xf numFmtId="0" fontId="5" fillId="3" borderId="1" xfId="0" quotePrefix="1" applyFont="1" applyFill="1" applyBorder="1" applyAlignment="1">
      <alignment horizontal="center" vertical="center" wrapText="1"/>
    </xf>
    <xf numFmtId="0" fontId="5" fillId="3" borderId="0" xfId="1" applyNumberFormat="1" applyFont="1" applyFill="1" applyBorder="1" applyAlignment="1">
      <alignment horizontal="center" wrapText="1"/>
    </xf>
    <xf numFmtId="0" fontId="4" fillId="0" borderId="4" xfId="1" applyNumberFormat="1" applyFont="1" applyFill="1" applyBorder="1" applyAlignment="1">
      <alignment horizontal="right" vertical="center" wrapText="1"/>
    </xf>
    <xf numFmtId="0" fontId="4" fillId="0" borderId="1" xfId="1" applyNumberFormat="1" applyFont="1" applyFill="1" applyBorder="1" applyAlignment="1">
      <alignment horizontal="right" vertical="center" wrapText="1"/>
    </xf>
    <xf numFmtId="0" fontId="2" fillId="0" borderId="5" xfId="1" applyNumberFormat="1" applyFont="1" applyFill="1" applyBorder="1" applyAlignment="1">
      <alignment horizontal="right"/>
    </xf>
    <xf numFmtId="0" fontId="2" fillId="0" borderId="1" xfId="1" applyNumberFormat="1" applyFont="1" applyFill="1" applyBorder="1" applyAlignment="1">
      <alignment horizontal="right"/>
    </xf>
    <xf numFmtId="0" fontId="5" fillId="4" borderId="1" xfId="1" applyNumberFormat="1" applyFont="1" applyFill="1" applyBorder="1"/>
    <xf numFmtId="0" fontId="3" fillId="0" borderId="0" xfId="1" applyNumberFormat="1" applyFont="1" applyFill="1" applyBorder="1" applyAlignment="1">
      <alignment horizontal="right"/>
    </xf>
    <xf numFmtId="0" fontId="2" fillId="0" borderId="0" xfId="1" applyNumberFormat="1" applyFont="1" applyFill="1" applyBorder="1" applyAlignment="1">
      <alignment horizontal="right" vertical="top" wrapText="1"/>
    </xf>
    <xf numFmtId="0" fontId="4" fillId="0" borderId="0" xfId="1" applyNumberFormat="1" applyFont="1" applyFill="1" applyBorder="1" applyAlignment="1">
      <alignment horizontal="right"/>
    </xf>
    <xf numFmtId="0" fontId="2" fillId="0" borderId="0" xfId="1" applyNumberFormat="1" applyFont="1" applyFill="1" applyBorder="1" applyAlignment="1">
      <alignment horizontal="right"/>
    </xf>
    <xf numFmtId="0" fontId="0" fillId="0" borderId="0" xfId="1" applyNumberFormat="1" applyFont="1" applyFill="1" applyBorder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2" applyNumberFormat="1" applyFont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  <xf numFmtId="0" fontId="2" fillId="0" borderId="5" xfId="0" applyFont="1" applyBorder="1"/>
    <xf numFmtId="0" fontId="5" fillId="0" borderId="6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7" fontId="4" fillId="0" borderId="4" xfId="1" applyNumberFormat="1" applyFont="1" applyFill="1" applyBorder="1" applyAlignment="1">
      <alignment horizontal="center" vertical="center" wrapText="1"/>
    </xf>
    <xf numFmtId="167" fontId="4" fillId="0" borderId="1" xfId="1" applyNumberFormat="1" applyFont="1" applyFill="1" applyBorder="1" applyAlignment="1">
      <alignment horizontal="center" vertical="center" wrapText="1"/>
    </xf>
    <xf numFmtId="167" fontId="2" fillId="0" borderId="1" xfId="1" applyNumberFormat="1" applyFont="1" applyFill="1" applyBorder="1" applyAlignment="1">
      <alignment horizontal="center"/>
    </xf>
    <xf numFmtId="167" fontId="2" fillId="0" borderId="5" xfId="1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2" fillId="0" borderId="15" xfId="2" applyNumberFormat="1" applyFont="1" applyBorder="1" applyAlignment="1">
      <alignment vertical="center"/>
    </xf>
    <xf numFmtId="0" fontId="2" fillId="0" borderId="25" xfId="2" applyNumberFormat="1" applyFont="1" applyBorder="1" applyAlignment="1">
      <alignment vertical="center"/>
    </xf>
    <xf numFmtId="0" fontId="5" fillId="4" borderId="17" xfId="2" applyNumberFormat="1" applyFont="1" applyFill="1" applyBorder="1" applyAlignment="1">
      <alignment vertical="center"/>
    </xf>
    <xf numFmtId="165" fontId="2" fillId="0" borderId="1" xfId="0" applyNumberFormat="1" applyFont="1" applyBorder="1" applyAlignment="1">
      <alignment vertical="top" wrapText="1"/>
    </xf>
    <xf numFmtId="165" fontId="4" fillId="0" borderId="1" xfId="3" applyNumberFormat="1" applyFont="1" applyFill="1" applyBorder="1" applyAlignment="1"/>
    <xf numFmtId="165" fontId="2" fillId="0" borderId="1" xfId="0" applyNumberFormat="1" applyFont="1" applyBorder="1"/>
    <xf numFmtId="165" fontId="4" fillId="0" borderId="1" xfId="3" applyNumberFormat="1" applyFont="1" applyFill="1" applyBorder="1" applyAlignment="1">
      <alignment vertical="top" wrapText="1"/>
    </xf>
    <xf numFmtId="165" fontId="5" fillId="4" borderId="1" xfId="0" applyNumberFormat="1" applyFont="1" applyFill="1" applyBorder="1" applyAlignment="1">
      <alignment vertical="top" wrapText="1"/>
    </xf>
    <xf numFmtId="0" fontId="0" fillId="0" borderId="16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1" xfId="2" applyNumberFormat="1" applyFont="1" applyBorder="1" applyAlignment="1">
      <alignment vertical="center"/>
    </xf>
    <xf numFmtId="0" fontId="4" fillId="0" borderId="15" xfId="2" applyNumberFormat="1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0" fontId="2" fillId="0" borderId="3" xfId="2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4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35" xfId="0" applyNumberFormat="1" applyFont="1" applyBorder="1" applyAlignment="1">
      <alignment horizontal="center"/>
    </xf>
    <xf numFmtId="165" fontId="2" fillId="0" borderId="36" xfId="0" applyNumberFormat="1" applyFont="1" applyBorder="1" applyAlignment="1">
      <alignment horizontal="center"/>
    </xf>
    <xf numFmtId="165" fontId="4" fillId="0" borderId="36" xfId="0" applyNumberFormat="1" applyFont="1" applyBorder="1" applyAlignment="1">
      <alignment horizontal="center"/>
    </xf>
    <xf numFmtId="165" fontId="2" fillId="0" borderId="40" xfId="0" applyNumberFormat="1" applyFont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8" fontId="0" fillId="0" borderId="0" xfId="0" applyNumberFormat="1"/>
    <xf numFmtId="44" fontId="2" fillId="9" borderId="1" xfId="1" applyFont="1" applyFill="1" applyBorder="1" applyAlignment="1">
      <alignment horizontal="right"/>
    </xf>
    <xf numFmtId="10" fontId="2" fillId="9" borderId="1" xfId="2" applyNumberFormat="1" applyFont="1" applyFill="1" applyBorder="1"/>
    <xf numFmtId="10" fontId="4" fillId="9" borderId="5" xfId="2" applyNumberFormat="1" applyFont="1" applyFill="1" applyBorder="1" applyAlignment="1">
      <alignment horizontal="right" vertical="center" wrapText="1"/>
    </xf>
    <xf numFmtId="0" fontId="4" fillId="9" borderId="5" xfId="2" applyNumberFormat="1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top" wrapText="1"/>
    </xf>
    <xf numFmtId="44" fontId="0" fillId="0" borderId="0" xfId="0" applyNumberFormat="1"/>
    <xf numFmtId="44" fontId="2" fillId="0" borderId="0" xfId="1" applyFont="1" applyFill="1" applyBorder="1"/>
    <xf numFmtId="0" fontId="2" fillId="0" borderId="6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167" fontId="4" fillId="9" borderId="1" xfId="1" applyNumberFormat="1" applyFont="1" applyFill="1" applyBorder="1" applyAlignment="1">
      <alignment horizontal="right" vertical="center" wrapText="1"/>
    </xf>
    <xf numFmtId="8" fontId="0" fillId="9" borderId="2" xfId="0" applyNumberFormat="1" applyFill="1" applyBorder="1"/>
    <xf numFmtId="167" fontId="4" fillId="9" borderId="1" xfId="1" applyNumberFormat="1" applyFont="1" applyFill="1" applyBorder="1" applyAlignment="1">
      <alignment horizontal="center" vertical="center" wrapText="1"/>
    </xf>
    <xf numFmtId="0" fontId="4" fillId="9" borderId="1" xfId="1" applyNumberFormat="1" applyFont="1" applyFill="1" applyBorder="1" applyAlignment="1">
      <alignment horizontal="right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164" fontId="4" fillId="9" borderId="3" xfId="0" applyNumberFormat="1" applyFont="1" applyFill="1" applyBorder="1" applyAlignment="1">
      <alignment horizontal="center" vertical="center" wrapText="1"/>
    </xf>
    <xf numFmtId="0" fontId="11" fillId="3" borderId="0" xfId="1" applyNumberFormat="1" applyFont="1" applyFill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vertical="top" wrapText="1"/>
    </xf>
    <xf numFmtId="165" fontId="4" fillId="0" borderId="1" xfId="0" applyNumberFormat="1" applyFont="1" applyBorder="1" applyAlignment="1">
      <alignment vertical="top" wrapText="1"/>
    </xf>
    <xf numFmtId="165" fontId="4" fillId="0" borderId="1" xfId="0" applyNumberFormat="1" applyFont="1" applyBorder="1"/>
    <xf numFmtId="49" fontId="10" fillId="0" borderId="9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49" fontId="2" fillId="0" borderId="1" xfId="1" applyNumberFormat="1" applyFont="1" applyFill="1" applyBorder="1" applyAlignment="1">
      <alignment horizontal="center"/>
    </xf>
    <xf numFmtId="0" fontId="4" fillId="2" borderId="4" xfId="3" applyFont="1" applyFill="1" applyBorder="1"/>
    <xf numFmtId="167" fontId="2" fillId="2" borderId="1" xfId="1" applyNumberFormat="1" applyFont="1" applyFill="1" applyBorder="1" applyAlignment="1">
      <alignment horizontal="right"/>
    </xf>
    <xf numFmtId="167" fontId="2" fillId="2" borderId="1" xfId="1" applyNumberFormat="1" applyFont="1" applyFill="1" applyBorder="1" applyAlignment="1">
      <alignment horizontal="center"/>
    </xf>
    <xf numFmtId="0" fontId="2" fillId="2" borderId="1" xfId="1" applyNumberFormat="1" applyFont="1" applyFill="1" applyBorder="1" applyAlignment="1">
      <alignment horizontal="right"/>
    </xf>
    <xf numFmtId="0" fontId="2" fillId="2" borderId="1" xfId="0" applyFont="1" applyFill="1" applyBorder="1"/>
    <xf numFmtId="0" fontId="2" fillId="0" borderId="10" xfId="0" applyFont="1" applyBorder="1"/>
    <xf numFmtId="0" fontId="2" fillId="0" borderId="11" xfId="0" applyFont="1" applyBorder="1"/>
    <xf numFmtId="165" fontId="2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0" applyNumberFormat="1" applyFont="1" applyBorder="1" applyAlignment="1">
      <alignment horizontal="center"/>
    </xf>
    <xf numFmtId="0" fontId="5" fillId="3" borderId="28" xfId="0" applyFont="1" applyFill="1" applyBorder="1"/>
    <xf numFmtId="0" fontId="5" fillId="3" borderId="7" xfId="0" applyFont="1" applyFill="1" applyBorder="1"/>
    <xf numFmtId="165" fontId="2" fillId="0" borderId="23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0" fontId="2" fillId="0" borderId="23" xfId="0" applyFont="1" applyBorder="1"/>
    <xf numFmtId="165" fontId="2" fillId="0" borderId="23" xfId="0" applyNumberFormat="1" applyFont="1" applyBorder="1"/>
    <xf numFmtId="165" fontId="4" fillId="0" borderId="6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4" fillId="0" borderId="1" xfId="1" applyNumberFormat="1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14" fontId="0" fillId="0" borderId="15" xfId="0" applyNumberFormat="1" applyBorder="1" applyAlignment="1">
      <alignment horizontal="left" wrapText="1"/>
    </xf>
    <xf numFmtId="0" fontId="0" fillId="0" borderId="16" xfId="0" applyBorder="1" applyAlignment="1">
      <alignment wrapText="1"/>
    </xf>
    <xf numFmtId="14" fontId="0" fillId="0" borderId="15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2" fillId="0" borderId="8" xfId="0" applyFont="1" applyBorder="1"/>
    <xf numFmtId="0" fontId="0" fillId="0" borderId="18" xfId="0" applyBorder="1"/>
    <xf numFmtId="0" fontId="6" fillId="3" borderId="0" xfId="0" applyFont="1" applyFill="1"/>
    <xf numFmtId="9" fontId="0" fillId="0" borderId="0" xfId="2" applyFont="1"/>
    <xf numFmtId="164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0" xfId="5" applyFont="1"/>
    <xf numFmtId="170" fontId="0" fillId="0" borderId="0" xfId="5" applyNumberFormat="1" applyFont="1"/>
    <xf numFmtId="0" fontId="3" fillId="3" borderId="1" xfId="3" applyFill="1" applyBorder="1"/>
    <xf numFmtId="0" fontId="3" fillId="3" borderId="1" xfId="3" applyFill="1" applyBorder="1" applyAlignment="1">
      <alignment horizontal="left" vertical="top" wrapText="1"/>
    </xf>
    <xf numFmtId="165" fontId="4" fillId="0" borderId="1" xfId="1" applyNumberFormat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top" wrapText="1"/>
    </xf>
    <xf numFmtId="0" fontId="5" fillId="3" borderId="6" xfId="0" applyFont="1" applyFill="1" applyBorder="1" applyAlignment="1">
      <alignment horizontal="left" vertical="top" wrapText="1"/>
    </xf>
    <xf numFmtId="165" fontId="4" fillId="0" borderId="6" xfId="0" applyNumberFormat="1" applyFont="1" applyBorder="1" applyAlignment="1">
      <alignment vertical="top" wrapText="1"/>
    </xf>
    <xf numFmtId="0" fontId="5" fillId="3" borderId="6" xfId="0" applyFont="1" applyFill="1" applyBorder="1" applyAlignment="1">
      <alignment horizontal="center" vertical="top"/>
    </xf>
    <xf numFmtId="0" fontId="5" fillId="3" borderId="41" xfId="0" applyFont="1" applyFill="1" applyBorder="1"/>
    <xf numFmtId="0" fontId="2" fillId="0" borderId="24" xfId="0" applyFont="1" applyBorder="1"/>
    <xf numFmtId="165" fontId="2" fillId="0" borderId="42" xfId="0" applyNumberFormat="1" applyFont="1" applyBorder="1"/>
    <xf numFmtId="165" fontId="2" fillId="0" borderId="42" xfId="0" applyNumberFormat="1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2" fillId="0" borderId="3" xfId="0" applyFont="1" applyBorder="1"/>
    <xf numFmtId="167" fontId="4" fillId="0" borderId="31" xfId="1" applyNumberFormat="1" applyFont="1" applyBorder="1" applyAlignment="1"/>
    <xf numFmtId="0" fontId="5" fillId="3" borderId="1" xfId="2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165" fontId="5" fillId="3" borderId="1" xfId="1" applyNumberFormat="1" applyFont="1" applyFill="1" applyBorder="1" applyAlignment="1">
      <alignment horizontal="center"/>
    </xf>
    <xf numFmtId="165" fontId="4" fillId="0" borderId="0" xfId="0" applyNumberFormat="1" applyFont="1"/>
    <xf numFmtId="49" fontId="4" fillId="0" borderId="0" xfId="0" applyNumberFormat="1" applyFont="1" applyAlignment="1">
      <alignment horizontal="center"/>
    </xf>
    <xf numFmtId="0" fontId="3" fillId="3" borderId="29" xfId="3" applyFill="1" applyBorder="1"/>
    <xf numFmtId="0" fontId="5" fillId="9" borderId="5" xfId="0" applyFont="1" applyFill="1" applyBorder="1" applyAlignment="1">
      <alignment vertical="center"/>
    </xf>
    <xf numFmtId="165" fontId="5" fillId="3" borderId="1" xfId="3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right"/>
    </xf>
    <xf numFmtId="165" fontId="4" fillId="0" borderId="9" xfId="0" applyNumberFormat="1" applyFont="1" applyBorder="1"/>
    <xf numFmtId="165" fontId="4" fillId="0" borderId="9" xfId="1" applyNumberFormat="1" applyFont="1" applyFill="1" applyBorder="1"/>
    <xf numFmtId="165" fontId="2" fillId="0" borderId="9" xfId="1" applyNumberFormat="1" applyFont="1" applyFill="1" applyBorder="1"/>
    <xf numFmtId="165" fontId="2" fillId="0" borderId="9" xfId="0" applyNumberFormat="1" applyFont="1" applyBorder="1"/>
    <xf numFmtId="165" fontId="4" fillId="0" borderId="9" xfId="0" applyNumberFormat="1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center" wrapText="1"/>
    </xf>
    <xf numFmtId="165" fontId="4" fillId="0" borderId="30" xfId="0" applyNumberFormat="1" applyFont="1" applyBorder="1" applyAlignment="1">
      <alignment horizontal="right" vertical="center" wrapText="1"/>
    </xf>
    <xf numFmtId="49" fontId="4" fillId="0" borderId="2" xfId="1" applyNumberFormat="1" applyFont="1" applyFill="1" applyBorder="1" applyAlignment="1">
      <alignment horizontal="center"/>
    </xf>
    <xf numFmtId="49" fontId="4" fillId="0" borderId="3" xfId="3" applyNumberFormat="1" applyFont="1" applyFill="1" applyBorder="1" applyAlignment="1">
      <alignment horizontal="center" vertical="center" wrapText="1"/>
    </xf>
    <xf numFmtId="49" fontId="4" fillId="0" borderId="2" xfId="3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49" fontId="4" fillId="0" borderId="39" xfId="0" applyNumberFormat="1" applyFont="1" applyBorder="1" applyAlignment="1">
      <alignment horizontal="center" vertical="center" wrapText="1"/>
    </xf>
    <xf numFmtId="0" fontId="5" fillId="3" borderId="1" xfId="3" applyFont="1" applyFill="1" applyBorder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44" fontId="2" fillId="0" borderId="6" xfId="1" applyFont="1" applyFill="1" applyBorder="1" applyAlignment="1">
      <alignment horizontal="right"/>
    </xf>
    <xf numFmtId="9" fontId="2" fillId="0" borderId="38" xfId="2" applyFont="1" applyBorder="1" applyAlignment="1"/>
    <xf numFmtId="9" fontId="4" fillId="0" borderId="22" xfId="2" applyFont="1" applyBorder="1" applyAlignment="1"/>
    <xf numFmtId="167" fontId="2" fillId="0" borderId="43" xfId="1" applyNumberFormat="1" applyFont="1" applyBorder="1" applyAlignment="1"/>
    <xf numFmtId="167" fontId="2" fillId="0" borderId="27" xfId="1" applyNumberFormat="1" applyFont="1" applyBorder="1" applyAlignment="1"/>
    <xf numFmtId="167" fontId="2" fillId="0" borderId="7" xfId="1" applyNumberFormat="1" applyFont="1" applyFill="1" applyBorder="1" applyAlignment="1"/>
    <xf numFmtId="0" fontId="9" fillId="3" borderId="9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</cellXfs>
  <cellStyles count="6">
    <cellStyle name="Comma" xfId="5" builtinId="3"/>
    <cellStyle name="Currency" xfId="1" builtinId="4"/>
    <cellStyle name="Hyperlink" xfId="3" builtinId="8"/>
    <cellStyle name="Normal" xfId="0" builtinId="0"/>
    <cellStyle name="Normal 2" xfId="4" xr:uid="{00000000-0005-0000-0000-000004000000}"/>
    <cellStyle name="Percent" xfId="2" builtinId="5"/>
  </cellStyles>
  <dxfs count="0"/>
  <tableStyles count="0" defaultTableStyle="TableStyleMedium2" defaultPivotStyle="PivotStyleLight16"/>
  <colors>
    <mruColors>
      <color rgb="FFFF00FF"/>
      <color rgb="FF009BD2"/>
      <color rgb="FF00CC00"/>
      <color rgb="FF0079A4"/>
      <color rgb="FF1721F1"/>
      <color rgb="FFFF5353"/>
      <color rgb="FFFF0000"/>
      <color rgb="FF00FF00"/>
      <color rgb="FF3BCCFF"/>
      <color rgb="FF05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MONTHLY BUDGET</a:t>
            </a:r>
          </a:p>
        </c:rich>
      </c:tx>
      <c:layout>
        <c:manualLayout>
          <c:xMode val="edge"/>
          <c:yMode val="edge"/>
          <c:x val="0.28879155730533684"/>
          <c:y val="0.14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00206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80314960629923"/>
          <c:y val="0.31206073199183437"/>
          <c:w val="0.71543919510061238"/>
          <c:h val="0.60368802857976089"/>
        </c:manualLayout>
      </c:layout>
      <c:area3DChart>
        <c:grouping val="standard"/>
        <c:varyColors val="0"/>
        <c:ser>
          <c:idx val="0"/>
          <c:order val="0"/>
          <c:tx>
            <c:strRef>
              <c:f>Latest!$B$1</c:f>
              <c:strCache>
                <c:ptCount val="1"/>
                <c:pt idx="0">
                  <c:v>ACTUAL COST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Latest!$B$2:$B$19</c:f>
              <c:numCache>
                <c:formatCode>"$"#,##0</c:formatCode>
                <c:ptCount val="18"/>
                <c:pt idx="0">
                  <c:v>3600</c:v>
                </c:pt>
                <c:pt idx="1">
                  <c:v>800</c:v>
                </c:pt>
                <c:pt idx="2">
                  <c:v>33</c:v>
                </c:pt>
                <c:pt idx="3">
                  <c:v>61</c:v>
                </c:pt>
                <c:pt idx="4">
                  <c:v>419</c:v>
                </c:pt>
                <c:pt idx="5">
                  <c:v>33</c:v>
                </c:pt>
                <c:pt idx="6">
                  <c:v>47</c:v>
                </c:pt>
                <c:pt idx="7">
                  <c:v>37</c:v>
                </c:pt>
                <c:pt idx="8">
                  <c:v>659</c:v>
                </c:pt>
                <c:pt idx="9">
                  <c:v>0</c:v>
                </c:pt>
                <c:pt idx="10">
                  <c:v>0</c:v>
                </c:pt>
                <c:pt idx="11">
                  <c:v>85</c:v>
                </c:pt>
                <c:pt idx="12">
                  <c:v>0</c:v>
                </c:pt>
                <c:pt idx="13">
                  <c:v>0</c:v>
                </c:pt>
                <c:pt idx="14">
                  <c:v>58</c:v>
                </c:pt>
                <c:pt idx="15">
                  <c:v>102</c:v>
                </c:pt>
                <c:pt idx="16">
                  <c:v>110</c:v>
                </c:pt>
                <c:pt idx="1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A-46A6-8527-A89E7646BDCB}"/>
            </c:ext>
          </c:extLst>
        </c:ser>
        <c:ser>
          <c:idx val="1"/>
          <c:order val="1"/>
          <c:tx>
            <c:strRef>
              <c:f>Latest!$C$1</c:f>
              <c:strCache>
                <c:ptCount val="1"/>
                <c:pt idx="0">
                  <c:v>MONTHLY BUDGET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Latest!$C$2:$C$19</c:f>
              <c:numCache>
                <c:formatCode>"$"#,##0</c:formatCode>
                <c:ptCount val="18"/>
                <c:pt idx="1">
                  <c:v>1400</c:v>
                </c:pt>
                <c:pt idx="2">
                  <c:v>33.33</c:v>
                </c:pt>
                <c:pt idx="3">
                  <c:v>61</c:v>
                </c:pt>
                <c:pt idx="4">
                  <c:v>419</c:v>
                </c:pt>
                <c:pt idx="5">
                  <c:v>33</c:v>
                </c:pt>
                <c:pt idx="6">
                  <c:v>100</c:v>
                </c:pt>
                <c:pt idx="7">
                  <c:v>34</c:v>
                </c:pt>
                <c:pt idx="8">
                  <c:v>600</c:v>
                </c:pt>
                <c:pt idx="9">
                  <c:v>83</c:v>
                </c:pt>
                <c:pt idx="10">
                  <c:v>110</c:v>
                </c:pt>
                <c:pt idx="11">
                  <c:v>100</c:v>
                </c:pt>
                <c:pt idx="12">
                  <c:v>0</c:v>
                </c:pt>
                <c:pt idx="13">
                  <c:v>200</c:v>
                </c:pt>
                <c:pt idx="14">
                  <c:v>120</c:v>
                </c:pt>
                <c:pt idx="15">
                  <c:v>102</c:v>
                </c:pt>
                <c:pt idx="16">
                  <c:v>110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A-46A6-8527-A89E7646B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0"/>
        <c:axId val="1159888192"/>
        <c:axId val="1159887776"/>
        <c:axId val="1234909056"/>
      </c:area3DChart>
      <c:catAx>
        <c:axId val="1159888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87776"/>
        <c:crosses val="autoZero"/>
        <c:auto val="1"/>
        <c:lblAlgn val="ctr"/>
        <c:lblOffset val="100"/>
        <c:noMultiLvlLbl val="0"/>
      </c:catAx>
      <c:valAx>
        <c:axId val="11598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88192"/>
        <c:crosses val="autoZero"/>
        <c:crossBetween val="midCat"/>
      </c:valAx>
      <c:serAx>
        <c:axId val="12349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877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MONTHLY BUDGET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Latest!$B$1</c:f>
              <c:strCache>
                <c:ptCount val="1"/>
                <c:pt idx="0">
                  <c:v>ACTUAL COST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Latest!$A$2:$A$19</c15:sqref>
                  </c15:fullRef>
                </c:ext>
              </c:extLst>
              <c:f>Latest!$A$3:$A$19</c:f>
              <c:strCache>
                <c:ptCount val="17"/>
                <c:pt idx="0">
                  <c:v>MORTAGE</c:v>
                </c:pt>
                <c:pt idx="1">
                  <c:v>HOA</c:v>
                </c:pt>
                <c:pt idx="2">
                  <c:v>AT&amp;T *</c:v>
                </c:pt>
                <c:pt idx="3">
                  <c:v>CODING TEMPLE</c:v>
                </c:pt>
                <c:pt idx="4">
                  <c:v>TIGER WASTE REMOVAL</c:v>
                </c:pt>
                <c:pt idx="5">
                  <c:v>CITI</c:v>
                </c:pt>
                <c:pt idx="6">
                  <c:v>GOLDS GYM *</c:v>
                </c:pt>
                <c:pt idx="7">
                  <c:v>AMEX/FOOD</c:v>
                </c:pt>
                <c:pt idx="8">
                  <c:v>TRT</c:v>
                </c:pt>
                <c:pt idx="9">
                  <c:v>AMZN CHASE</c:v>
                </c:pt>
                <c:pt idx="10">
                  <c:v>DISCOVER</c:v>
                </c:pt>
                <c:pt idx="11">
                  <c:v>CAP ONE VISA</c:v>
                </c:pt>
                <c:pt idx="12">
                  <c:v>CAP ONE MC</c:v>
                </c:pt>
                <c:pt idx="13">
                  <c:v>CPS  </c:v>
                </c:pt>
                <c:pt idx="14">
                  <c:v>INSURANCE</c:v>
                </c:pt>
                <c:pt idx="15">
                  <c:v>VERIZON *</c:v>
                </c:pt>
                <c:pt idx="16">
                  <c:v>SAWS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Latest!$B$2:$B$19</c15:sqref>
                  </c15:fullRef>
                </c:ext>
              </c:extLst>
              <c:f>Latest!$B$3:$B$19</c:f>
              <c:numCache>
                <c:formatCode>"$"#,##0</c:formatCode>
                <c:ptCount val="17"/>
                <c:pt idx="0">
                  <c:v>800</c:v>
                </c:pt>
                <c:pt idx="1">
                  <c:v>33</c:v>
                </c:pt>
                <c:pt idx="2">
                  <c:v>61</c:v>
                </c:pt>
                <c:pt idx="3">
                  <c:v>419</c:v>
                </c:pt>
                <c:pt idx="4">
                  <c:v>33</c:v>
                </c:pt>
                <c:pt idx="5">
                  <c:v>47</c:v>
                </c:pt>
                <c:pt idx="6">
                  <c:v>37</c:v>
                </c:pt>
                <c:pt idx="7">
                  <c:v>659</c:v>
                </c:pt>
                <c:pt idx="8">
                  <c:v>0</c:v>
                </c:pt>
                <c:pt idx="9">
                  <c:v>0</c:v>
                </c:pt>
                <c:pt idx="10">
                  <c:v>85</c:v>
                </c:pt>
                <c:pt idx="11">
                  <c:v>0</c:v>
                </c:pt>
                <c:pt idx="12">
                  <c:v>0</c:v>
                </c:pt>
                <c:pt idx="13">
                  <c:v>58</c:v>
                </c:pt>
                <c:pt idx="14">
                  <c:v>102</c:v>
                </c:pt>
                <c:pt idx="15">
                  <c:v>110</c:v>
                </c:pt>
                <c:pt idx="1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2-4791-97CF-A19ED4820C37}"/>
            </c:ext>
          </c:extLst>
        </c:ser>
        <c:ser>
          <c:idx val="1"/>
          <c:order val="1"/>
          <c:tx>
            <c:strRef>
              <c:f>Latest!$C$1</c:f>
              <c:strCache>
                <c:ptCount val="1"/>
                <c:pt idx="0">
                  <c:v>MONTHLY BUDGET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Latest!$A$2:$A$19</c15:sqref>
                  </c15:fullRef>
                </c:ext>
              </c:extLst>
              <c:f>Latest!$A$3:$A$19</c:f>
              <c:strCache>
                <c:ptCount val="17"/>
                <c:pt idx="0">
                  <c:v>MORTAGE</c:v>
                </c:pt>
                <c:pt idx="1">
                  <c:v>HOA</c:v>
                </c:pt>
                <c:pt idx="2">
                  <c:v>AT&amp;T *</c:v>
                </c:pt>
                <c:pt idx="3">
                  <c:v>CODING TEMPLE</c:v>
                </c:pt>
                <c:pt idx="4">
                  <c:v>TIGER WASTE REMOVAL</c:v>
                </c:pt>
                <c:pt idx="5">
                  <c:v>CITI</c:v>
                </c:pt>
                <c:pt idx="6">
                  <c:v>GOLDS GYM *</c:v>
                </c:pt>
                <c:pt idx="7">
                  <c:v>AMEX/FOOD</c:v>
                </c:pt>
                <c:pt idx="8">
                  <c:v>TRT</c:v>
                </c:pt>
                <c:pt idx="9">
                  <c:v>AMZN CHASE</c:v>
                </c:pt>
                <c:pt idx="10">
                  <c:v>DISCOVER</c:v>
                </c:pt>
                <c:pt idx="11">
                  <c:v>CAP ONE VISA</c:v>
                </c:pt>
                <c:pt idx="12">
                  <c:v>CAP ONE MC</c:v>
                </c:pt>
                <c:pt idx="13">
                  <c:v>CPS  </c:v>
                </c:pt>
                <c:pt idx="14">
                  <c:v>INSURANCE</c:v>
                </c:pt>
                <c:pt idx="15">
                  <c:v>VERIZON *</c:v>
                </c:pt>
                <c:pt idx="16">
                  <c:v>SAWS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Latest!$C$2:$C$19</c15:sqref>
                  </c15:fullRef>
                </c:ext>
              </c:extLst>
              <c:f>Latest!$C$3:$C$19</c:f>
              <c:numCache>
                <c:formatCode>"$"#,##0</c:formatCode>
                <c:ptCount val="17"/>
                <c:pt idx="0">
                  <c:v>1400</c:v>
                </c:pt>
                <c:pt idx="1">
                  <c:v>33.33</c:v>
                </c:pt>
                <c:pt idx="2">
                  <c:v>61</c:v>
                </c:pt>
                <c:pt idx="3">
                  <c:v>419</c:v>
                </c:pt>
                <c:pt idx="4">
                  <c:v>33</c:v>
                </c:pt>
                <c:pt idx="5">
                  <c:v>100</c:v>
                </c:pt>
                <c:pt idx="6">
                  <c:v>34</c:v>
                </c:pt>
                <c:pt idx="7">
                  <c:v>600</c:v>
                </c:pt>
                <c:pt idx="8">
                  <c:v>83</c:v>
                </c:pt>
                <c:pt idx="9">
                  <c:v>110</c:v>
                </c:pt>
                <c:pt idx="10">
                  <c:v>100</c:v>
                </c:pt>
                <c:pt idx="11">
                  <c:v>0</c:v>
                </c:pt>
                <c:pt idx="12">
                  <c:v>200</c:v>
                </c:pt>
                <c:pt idx="13">
                  <c:v>120</c:v>
                </c:pt>
                <c:pt idx="14">
                  <c:v>102</c:v>
                </c:pt>
                <c:pt idx="15">
                  <c:v>110</c:v>
                </c:pt>
                <c:pt idx="1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2-4791-97CF-A19ED4820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7439344"/>
        <c:axId val="1947431024"/>
      </c:barChart>
      <c:catAx>
        <c:axId val="194743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rgbClr val="002060">
                    <a:alpha val="95000"/>
                  </a:srgb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31024"/>
        <c:crosses val="autoZero"/>
        <c:auto val="1"/>
        <c:lblAlgn val="ctr"/>
        <c:lblOffset val="100"/>
        <c:noMultiLvlLbl val="0"/>
      </c:catAx>
      <c:valAx>
        <c:axId val="19474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alpha val="90000"/>
      </a:schemeClr>
    </a:solidFill>
    <a:ln w="9525" cap="flat" cmpd="dbl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6DBC6-7970-4818-A4B9-6B5092881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DC79C-B3F6-4A46-A27B-218CB6F65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oldsgym.com/" TargetMode="External"/><Relationship Id="rId3" Type="http://schemas.openxmlformats.org/officeDocument/2006/relationships/hyperlink" Target="https://mortgage.com/" TargetMode="External"/><Relationship Id="rId7" Type="http://schemas.openxmlformats.org/officeDocument/2006/relationships/hyperlink" Target="https://discover.com/" TargetMode="External"/><Relationship Id="rId2" Type="http://schemas.openxmlformats.org/officeDocument/2006/relationships/hyperlink" Target="https://www.att.com/" TargetMode="External"/><Relationship Id="rId1" Type="http://schemas.openxmlformats.org/officeDocument/2006/relationships/hyperlink" Target="https://www.usaa.com/inet/ent_logon/Logon" TargetMode="External"/><Relationship Id="rId6" Type="http://schemas.openxmlformats.org/officeDocument/2006/relationships/hyperlink" Target="https://www.chase.com/" TargetMode="External"/><Relationship Id="rId5" Type="http://schemas.openxmlformats.org/officeDocument/2006/relationships/hyperlink" Target="https://citi.com/apply" TargetMode="External"/><Relationship Id="rId4" Type="http://schemas.openxmlformats.org/officeDocument/2006/relationships/hyperlink" Target="https://ww.amex.com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ortal.discover.com/customersvcs/universalLogin/ac_main" TargetMode="External"/><Relationship Id="rId1" Type="http://schemas.openxmlformats.org/officeDocument/2006/relationships/hyperlink" Target="https://www.capitalone.com/?external_id=WWW_LP058_XXX_SEM-Brand_Google_ZZ_ZZ_T_Home_ZZ_fcc46176-859b-4b84-8840-20ad271d056c_25524&amp;gclid=CJyA3NPvvdACFU46gQodKLUPx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zoomScale="120" zoomScaleNormal="120" workbookViewId="0">
      <selection activeCell="P20" sqref="P20"/>
    </sheetView>
  </sheetViews>
  <sheetFormatPr defaultRowHeight="15.75" customHeight="1" x14ac:dyDescent="0.25"/>
  <cols>
    <col min="1" max="1" width="23.28515625" style="3" bestFit="1" customWidth="1"/>
    <col min="2" max="2" width="11.7109375" style="2" customWidth="1"/>
    <col min="3" max="3" width="14.140625" style="2" bestFit="1" customWidth="1"/>
    <col min="4" max="4" width="16" style="154" customWidth="1"/>
    <col min="5" max="5" width="10.140625" style="22" bestFit="1" customWidth="1"/>
    <col min="6" max="6" width="10.140625" style="22" customWidth="1"/>
    <col min="7" max="7" width="7.7109375" style="3" bestFit="1" customWidth="1"/>
    <col min="8" max="8" width="7" style="3" customWidth="1"/>
    <col min="9" max="9" width="3.85546875" customWidth="1"/>
    <col min="10" max="10" width="5" customWidth="1"/>
    <col min="11" max="11" width="20.140625" style="175" customWidth="1"/>
    <col min="12" max="12" width="9.85546875" style="210" bestFit="1" customWidth="1"/>
    <col min="13" max="13" width="11.140625" style="36" bestFit="1" customWidth="1"/>
    <col min="14" max="14" width="12.28515625" bestFit="1" customWidth="1"/>
    <col min="15" max="15" width="10.7109375" bestFit="1" customWidth="1"/>
  </cols>
  <sheetData>
    <row r="1" spans="1:20" ht="30.75" thickBot="1" x14ac:dyDescent="0.3">
      <c r="A1" s="332" t="s">
        <v>60</v>
      </c>
      <c r="B1" s="315" t="s">
        <v>143</v>
      </c>
      <c r="C1" s="110" t="s">
        <v>135</v>
      </c>
      <c r="D1" s="110" t="s">
        <v>142</v>
      </c>
      <c r="E1" s="11" t="s">
        <v>136</v>
      </c>
      <c r="F1" s="11" t="s">
        <v>145</v>
      </c>
      <c r="G1" s="162" t="s">
        <v>130</v>
      </c>
      <c r="H1" s="11" t="s">
        <v>4</v>
      </c>
      <c r="I1" s="7"/>
      <c r="J1" s="33"/>
      <c r="K1" s="307" t="s">
        <v>146</v>
      </c>
      <c r="L1" s="308"/>
      <c r="M1" s="310" t="s">
        <v>4</v>
      </c>
      <c r="N1" s="36"/>
      <c r="O1" s="41"/>
      <c r="P1" s="7"/>
    </row>
    <row r="2" spans="1:20" ht="15.75" customHeight="1" thickBot="1" x14ac:dyDescent="0.3">
      <c r="A2" s="331" t="s">
        <v>131</v>
      </c>
      <c r="B2" s="29">
        <v>3600</v>
      </c>
      <c r="C2" s="153"/>
      <c r="D2" s="153"/>
      <c r="E2" s="159"/>
      <c r="F2" s="159">
        <v>2500</v>
      </c>
      <c r="G2" s="29">
        <f>E2-C2</f>
        <v>0</v>
      </c>
      <c r="H2" s="21"/>
      <c r="I2" s="7"/>
      <c r="J2" s="34"/>
      <c r="K2" s="199" t="s">
        <v>11</v>
      </c>
      <c r="L2" s="211">
        <v>34</v>
      </c>
      <c r="M2" s="309">
        <v>7</v>
      </c>
      <c r="N2" s="36"/>
      <c r="O2" s="41"/>
      <c r="P2" s="7"/>
    </row>
    <row r="3" spans="1:20" ht="15.75" customHeight="1" thickBot="1" x14ac:dyDescent="0.3">
      <c r="A3" s="291" t="s">
        <v>124</v>
      </c>
      <c r="B3" s="193">
        <v>800</v>
      </c>
      <c r="C3" s="316">
        <v>1400</v>
      </c>
      <c r="D3" s="293">
        <f>C3-B3</f>
        <v>600</v>
      </c>
      <c r="E3" s="324" t="s">
        <v>125</v>
      </c>
      <c r="F3" s="273"/>
      <c r="G3" s="295" t="s">
        <v>63</v>
      </c>
      <c r="H3" s="21">
        <v>1</v>
      </c>
      <c r="I3" s="7"/>
      <c r="J3" s="34"/>
      <c r="K3" s="189" t="s">
        <v>71</v>
      </c>
      <c r="L3" s="212">
        <v>13</v>
      </c>
      <c r="M3" s="198">
        <v>13</v>
      </c>
      <c r="N3" s="177"/>
      <c r="O3" s="7"/>
    </row>
    <row r="4" spans="1:20" ht="15.75" customHeight="1" thickBot="1" x14ac:dyDescent="0.3">
      <c r="A4" s="19" t="s">
        <v>91</v>
      </c>
      <c r="B4" s="193">
        <v>33</v>
      </c>
      <c r="C4" s="316">
        <v>33.33</v>
      </c>
      <c r="D4" s="293">
        <f t="shared" ref="D4:D19" si="0">C4-B4</f>
        <v>0.32999999999999829</v>
      </c>
      <c r="E4" s="324"/>
      <c r="F4" s="273"/>
      <c r="G4" s="295" t="s">
        <v>63</v>
      </c>
      <c r="H4" s="21">
        <v>1</v>
      </c>
      <c r="I4" s="7"/>
      <c r="J4" s="34"/>
      <c r="K4" s="200" t="s">
        <v>81</v>
      </c>
      <c r="L4" s="213">
        <v>250</v>
      </c>
      <c r="M4" s="198">
        <v>21</v>
      </c>
      <c r="N4" s="177"/>
      <c r="O4" s="7"/>
    </row>
    <row r="5" spans="1:20" ht="15.75" customHeight="1" thickBot="1" x14ac:dyDescent="0.3">
      <c r="A5" s="291" t="s">
        <v>132</v>
      </c>
      <c r="B5" s="244">
        <v>61</v>
      </c>
      <c r="C5" s="311">
        <v>61</v>
      </c>
      <c r="D5" s="293">
        <f t="shared" si="0"/>
        <v>0</v>
      </c>
      <c r="E5" s="325" t="s">
        <v>126</v>
      </c>
      <c r="F5" s="26"/>
      <c r="G5" s="295" t="s">
        <v>63</v>
      </c>
      <c r="H5" s="21">
        <v>5</v>
      </c>
      <c r="I5" s="7"/>
      <c r="J5" s="34"/>
      <c r="K5" s="189" t="s">
        <v>64</v>
      </c>
      <c r="L5" s="212">
        <v>102</v>
      </c>
      <c r="M5" s="198">
        <v>28</v>
      </c>
      <c r="N5" s="177"/>
      <c r="O5" s="7"/>
    </row>
    <row r="6" spans="1:20" ht="15.75" customHeight="1" thickBot="1" x14ac:dyDescent="0.3">
      <c r="A6" s="12" t="s">
        <v>127</v>
      </c>
      <c r="B6" s="244">
        <v>419</v>
      </c>
      <c r="C6" s="317">
        <v>419</v>
      </c>
      <c r="D6" s="293">
        <f t="shared" si="0"/>
        <v>0</v>
      </c>
      <c r="E6" s="325" t="s">
        <v>126</v>
      </c>
      <c r="F6" s="26"/>
      <c r="G6" s="295" t="s">
        <v>63</v>
      </c>
      <c r="H6" s="21">
        <v>5</v>
      </c>
      <c r="I6" s="7"/>
      <c r="J6" s="34"/>
      <c r="K6" s="190" t="s">
        <v>73</v>
      </c>
      <c r="L6" s="214">
        <v>0</v>
      </c>
      <c r="M6" s="197"/>
      <c r="N6" s="176"/>
      <c r="O6" s="7"/>
    </row>
    <row r="7" spans="1:20" ht="15.75" customHeight="1" thickBot="1" x14ac:dyDescent="0.3">
      <c r="A7" s="12" t="s">
        <v>137</v>
      </c>
      <c r="B7" s="244">
        <v>33</v>
      </c>
      <c r="C7" s="317">
        <v>33</v>
      </c>
      <c r="D7" s="293">
        <f t="shared" si="0"/>
        <v>0</v>
      </c>
      <c r="E7" s="326" t="s">
        <v>126</v>
      </c>
      <c r="F7" s="26"/>
      <c r="G7" s="105" t="s">
        <v>65</v>
      </c>
      <c r="H7" s="21">
        <v>5</v>
      </c>
      <c r="I7" s="7"/>
      <c r="J7" s="34"/>
      <c r="K7" s="190" t="s">
        <v>72</v>
      </c>
      <c r="L7" s="214">
        <f>-(N12)</f>
        <v>-1.53</v>
      </c>
      <c r="M7" s="197"/>
      <c r="N7" s="175"/>
      <c r="O7" s="7"/>
    </row>
    <row r="8" spans="1:20" ht="15.75" customHeight="1" thickBot="1" x14ac:dyDescent="0.3">
      <c r="A8" s="292" t="s">
        <v>38</v>
      </c>
      <c r="B8" s="195">
        <v>47</v>
      </c>
      <c r="C8" s="318">
        <v>100</v>
      </c>
      <c r="D8" s="293">
        <f t="shared" si="0"/>
        <v>53</v>
      </c>
      <c r="E8" s="327" t="s">
        <v>125</v>
      </c>
      <c r="F8" s="26"/>
      <c r="G8" s="295" t="s">
        <v>63</v>
      </c>
      <c r="H8" s="21">
        <v>7</v>
      </c>
      <c r="I8" s="7"/>
      <c r="J8" s="34"/>
      <c r="K8" s="191" t="s">
        <v>6</v>
      </c>
      <c r="L8" s="215">
        <f>SUM(L2:L7)</f>
        <v>397.47</v>
      </c>
      <c r="M8" s="207"/>
      <c r="N8" s="36"/>
    </row>
    <row r="9" spans="1:20" ht="15.75" customHeight="1" thickBot="1" x14ac:dyDescent="0.3">
      <c r="A9" s="291" t="s">
        <v>138</v>
      </c>
      <c r="B9" s="194">
        <v>37</v>
      </c>
      <c r="C9" s="35">
        <v>34</v>
      </c>
      <c r="D9" s="293">
        <f t="shared" si="0"/>
        <v>-3</v>
      </c>
      <c r="E9" s="312" t="s">
        <v>58</v>
      </c>
      <c r="F9" s="26"/>
      <c r="G9" s="26" t="s">
        <v>45</v>
      </c>
      <c r="H9" s="21">
        <v>7</v>
      </c>
      <c r="I9" s="7"/>
      <c r="J9" s="34"/>
      <c r="P9" s="3"/>
      <c r="R9" s="175"/>
      <c r="S9" s="7"/>
    </row>
    <row r="10" spans="1:20" ht="15.75" customHeight="1" thickBot="1" x14ac:dyDescent="0.3">
      <c r="A10" s="313" t="s">
        <v>82</v>
      </c>
      <c r="B10" s="194">
        <v>659</v>
      </c>
      <c r="C10" s="319">
        <v>600</v>
      </c>
      <c r="D10" s="293">
        <f t="shared" si="0"/>
        <v>-59</v>
      </c>
      <c r="E10" s="325" t="s">
        <v>126</v>
      </c>
      <c r="F10" s="26"/>
      <c r="G10" s="295" t="s">
        <v>63</v>
      </c>
      <c r="H10" s="21">
        <v>8</v>
      </c>
      <c r="I10" s="7"/>
      <c r="J10" s="34"/>
      <c r="M10" s="37"/>
      <c r="N10" s="188"/>
      <c r="O10" s="24"/>
      <c r="P10" s="3"/>
      <c r="R10" s="175"/>
      <c r="S10" s="7"/>
    </row>
    <row r="11" spans="1:20" ht="15.75" customHeight="1" thickBot="1" x14ac:dyDescent="0.3">
      <c r="A11" s="23" t="s">
        <v>80</v>
      </c>
      <c r="B11" s="194">
        <v>0</v>
      </c>
      <c r="C11" s="319">
        <v>83</v>
      </c>
      <c r="D11" s="293">
        <f t="shared" si="0"/>
        <v>83</v>
      </c>
      <c r="E11" s="325" t="s">
        <v>58</v>
      </c>
      <c r="F11" s="26"/>
      <c r="G11" s="294" t="s">
        <v>45</v>
      </c>
      <c r="H11" s="21">
        <v>12</v>
      </c>
      <c r="I11" s="7"/>
      <c r="J11" s="34"/>
      <c r="K11" s="339" t="s">
        <v>44</v>
      </c>
      <c r="L11" s="340"/>
      <c r="M11" s="340"/>
      <c r="N11" s="341"/>
      <c r="R11" s="175"/>
      <c r="S11" s="7"/>
    </row>
    <row r="12" spans="1:20" ht="15.75" customHeight="1" thickBot="1" x14ac:dyDescent="0.3">
      <c r="A12" s="313" t="s">
        <v>51</v>
      </c>
      <c r="B12" s="194">
        <v>0</v>
      </c>
      <c r="C12" s="320">
        <v>110</v>
      </c>
      <c r="D12" s="293">
        <f t="shared" si="0"/>
        <v>110</v>
      </c>
      <c r="E12" s="325" t="s">
        <v>128</v>
      </c>
      <c r="F12" s="26"/>
      <c r="G12" s="295" t="s">
        <v>63</v>
      </c>
      <c r="H12" s="21">
        <v>14</v>
      </c>
      <c r="I12" s="7"/>
      <c r="J12" s="34"/>
      <c r="K12" s="13" t="s">
        <v>45</v>
      </c>
      <c r="L12" s="208">
        <v>102</v>
      </c>
      <c r="M12" s="136">
        <v>1.4999999999999999E-2</v>
      </c>
      <c r="N12" s="155">
        <f>M12*L12</f>
        <v>1.53</v>
      </c>
      <c r="R12" s="175"/>
      <c r="S12" s="7"/>
    </row>
    <row r="13" spans="1:20" ht="15.75" customHeight="1" thickBot="1" x14ac:dyDescent="0.3">
      <c r="A13" s="291" t="s">
        <v>0</v>
      </c>
      <c r="B13" s="192">
        <v>85</v>
      </c>
      <c r="C13" s="321">
        <v>100</v>
      </c>
      <c r="D13" s="293">
        <f t="shared" si="0"/>
        <v>15</v>
      </c>
      <c r="E13" s="328" t="s">
        <v>129</v>
      </c>
      <c r="F13" s="105"/>
      <c r="G13" s="296" t="s">
        <v>63</v>
      </c>
      <c r="H13" s="21">
        <v>21</v>
      </c>
      <c r="I13" s="7"/>
      <c r="J13" s="34"/>
      <c r="K13" s="13" t="s">
        <v>46</v>
      </c>
      <c r="L13" s="208">
        <v>100</v>
      </c>
      <c r="M13" s="135">
        <v>0.03</v>
      </c>
      <c r="N13" s="155">
        <f>M13*L13</f>
        <v>3</v>
      </c>
      <c r="R13" s="38"/>
      <c r="S13" s="42"/>
      <c r="T13" s="24"/>
    </row>
    <row r="14" spans="1:20" ht="15.75" customHeight="1" thickBot="1" x14ac:dyDescent="0.3">
      <c r="A14" s="12" t="s">
        <v>123</v>
      </c>
      <c r="B14" s="192">
        <v>0</v>
      </c>
      <c r="C14" s="321">
        <v>0</v>
      </c>
      <c r="D14" s="293">
        <f t="shared" si="0"/>
        <v>0</v>
      </c>
      <c r="E14" s="329" t="s">
        <v>129</v>
      </c>
      <c r="F14" s="105"/>
      <c r="G14" s="296" t="s">
        <v>63</v>
      </c>
      <c r="H14" s="21">
        <v>22</v>
      </c>
      <c r="I14" s="7"/>
      <c r="J14" s="34"/>
      <c r="K14" s="178" t="s">
        <v>65</v>
      </c>
      <c r="L14" s="209">
        <v>34</v>
      </c>
      <c r="M14" s="137">
        <v>0.05</v>
      </c>
      <c r="N14" s="156">
        <f>M14*L14</f>
        <v>1.7000000000000002</v>
      </c>
      <c r="R14" s="36"/>
      <c r="S14" s="43"/>
      <c r="T14" s="25"/>
    </row>
    <row r="15" spans="1:20" ht="15.75" customHeight="1" thickBot="1" x14ac:dyDescent="0.3">
      <c r="A15" s="12" t="s">
        <v>16</v>
      </c>
      <c r="B15" s="192">
        <v>0</v>
      </c>
      <c r="C15" s="321">
        <v>200</v>
      </c>
      <c r="D15" s="293">
        <f t="shared" si="0"/>
        <v>200</v>
      </c>
      <c r="E15" s="328" t="s">
        <v>129</v>
      </c>
      <c r="F15" s="105"/>
      <c r="G15" s="296" t="s">
        <v>63</v>
      </c>
      <c r="H15" s="21">
        <v>22</v>
      </c>
      <c r="I15" s="7"/>
      <c r="J15" s="34"/>
      <c r="K15" s="12" t="s">
        <v>134</v>
      </c>
      <c r="L15" s="208">
        <v>3</v>
      </c>
      <c r="M15" s="135">
        <v>0.03</v>
      </c>
      <c r="N15" s="156">
        <f>M15*L15</f>
        <v>0.09</v>
      </c>
      <c r="O15" s="3"/>
      <c r="P15" s="3"/>
      <c r="R15" s="175"/>
      <c r="S15" s="7"/>
    </row>
    <row r="16" spans="1:20" ht="15.75" customHeight="1" thickBot="1" x14ac:dyDescent="0.3">
      <c r="A16" s="20" t="s">
        <v>10</v>
      </c>
      <c r="B16" s="192">
        <v>58</v>
      </c>
      <c r="C16" s="322">
        <v>120</v>
      </c>
      <c r="D16" s="293">
        <f t="shared" si="0"/>
        <v>62</v>
      </c>
      <c r="E16" s="329" t="s">
        <v>133</v>
      </c>
      <c r="F16" s="105"/>
      <c r="G16" s="105" t="s">
        <v>65</v>
      </c>
      <c r="H16" s="21">
        <v>27</v>
      </c>
      <c r="I16" s="7"/>
      <c r="J16" s="34"/>
      <c r="N16" s="36"/>
      <c r="O16" s="3"/>
      <c r="P16" s="3"/>
      <c r="R16" s="175"/>
      <c r="S16" s="7"/>
    </row>
    <row r="17" spans="1:19" ht="15.75" customHeight="1" thickBot="1" x14ac:dyDescent="0.3">
      <c r="A17" s="20" t="s">
        <v>64</v>
      </c>
      <c r="B17" s="243">
        <v>102</v>
      </c>
      <c r="C17" s="322">
        <v>102</v>
      </c>
      <c r="D17" s="293">
        <f t="shared" si="0"/>
        <v>0</v>
      </c>
      <c r="E17" s="328" t="s">
        <v>139</v>
      </c>
      <c r="F17" s="271"/>
      <c r="G17" s="105" t="s">
        <v>45</v>
      </c>
      <c r="H17" s="21">
        <v>28</v>
      </c>
      <c r="I17" s="7"/>
      <c r="J17" s="34"/>
      <c r="N17" s="36"/>
      <c r="P17" s="3"/>
      <c r="R17" s="175"/>
      <c r="S17" s="7"/>
    </row>
    <row r="18" spans="1:19" ht="15.75" customHeight="1" thickBot="1" x14ac:dyDescent="0.3">
      <c r="A18" s="20" t="s">
        <v>89</v>
      </c>
      <c r="B18" s="242">
        <v>110</v>
      </c>
      <c r="C18" s="322">
        <v>110</v>
      </c>
      <c r="D18" s="293">
        <f t="shared" si="0"/>
        <v>0</v>
      </c>
      <c r="E18" s="325" t="s">
        <v>140</v>
      </c>
      <c r="F18" s="26"/>
      <c r="G18" s="296" t="s">
        <v>63</v>
      </c>
      <c r="H18" s="21">
        <v>30</v>
      </c>
      <c r="I18" s="7"/>
      <c r="J18" s="34"/>
      <c r="N18" s="3"/>
      <c r="P18" s="3"/>
      <c r="R18" s="175"/>
      <c r="S18" s="7"/>
    </row>
    <row r="19" spans="1:19" ht="15.75" customHeight="1" thickBot="1" x14ac:dyDescent="0.3">
      <c r="A19" s="297" t="s">
        <v>122</v>
      </c>
      <c r="B19" s="298">
        <v>42</v>
      </c>
      <c r="C19" s="323">
        <v>40</v>
      </c>
      <c r="D19" s="293">
        <f t="shared" si="0"/>
        <v>-2</v>
      </c>
      <c r="E19" s="330"/>
      <c r="F19" s="271"/>
      <c r="G19" s="271" t="s">
        <v>65</v>
      </c>
      <c r="H19" s="299">
        <v>31</v>
      </c>
      <c r="I19" s="7"/>
      <c r="J19" s="34"/>
      <c r="P19" s="175"/>
      <c r="Q19" s="7"/>
    </row>
    <row r="20" spans="1:19" ht="15.75" customHeight="1" thickBot="1" x14ac:dyDescent="0.3">
      <c r="A20" s="27" t="s">
        <v>6</v>
      </c>
      <c r="B20" s="196">
        <f>SUM(B3:B19)</f>
        <v>2486</v>
      </c>
      <c r="C20" s="106">
        <f>SUM(C3:C19)</f>
        <v>3545.33</v>
      </c>
      <c r="D20" s="106">
        <f>C20-B20</f>
        <v>1059.33</v>
      </c>
      <c r="E20" s="160">
        <v>1478</v>
      </c>
      <c r="F20" s="160">
        <v>2500</v>
      </c>
      <c r="G20" s="29">
        <f>E20-C20</f>
        <v>-2067.33</v>
      </c>
      <c r="H20" s="113"/>
      <c r="I20" s="7"/>
      <c r="N20" s="272"/>
    </row>
    <row r="21" spans="1:19" ht="15.75" customHeight="1" thickBot="1" x14ac:dyDescent="0.3">
      <c r="A21" s="27" t="s">
        <v>144</v>
      </c>
      <c r="B21" s="29">
        <f>B2-B20</f>
        <v>1114</v>
      </c>
      <c r="C21" s="111"/>
      <c r="D21" s="111"/>
      <c r="E21" s="112"/>
      <c r="F21" s="112"/>
      <c r="G21" s="158"/>
      <c r="H21" s="113"/>
      <c r="I21" s="7"/>
      <c r="J21" s="34"/>
      <c r="O21" s="7"/>
      <c r="P21" s="3"/>
      <c r="R21" s="175"/>
      <c r="S21" s="7"/>
    </row>
    <row r="22" spans="1:19" ht="15.75" customHeight="1" thickBot="1" x14ac:dyDescent="0.3">
      <c r="B22" s="1"/>
      <c r="G22" s="2"/>
      <c r="N22" s="7"/>
    </row>
    <row r="23" spans="1:19" ht="15.75" customHeight="1" thickBot="1" x14ac:dyDescent="0.3">
      <c r="A23" s="13" t="s">
        <v>95</v>
      </c>
      <c r="B23" s="306">
        <v>63000</v>
      </c>
      <c r="C23" s="302"/>
      <c r="D23" s="303"/>
      <c r="E23" s="304"/>
      <c r="F23" s="304"/>
      <c r="G23" s="302"/>
      <c r="H23" s="305"/>
      <c r="L23" s="288"/>
      <c r="M23" s="286"/>
      <c r="N23" s="7"/>
    </row>
    <row r="24" spans="1:19" ht="15.75" customHeight="1" thickBot="1" x14ac:dyDescent="0.3">
      <c r="A24" s="300" t="s">
        <v>94</v>
      </c>
      <c r="B24" s="336">
        <f>F20</f>
        <v>2500</v>
      </c>
      <c r="C24" s="270"/>
      <c r="D24" s="267"/>
      <c r="E24" s="268" t="s">
        <v>62</v>
      </c>
      <c r="F24" s="268"/>
      <c r="G24" s="269"/>
      <c r="H24" s="301"/>
    </row>
    <row r="25" spans="1:19" ht="15.75" customHeight="1" x14ac:dyDescent="0.25">
      <c r="A25" s="265" t="s">
        <v>92</v>
      </c>
      <c r="B25" s="337">
        <f>F20*C25</f>
        <v>750</v>
      </c>
      <c r="C25" s="334">
        <v>0.3</v>
      </c>
      <c r="D25" s="260"/>
      <c r="E25" s="261"/>
      <c r="G25" s="259"/>
      <c r="H25" s="258"/>
      <c r="L25" s="287"/>
    </row>
    <row r="26" spans="1:19" ht="15.75" customHeight="1" thickBot="1" x14ac:dyDescent="0.3">
      <c r="A26" s="266" t="s">
        <v>93</v>
      </c>
      <c r="B26" s="338">
        <f>C26*F20</f>
        <v>900</v>
      </c>
      <c r="C26" s="335">
        <v>0.36</v>
      </c>
      <c r="D26" s="264"/>
      <c r="E26" s="262"/>
      <c r="F26" s="262"/>
      <c r="G26" s="263"/>
      <c r="H26" s="10"/>
    </row>
  </sheetData>
  <sortState xmlns:xlrd2="http://schemas.microsoft.com/office/spreadsheetml/2017/richdata2" ref="K2:M5">
    <sortCondition ref="M13:M16"/>
  </sortState>
  <mergeCells count="1">
    <mergeCell ref="K11:N11"/>
  </mergeCells>
  <hyperlinks>
    <hyperlink ref="A2" r:id="rId1" display="USAA" xr:uid="{00000000-0004-0000-0000-000000000000}"/>
    <hyperlink ref="A5" r:id="rId2" xr:uid="{5EC5FC26-937D-4375-A873-D35465861AE9}"/>
    <hyperlink ref="A3" r:id="rId3" xr:uid="{0C225B21-BB2E-4260-8BB4-2A2E5791CFEB}"/>
    <hyperlink ref="A10" r:id="rId4" xr:uid="{E43190B2-5899-4D4B-BB2D-DC4A737320BB}"/>
    <hyperlink ref="A8" r:id="rId5" xr:uid="{A504F722-BBA2-4C62-AF1B-EBCAAC3D2941}"/>
    <hyperlink ref="A12" r:id="rId6" xr:uid="{CC467B47-D028-4557-B18B-30DB4BBDF07F}"/>
    <hyperlink ref="A13" r:id="rId7" display="https://discover.com" xr:uid="{48571F48-75C5-4735-A608-54C269B351E4}"/>
    <hyperlink ref="A9" r:id="rId8" xr:uid="{B2550F40-B931-4B1B-9BF1-896087365BEF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59D9-706B-49F1-B3BE-62E79E9990E1}">
  <dimension ref="A1"/>
  <sheetViews>
    <sheetView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zoomScale="115" zoomScaleNormal="115" workbookViewId="0">
      <selection activeCell="A20" sqref="A19:A20"/>
    </sheetView>
  </sheetViews>
  <sheetFormatPr defaultRowHeight="15" x14ac:dyDescent="0.25"/>
  <cols>
    <col min="1" max="1" width="14.7109375" bestFit="1" customWidth="1"/>
    <col min="2" max="2" width="10.7109375" style="98" customWidth="1"/>
    <col min="3" max="3" width="11.140625" style="98" bestFit="1" customWidth="1"/>
    <col min="4" max="4" width="11.28515625" style="98" customWidth="1"/>
    <col min="5" max="5" width="11.28515625" style="98" bestFit="1" customWidth="1"/>
    <col min="6" max="6" width="9.7109375" style="174" customWidth="1"/>
    <col min="7" max="7" width="9.85546875" style="9" customWidth="1"/>
    <col min="8" max="8" width="8.28515625" customWidth="1"/>
    <col min="9" max="9" width="9.28515625" style="6" customWidth="1"/>
    <col min="10" max="10" width="8.28515625" style="7" customWidth="1"/>
    <col min="11" max="11" width="6.140625" customWidth="1"/>
    <col min="12" max="12" width="7" customWidth="1"/>
    <col min="13" max="13" width="9.7109375" bestFit="1" customWidth="1"/>
    <col min="14" max="14" width="10.140625" bestFit="1" customWidth="1"/>
    <col min="15" max="15" width="10.28515625" customWidth="1"/>
    <col min="16" max="16" width="10.140625" customWidth="1"/>
    <col min="17" max="17" width="6.28515625" customWidth="1"/>
    <col min="18" max="18" width="10.85546875" customWidth="1"/>
    <col min="19" max="19" width="4.42578125" customWidth="1"/>
    <col min="20" max="20" width="10.42578125" customWidth="1"/>
    <col min="21" max="21" width="10.28515625" customWidth="1"/>
    <col min="22" max="23" width="11.42578125" bestFit="1" customWidth="1"/>
    <col min="24" max="24" width="10.140625" bestFit="1" customWidth="1"/>
  </cols>
  <sheetData>
    <row r="1" spans="1:26" ht="30.75" thickBot="1" x14ac:dyDescent="0.3">
      <c r="A1" s="145" t="s">
        <v>61</v>
      </c>
      <c r="B1" s="146" t="s">
        <v>18</v>
      </c>
      <c r="C1" s="146" t="s">
        <v>67</v>
      </c>
      <c r="D1" s="146" t="s">
        <v>66</v>
      </c>
      <c r="E1" s="146" t="s">
        <v>87</v>
      </c>
      <c r="F1" s="163" t="s">
        <v>14</v>
      </c>
      <c r="G1" s="147" t="s">
        <v>34</v>
      </c>
      <c r="H1" s="147" t="s">
        <v>31</v>
      </c>
      <c r="I1" s="147" t="s">
        <v>29</v>
      </c>
      <c r="J1" s="148" t="s">
        <v>33</v>
      </c>
      <c r="K1" s="148" t="s">
        <v>32</v>
      </c>
      <c r="L1" s="148" t="s">
        <v>30</v>
      </c>
      <c r="M1" s="149" t="s">
        <v>15</v>
      </c>
      <c r="N1" s="150" t="s">
        <v>17</v>
      </c>
      <c r="O1" s="149" t="s">
        <v>35</v>
      </c>
      <c r="P1" s="151" t="s">
        <v>7</v>
      </c>
      <c r="Q1" s="152" t="s">
        <v>4</v>
      </c>
      <c r="R1" s="149" t="s">
        <v>70</v>
      </c>
      <c r="T1" s="342" t="s">
        <v>74</v>
      </c>
      <c r="U1" s="343"/>
      <c r="V1" s="343"/>
      <c r="W1" s="344"/>
    </row>
    <row r="2" spans="1:26" ht="15.75" customHeight="1" thickBot="1" x14ac:dyDescent="0.3">
      <c r="A2" s="81" t="s">
        <v>36</v>
      </c>
      <c r="B2" s="130">
        <v>30732</v>
      </c>
      <c r="C2" s="130"/>
      <c r="D2" s="130"/>
      <c r="E2" s="184"/>
      <c r="F2" s="164"/>
      <c r="G2" s="201">
        <v>107</v>
      </c>
      <c r="H2" s="76"/>
      <c r="I2" s="76"/>
      <c r="J2" s="77"/>
      <c r="K2" s="77"/>
      <c r="L2" s="77"/>
      <c r="M2" s="76"/>
      <c r="N2" s="78"/>
      <c r="O2" s="76"/>
      <c r="P2" s="79"/>
      <c r="Q2" s="80"/>
      <c r="R2" s="179"/>
      <c r="T2" s="229" t="s">
        <v>77</v>
      </c>
      <c r="U2" s="205" t="s">
        <v>78</v>
      </c>
      <c r="V2" s="205" t="s">
        <v>75</v>
      </c>
      <c r="W2" s="182" t="s">
        <v>76</v>
      </c>
    </row>
    <row r="3" spans="1:26" ht="15.75" customHeight="1" thickBot="1" x14ac:dyDescent="0.3">
      <c r="A3" s="114" t="s">
        <v>13</v>
      </c>
      <c r="B3" s="131">
        <v>0</v>
      </c>
      <c r="C3" s="131"/>
      <c r="D3" s="131"/>
      <c r="E3" s="185"/>
      <c r="F3" s="165"/>
      <c r="G3" s="202">
        <v>336</v>
      </c>
      <c r="H3" s="116"/>
      <c r="I3" s="116"/>
      <c r="J3" s="117"/>
      <c r="K3" s="117"/>
      <c r="L3" s="117"/>
      <c r="M3" s="116"/>
      <c r="N3" s="118"/>
      <c r="O3" s="116"/>
      <c r="P3" s="123">
        <v>6.5000000000000002E-2</v>
      </c>
      <c r="Q3" s="119">
        <v>15</v>
      </c>
      <c r="R3" s="180">
        <v>31</v>
      </c>
      <c r="T3" s="182">
        <f>G17</f>
        <v>543</v>
      </c>
      <c r="U3" s="206">
        <v>3598</v>
      </c>
      <c r="V3" s="204">
        <f>T3/U3</f>
        <v>0.15091717620900499</v>
      </c>
      <c r="W3" s="204">
        <f>(791+T3)/U3</f>
        <v>0.37076153418565871</v>
      </c>
    </row>
    <row r="4" spans="1:26" ht="15.75" customHeight="1" thickBot="1" x14ac:dyDescent="0.3">
      <c r="A4" s="129" t="s">
        <v>9</v>
      </c>
      <c r="B4" s="130">
        <v>0</v>
      </c>
      <c r="C4" s="221">
        <v>0</v>
      </c>
      <c r="D4" s="130"/>
      <c r="E4" s="184"/>
      <c r="F4" s="164">
        <v>30</v>
      </c>
      <c r="G4" s="203">
        <v>0</v>
      </c>
      <c r="H4" s="126"/>
      <c r="I4" s="126"/>
      <c r="J4" s="333">
        <f t="shared" ref="J4" si="0">(C4+D4)/2*P4/365*F4</f>
        <v>0</v>
      </c>
      <c r="K4" s="230"/>
      <c r="L4" s="230"/>
      <c r="M4" s="126"/>
      <c r="N4" s="231">
        <v>5000</v>
      </c>
      <c r="O4" s="14">
        <f t="shared" ref="O4:O16" si="1">B4/N4</f>
        <v>0</v>
      </c>
      <c r="P4" s="127">
        <v>0.27489999999999998</v>
      </c>
      <c r="Q4" s="128">
        <v>15</v>
      </c>
      <c r="R4" s="181">
        <v>17</v>
      </c>
      <c r="T4" s="3"/>
      <c r="U4" s="4"/>
      <c r="V4" s="3"/>
      <c r="W4" s="228"/>
    </row>
    <row r="5" spans="1:26" ht="15.75" thickBot="1" x14ac:dyDescent="0.3">
      <c r="A5" s="314" t="s">
        <v>141</v>
      </c>
      <c r="B5" s="232"/>
      <c r="C5" s="233"/>
      <c r="D5" s="232"/>
      <c r="E5" s="234"/>
      <c r="F5" s="235"/>
      <c r="G5" s="236"/>
      <c r="H5" s="237"/>
      <c r="I5" s="237"/>
      <c r="J5" s="222"/>
      <c r="K5" s="238"/>
      <c r="L5" s="238"/>
      <c r="M5" s="237"/>
      <c r="N5" s="239"/>
      <c r="O5" s="223"/>
      <c r="P5" s="224"/>
      <c r="Q5" s="225"/>
      <c r="R5" s="226"/>
      <c r="S5" s="39"/>
      <c r="T5" s="3"/>
      <c r="U5" s="4"/>
      <c r="V5" s="3"/>
      <c r="W5" s="228"/>
      <c r="X5" s="39"/>
      <c r="Y5" s="39"/>
      <c r="Z5" s="39"/>
    </row>
    <row r="6" spans="1:26" ht="15.75" thickBot="1" x14ac:dyDescent="0.3">
      <c r="A6" s="68" t="s">
        <v>28</v>
      </c>
      <c r="B6" s="124">
        <v>4500</v>
      </c>
      <c r="C6" s="124">
        <v>4700</v>
      </c>
      <c r="D6" s="124">
        <f>B6/12</f>
        <v>375</v>
      </c>
      <c r="E6" s="252" t="s">
        <v>88</v>
      </c>
      <c r="F6" s="167">
        <v>31</v>
      </c>
      <c r="G6" s="74">
        <v>100</v>
      </c>
      <c r="H6" s="73">
        <v>0</v>
      </c>
      <c r="I6" s="83">
        <v>0</v>
      </c>
      <c r="J6" s="161">
        <f t="shared" ref="J6" si="2">(C6+D6)/2*P6/365*F6</f>
        <v>49.546599315068491</v>
      </c>
      <c r="K6" s="72">
        <v>0</v>
      </c>
      <c r="L6" s="71">
        <v>0</v>
      </c>
      <c r="M6" s="90">
        <f t="shared" ref="M6" si="3">N6-B6</f>
        <v>2000</v>
      </c>
      <c r="N6" s="91">
        <v>6500</v>
      </c>
      <c r="O6" s="14">
        <f t="shared" ref="O6" si="4">B6/N6</f>
        <v>0.69230769230769229</v>
      </c>
      <c r="P6" s="15">
        <v>0.22989999999999999</v>
      </c>
      <c r="Q6" s="60">
        <v>7</v>
      </c>
      <c r="R6" s="182">
        <v>10</v>
      </c>
      <c r="S6" s="44"/>
      <c r="T6" s="39"/>
      <c r="U6" s="39"/>
      <c r="V6" s="39"/>
      <c r="W6" s="39"/>
      <c r="X6" s="36"/>
    </row>
    <row r="7" spans="1:26" ht="15.75" thickBot="1" x14ac:dyDescent="0.3">
      <c r="A7" s="68" t="s">
        <v>50</v>
      </c>
      <c r="B7" s="124">
        <v>0</v>
      </c>
      <c r="C7" s="124">
        <v>11.6</v>
      </c>
      <c r="D7" s="124"/>
      <c r="E7" s="186"/>
      <c r="F7" s="167"/>
      <c r="G7" s="74">
        <v>0</v>
      </c>
      <c r="H7" s="73">
        <v>109</v>
      </c>
      <c r="I7" s="83">
        <v>126</v>
      </c>
      <c r="J7" s="161">
        <f t="shared" ref="J7:J13" si="5">(C7+D7)/2*P7/365*F7</f>
        <v>0</v>
      </c>
      <c r="K7" s="72">
        <v>72.88</v>
      </c>
      <c r="L7" s="71">
        <v>87.94</v>
      </c>
      <c r="M7" s="90">
        <f t="shared" ref="M7:M13" si="6">N7-B7</f>
        <v>4150</v>
      </c>
      <c r="N7" s="91">
        <v>4150</v>
      </c>
      <c r="O7" s="14">
        <f t="shared" ref="O7:O13" si="7">B7/N7</f>
        <v>0</v>
      </c>
      <c r="P7" s="17">
        <v>0.249</v>
      </c>
      <c r="Q7" s="60">
        <v>21</v>
      </c>
      <c r="R7" s="182">
        <v>28</v>
      </c>
      <c r="S7" s="44"/>
      <c r="T7" s="36"/>
      <c r="U7" s="36"/>
      <c r="V7" s="36"/>
      <c r="W7" s="36"/>
      <c r="X7" s="36"/>
    </row>
    <row r="8" spans="1:26" ht="15.75" thickBot="1" x14ac:dyDescent="0.3">
      <c r="A8" s="68" t="s">
        <v>0</v>
      </c>
      <c r="B8" s="132">
        <v>0</v>
      </c>
      <c r="C8" s="132"/>
      <c r="D8" s="132"/>
      <c r="E8" s="187"/>
      <c r="F8" s="167"/>
      <c r="G8" s="75">
        <v>0</v>
      </c>
      <c r="H8" s="86">
        <v>100</v>
      </c>
      <c r="I8" s="84">
        <v>106</v>
      </c>
      <c r="J8" s="161">
        <f t="shared" si="5"/>
        <v>0</v>
      </c>
      <c r="K8" s="72">
        <v>74.09</v>
      </c>
      <c r="L8" s="71">
        <v>87.99</v>
      </c>
      <c r="M8" s="90">
        <f t="shared" si="6"/>
        <v>7500</v>
      </c>
      <c r="N8" s="91">
        <v>7500</v>
      </c>
      <c r="O8" s="14">
        <f t="shared" si="7"/>
        <v>0</v>
      </c>
      <c r="P8" s="15">
        <v>0.1799</v>
      </c>
      <c r="Q8" s="60">
        <v>21</v>
      </c>
      <c r="R8" s="182">
        <v>26</v>
      </c>
      <c r="S8" s="44"/>
      <c r="T8" s="37"/>
    </row>
    <row r="9" spans="1:26" ht="15.75" thickBot="1" x14ac:dyDescent="0.3">
      <c r="A9" s="253" t="s">
        <v>12</v>
      </c>
      <c r="B9" s="254">
        <v>0</v>
      </c>
      <c r="C9" s="254">
        <v>45.74</v>
      </c>
      <c r="D9" s="254"/>
      <c r="E9" s="255"/>
      <c r="F9" s="256"/>
      <c r="G9" s="74">
        <v>0</v>
      </c>
      <c r="H9" s="73">
        <v>32</v>
      </c>
      <c r="I9" s="83">
        <v>34</v>
      </c>
      <c r="J9" s="161">
        <f t="shared" si="5"/>
        <v>0</v>
      </c>
      <c r="K9" s="72">
        <v>21</v>
      </c>
      <c r="L9" s="71">
        <v>23</v>
      </c>
      <c r="M9" s="90">
        <f t="shared" si="6"/>
        <v>4000</v>
      </c>
      <c r="N9" s="91">
        <v>4000</v>
      </c>
      <c r="O9" s="14">
        <f t="shared" si="7"/>
        <v>0</v>
      </c>
      <c r="P9" s="17">
        <v>0.25900000000000001</v>
      </c>
      <c r="Q9" s="60">
        <v>8</v>
      </c>
      <c r="R9" s="182">
        <v>13</v>
      </c>
      <c r="S9" s="44"/>
      <c r="T9" s="36"/>
      <c r="U9" s="36"/>
      <c r="V9" s="36"/>
      <c r="W9" s="36"/>
      <c r="X9" s="36"/>
    </row>
    <row r="10" spans="1:26" ht="15.75" thickBot="1" x14ac:dyDescent="0.3">
      <c r="A10" s="257" t="s">
        <v>51</v>
      </c>
      <c r="B10" s="254">
        <v>0</v>
      </c>
      <c r="C10" s="254"/>
      <c r="D10" s="254"/>
      <c r="E10" s="255"/>
      <c r="F10" s="256"/>
      <c r="G10" s="74">
        <v>0</v>
      </c>
      <c r="H10" s="73">
        <v>35</v>
      </c>
      <c r="I10" s="83">
        <v>25</v>
      </c>
      <c r="J10" s="161">
        <f t="shared" si="5"/>
        <v>0</v>
      </c>
      <c r="K10" s="72">
        <v>8.59</v>
      </c>
      <c r="L10" s="71">
        <v>9.9</v>
      </c>
      <c r="M10" s="90">
        <f>N10-B10</f>
        <v>3800</v>
      </c>
      <c r="N10" s="91">
        <v>3800</v>
      </c>
      <c r="O10" s="18">
        <f>B10/N10</f>
        <v>0</v>
      </c>
      <c r="P10" s="144">
        <v>0.22239999999999999</v>
      </c>
      <c r="Q10" s="60">
        <v>14</v>
      </c>
      <c r="R10" s="182">
        <v>17</v>
      </c>
      <c r="S10" s="44"/>
      <c r="T10" s="36"/>
    </row>
    <row r="11" spans="1:26" ht="15.75" thickBot="1" x14ac:dyDescent="0.3">
      <c r="A11" s="68" t="s">
        <v>47</v>
      </c>
      <c r="B11" s="124">
        <v>0</v>
      </c>
      <c r="C11" s="124"/>
      <c r="D11" s="124"/>
      <c r="E11" s="186"/>
      <c r="F11" s="167"/>
      <c r="G11" s="74">
        <v>0</v>
      </c>
      <c r="H11" s="73">
        <v>36</v>
      </c>
      <c r="I11" s="83">
        <v>41</v>
      </c>
      <c r="J11" s="161">
        <f t="shared" si="5"/>
        <v>0</v>
      </c>
      <c r="K11" s="72">
        <v>16.600000000000001</v>
      </c>
      <c r="L11" s="71">
        <v>19.64</v>
      </c>
      <c r="M11" s="90">
        <f>N11-B11</f>
        <v>800</v>
      </c>
      <c r="N11" s="91">
        <v>800</v>
      </c>
      <c r="O11" s="14">
        <f>B11/N11</f>
        <v>0</v>
      </c>
      <c r="P11" s="16">
        <v>0.19900000000000001</v>
      </c>
      <c r="Q11" s="60">
        <v>13</v>
      </c>
      <c r="R11" s="182">
        <v>17</v>
      </c>
      <c r="S11" s="44"/>
      <c r="U11" s="36"/>
      <c r="V11" s="36"/>
      <c r="W11" s="36"/>
      <c r="X11" s="36"/>
    </row>
    <row r="12" spans="1:26" ht="15.75" thickBot="1" x14ac:dyDescent="0.3">
      <c r="A12" s="134" t="s">
        <v>48</v>
      </c>
      <c r="B12" s="132">
        <v>0</v>
      </c>
      <c r="C12" s="132"/>
      <c r="D12" s="132"/>
      <c r="E12" s="187"/>
      <c r="F12" s="166"/>
      <c r="G12" s="75">
        <v>0</v>
      </c>
      <c r="H12" s="86">
        <v>101</v>
      </c>
      <c r="I12" s="84">
        <v>116</v>
      </c>
      <c r="J12" s="161">
        <f t="shared" si="5"/>
        <v>0</v>
      </c>
      <c r="K12" s="72">
        <v>48</v>
      </c>
      <c r="L12" s="71">
        <v>56.65</v>
      </c>
      <c r="M12" s="90">
        <f t="shared" si="6"/>
        <v>2250</v>
      </c>
      <c r="N12" s="91">
        <v>2250</v>
      </c>
      <c r="O12" s="14">
        <f t="shared" si="7"/>
        <v>0</v>
      </c>
      <c r="P12" s="15">
        <v>0.23899999999999999</v>
      </c>
      <c r="Q12" s="60">
        <v>21</v>
      </c>
      <c r="R12" s="182">
        <v>25</v>
      </c>
      <c r="S12" s="44"/>
      <c r="T12" s="36"/>
      <c r="U12" s="36"/>
      <c r="V12" s="36"/>
      <c r="W12" s="36"/>
      <c r="X12" s="36"/>
    </row>
    <row r="13" spans="1:26" ht="15.75" thickBot="1" x14ac:dyDescent="0.3">
      <c r="A13" s="68" t="s">
        <v>49</v>
      </c>
      <c r="B13" s="124">
        <v>0</v>
      </c>
      <c r="C13" s="124"/>
      <c r="D13" s="124"/>
      <c r="E13" s="186"/>
      <c r="F13" s="167"/>
      <c r="G13" s="74">
        <v>0</v>
      </c>
      <c r="H13" s="73">
        <v>93</v>
      </c>
      <c r="I13" s="83">
        <v>103</v>
      </c>
      <c r="J13" s="161">
        <f t="shared" si="5"/>
        <v>0</v>
      </c>
      <c r="K13" s="72">
        <v>62</v>
      </c>
      <c r="L13" s="71">
        <v>71</v>
      </c>
      <c r="M13" s="90">
        <f t="shared" si="6"/>
        <v>3550</v>
      </c>
      <c r="N13" s="91">
        <v>3550</v>
      </c>
      <c r="O13" s="14">
        <f t="shared" si="7"/>
        <v>0</v>
      </c>
      <c r="P13" s="16">
        <v>0.22900000000000001</v>
      </c>
      <c r="Q13" s="60">
        <v>21</v>
      </c>
      <c r="R13" s="182">
        <v>28</v>
      </c>
      <c r="S13" s="44"/>
      <c r="T13" s="45"/>
      <c r="U13" s="36"/>
      <c r="V13" s="36"/>
      <c r="W13" s="36"/>
      <c r="X13" s="36"/>
    </row>
    <row r="14" spans="1:26" ht="15.75" thickBot="1" x14ac:dyDescent="0.3">
      <c r="A14" s="3" t="s">
        <v>2</v>
      </c>
      <c r="B14" s="124">
        <v>0</v>
      </c>
      <c r="C14" s="124"/>
      <c r="D14" s="124"/>
      <c r="E14" s="186"/>
      <c r="F14" s="167"/>
      <c r="G14" s="74">
        <v>0</v>
      </c>
      <c r="H14" s="85">
        <v>38</v>
      </c>
      <c r="I14" s="82">
        <v>38</v>
      </c>
      <c r="J14" s="161">
        <f t="shared" ref="J14:J16" si="8">(C14+D14)/2*P14/365*F14</f>
        <v>0</v>
      </c>
      <c r="K14" s="87">
        <v>0</v>
      </c>
      <c r="L14" s="70">
        <v>0</v>
      </c>
      <c r="M14" s="88">
        <f t="shared" ref="M14:M16" si="9">N14-B14</f>
        <v>600</v>
      </c>
      <c r="N14" s="89">
        <v>600</v>
      </c>
      <c r="O14" s="115">
        <f t="shared" si="1"/>
        <v>0</v>
      </c>
      <c r="P14" s="133">
        <v>0.28489999999999999</v>
      </c>
      <c r="Q14" s="67">
        <v>28</v>
      </c>
      <c r="R14" s="183">
        <v>3</v>
      </c>
      <c r="S14" s="44"/>
      <c r="T14" s="45"/>
      <c r="U14" s="36"/>
      <c r="V14" s="36"/>
      <c r="W14" s="36"/>
      <c r="X14" s="4"/>
    </row>
    <row r="15" spans="1:26" ht="15.75" thickBot="1" x14ac:dyDescent="0.3">
      <c r="A15" s="68" t="s">
        <v>3</v>
      </c>
      <c r="B15" s="124">
        <v>0</v>
      </c>
      <c r="C15" s="124"/>
      <c r="D15" s="124"/>
      <c r="E15" s="186"/>
      <c r="F15" s="167"/>
      <c r="G15" s="74">
        <v>0</v>
      </c>
      <c r="H15" s="73">
        <v>32</v>
      </c>
      <c r="I15" s="83">
        <v>27</v>
      </c>
      <c r="J15" s="161">
        <f t="shared" si="8"/>
        <v>0</v>
      </c>
      <c r="K15" s="72"/>
      <c r="L15" s="71"/>
      <c r="M15" s="90">
        <f t="shared" si="9"/>
        <v>650</v>
      </c>
      <c r="N15" s="91">
        <v>650</v>
      </c>
      <c r="O15" s="18">
        <f t="shared" si="1"/>
        <v>0</v>
      </c>
      <c r="P15" s="17">
        <v>0.28999999999999998</v>
      </c>
      <c r="Q15" s="60">
        <v>6</v>
      </c>
      <c r="R15" s="182">
        <v>9</v>
      </c>
      <c r="S15" s="44"/>
      <c r="T15" s="45"/>
      <c r="U15" s="4"/>
      <c r="V15" s="4"/>
      <c r="W15" s="4"/>
    </row>
    <row r="16" spans="1:26" ht="15.75" thickBot="1" x14ac:dyDescent="0.3">
      <c r="A16" s="69" t="s">
        <v>56</v>
      </c>
      <c r="B16" s="124">
        <v>0</v>
      </c>
      <c r="C16" s="124"/>
      <c r="D16" s="124"/>
      <c r="E16" s="186"/>
      <c r="F16" s="167"/>
      <c r="G16" s="74">
        <v>0</v>
      </c>
      <c r="H16" s="73">
        <v>31</v>
      </c>
      <c r="I16" s="83">
        <v>31</v>
      </c>
      <c r="J16" s="161">
        <f t="shared" si="8"/>
        <v>0</v>
      </c>
      <c r="K16" s="72">
        <v>0</v>
      </c>
      <c r="L16" s="71">
        <v>0</v>
      </c>
      <c r="M16" s="90">
        <f t="shared" si="9"/>
        <v>4500</v>
      </c>
      <c r="N16" s="91">
        <v>4500</v>
      </c>
      <c r="O16" s="14">
        <f t="shared" si="1"/>
        <v>0</v>
      </c>
      <c r="P16" s="15">
        <v>0.28999999999999998</v>
      </c>
      <c r="Q16" s="60">
        <v>6</v>
      </c>
      <c r="R16" s="182">
        <v>9</v>
      </c>
      <c r="S16" s="1"/>
      <c r="T16" s="46"/>
      <c r="U16" s="4"/>
      <c r="V16" s="5"/>
      <c r="Y16" s="4"/>
      <c r="Z16" s="5"/>
    </row>
    <row r="17" spans="1:20" ht="15.75" thickBot="1" x14ac:dyDescent="0.3">
      <c r="A17" s="28" t="s">
        <v>6</v>
      </c>
      <c r="B17" s="125">
        <f>SUM(B3:B16)</f>
        <v>4500</v>
      </c>
      <c r="C17" s="125">
        <f>SUM(C6:C16)</f>
        <v>4757.34</v>
      </c>
      <c r="D17" s="125"/>
      <c r="E17" s="125"/>
      <c r="F17" s="168"/>
      <c r="G17" s="29">
        <f>SUM(G2:G16)</f>
        <v>543</v>
      </c>
      <c r="H17" s="29">
        <f t="shared" ref="H17:N17" si="10">SUM(H6:H16)</f>
        <v>607</v>
      </c>
      <c r="I17" s="29">
        <f t="shared" si="10"/>
        <v>647</v>
      </c>
      <c r="J17" s="29">
        <f t="shared" si="10"/>
        <v>49.546599315068491</v>
      </c>
      <c r="K17" s="29">
        <f t="shared" si="10"/>
        <v>303.15999999999997</v>
      </c>
      <c r="L17" s="29">
        <f t="shared" si="10"/>
        <v>356.12</v>
      </c>
      <c r="M17" s="29">
        <f t="shared" si="10"/>
        <v>33800</v>
      </c>
      <c r="N17" s="29">
        <f t="shared" si="10"/>
        <v>38300</v>
      </c>
      <c r="O17" s="30">
        <f>(N17-M17)/N17</f>
        <v>0.1174934725848564</v>
      </c>
      <c r="P17" s="31"/>
      <c r="Q17" s="61"/>
      <c r="R17" s="28"/>
      <c r="S17" s="4"/>
      <c r="T17" s="1"/>
    </row>
    <row r="18" spans="1:20" x14ac:dyDescent="0.25">
      <c r="A18" s="48"/>
      <c r="B18" s="92"/>
      <c r="C18" s="92"/>
      <c r="D18" s="92"/>
      <c r="E18" s="92"/>
      <c r="F18" s="169"/>
      <c r="G18" s="49"/>
      <c r="H18" s="50"/>
      <c r="M18" s="7"/>
      <c r="N18" s="7"/>
      <c r="O18" s="7"/>
      <c r="P18" s="1"/>
      <c r="Q18" s="1"/>
      <c r="R18" s="4"/>
    </row>
    <row r="19" spans="1:20" ht="60" x14ac:dyDescent="0.25">
      <c r="A19" s="55" t="s">
        <v>147</v>
      </c>
      <c r="C19" s="92"/>
      <c r="D19" s="92"/>
      <c r="E19" s="92"/>
      <c r="F19" s="169"/>
      <c r="G19" s="92"/>
      <c r="H19" s="49"/>
      <c r="I19" s="50"/>
      <c r="J19" s="6"/>
      <c r="K19" s="7"/>
    </row>
    <row r="20" spans="1:20" ht="75" x14ac:dyDescent="0.25">
      <c r="A20" s="55" t="s">
        <v>148</v>
      </c>
      <c r="B20" s="55"/>
      <c r="C20" s="94"/>
      <c r="D20" s="94"/>
      <c r="E20" s="94"/>
      <c r="F20" s="40"/>
      <c r="G20" s="94"/>
      <c r="H20" s="53"/>
      <c r="I20" s="54"/>
      <c r="J20" s="6"/>
      <c r="K20" s="7"/>
      <c r="L20" s="48"/>
      <c r="M20" s="49"/>
      <c r="N20" s="58"/>
      <c r="O20" s="59"/>
      <c r="P20" s="59"/>
    </row>
    <row r="21" spans="1:20" x14ac:dyDescent="0.25">
      <c r="B21" s="55"/>
      <c r="E21" s="95"/>
      <c r="F21" s="170"/>
      <c r="G21" s="95"/>
      <c r="H21" s="56"/>
      <c r="I21" s="47"/>
      <c r="J21" s="6"/>
      <c r="K21" s="7"/>
      <c r="L21" s="48"/>
      <c r="M21" s="49"/>
      <c r="N21" s="58"/>
      <c r="O21" s="59"/>
      <c r="P21" s="59"/>
    </row>
    <row r="22" spans="1:20" x14ac:dyDescent="0.25">
      <c r="A22" s="55"/>
      <c r="B22" s="95"/>
      <c r="C22" s="95"/>
      <c r="D22" s="95"/>
      <c r="E22" s="95"/>
      <c r="F22" s="170"/>
      <c r="G22" s="56"/>
      <c r="H22" s="47"/>
      <c r="K22" s="48"/>
      <c r="L22" s="49"/>
      <c r="M22" s="58"/>
      <c r="N22" s="59"/>
      <c r="O22" s="59"/>
    </row>
    <row r="23" spans="1:20" x14ac:dyDescent="0.25">
      <c r="A23" s="57"/>
      <c r="B23" s="95"/>
      <c r="C23" s="95"/>
      <c r="D23" s="95"/>
      <c r="E23" s="95"/>
      <c r="F23" s="170"/>
      <c r="G23" s="56"/>
      <c r="H23" s="47"/>
      <c r="K23" s="48"/>
      <c r="L23" s="49"/>
      <c r="M23" s="58"/>
      <c r="N23" s="59"/>
      <c r="O23" s="59"/>
    </row>
    <row r="24" spans="1:20" x14ac:dyDescent="0.25">
      <c r="A24" s="48"/>
      <c r="B24" s="95"/>
      <c r="C24" s="95"/>
      <c r="D24" s="95"/>
      <c r="E24" s="95"/>
      <c r="F24" s="170"/>
      <c r="G24" s="56"/>
      <c r="H24" s="47"/>
      <c r="K24" s="48"/>
      <c r="L24" s="49"/>
      <c r="M24" s="58"/>
      <c r="N24" s="59"/>
      <c r="O24" s="59"/>
    </row>
    <row r="25" spans="1:20" x14ac:dyDescent="0.25">
      <c r="A25" s="48"/>
      <c r="B25" s="95"/>
      <c r="C25" s="95"/>
      <c r="D25" s="95"/>
      <c r="E25" s="95"/>
      <c r="F25" s="170"/>
      <c r="G25" s="56"/>
      <c r="H25" s="47"/>
      <c r="K25" s="48"/>
      <c r="L25" s="49"/>
      <c r="M25" s="58"/>
      <c r="N25" s="59"/>
      <c r="O25" s="59"/>
    </row>
    <row r="26" spans="1:20" x14ac:dyDescent="0.25">
      <c r="A26" s="51"/>
      <c r="B26" s="93"/>
      <c r="C26" s="93"/>
      <c r="D26" s="93"/>
      <c r="E26" s="93"/>
      <c r="F26" s="171"/>
      <c r="G26" s="52"/>
      <c r="H26" s="50"/>
      <c r="K26" s="48"/>
      <c r="L26" s="49"/>
      <c r="M26" s="58"/>
      <c r="N26" s="59"/>
      <c r="O26" s="59"/>
    </row>
    <row r="27" spans="1:20" x14ac:dyDescent="0.25">
      <c r="A27" s="57"/>
      <c r="B27" s="95"/>
      <c r="C27" s="95"/>
      <c r="D27" s="95"/>
      <c r="E27" s="95"/>
      <c r="F27" s="170"/>
      <c r="G27" s="56"/>
      <c r="H27" s="47"/>
      <c r="K27" s="48"/>
      <c r="L27" s="49"/>
      <c r="M27" s="58"/>
      <c r="N27" s="59"/>
      <c r="O27" s="59"/>
    </row>
    <row r="28" spans="1:20" x14ac:dyDescent="0.25">
      <c r="A28" s="48"/>
      <c r="B28" s="95"/>
      <c r="C28" s="95"/>
      <c r="D28" s="95"/>
      <c r="E28" s="95"/>
      <c r="F28" s="170"/>
      <c r="G28" s="56"/>
      <c r="H28" s="47"/>
      <c r="K28" s="3"/>
      <c r="L28" s="8"/>
      <c r="M28" s="62"/>
      <c r="N28" s="3"/>
      <c r="O28" s="3"/>
    </row>
    <row r="29" spans="1:20" x14ac:dyDescent="0.25">
      <c r="A29" s="48"/>
      <c r="B29" s="95"/>
      <c r="C29" s="95"/>
      <c r="D29" s="95"/>
      <c r="E29" s="95"/>
      <c r="F29" s="170"/>
      <c r="G29" s="56"/>
      <c r="H29" s="47"/>
    </row>
    <row r="30" spans="1:20" x14ac:dyDescent="0.25">
      <c r="A30" s="48"/>
      <c r="B30" s="95"/>
      <c r="C30" s="95"/>
      <c r="D30" s="95"/>
      <c r="E30" s="95"/>
      <c r="F30" s="170"/>
      <c r="G30" s="56"/>
      <c r="H30" s="47"/>
    </row>
    <row r="31" spans="1:20" x14ac:dyDescent="0.25">
      <c r="A31" s="48"/>
      <c r="B31" s="96"/>
      <c r="C31" s="96"/>
      <c r="D31" s="96"/>
      <c r="E31" s="96"/>
      <c r="F31" s="172"/>
      <c r="G31" s="8"/>
      <c r="H31" s="1"/>
    </row>
    <row r="32" spans="1:20" x14ac:dyDescent="0.25">
      <c r="A32" s="55"/>
      <c r="B32" s="95"/>
      <c r="C32" s="95"/>
      <c r="D32" s="95"/>
      <c r="E32" s="95"/>
      <c r="F32" s="170"/>
      <c r="G32" s="56"/>
      <c r="H32" s="47"/>
    </row>
    <row r="33" spans="1:8" x14ac:dyDescent="0.25">
      <c r="A33" s="55"/>
      <c r="B33" s="95"/>
      <c r="C33" s="95"/>
      <c r="D33" s="95"/>
      <c r="E33" s="95"/>
      <c r="F33" s="170"/>
      <c r="G33" s="56"/>
      <c r="H33" s="47"/>
    </row>
    <row r="34" spans="1:8" x14ac:dyDescent="0.25">
      <c r="A34" s="55"/>
      <c r="B34" s="95"/>
      <c r="C34" s="95"/>
      <c r="D34" s="95"/>
      <c r="E34" s="95"/>
      <c r="F34" s="170"/>
      <c r="G34" s="56"/>
      <c r="H34" s="47"/>
    </row>
    <row r="35" spans="1:8" x14ac:dyDescent="0.25">
      <c r="A35" s="55"/>
      <c r="B35" s="95"/>
      <c r="C35" s="95"/>
      <c r="D35" s="95"/>
      <c r="E35" s="95"/>
      <c r="F35" s="170"/>
      <c r="G35" s="56"/>
      <c r="H35" s="56"/>
    </row>
    <row r="36" spans="1:8" x14ac:dyDescent="0.25">
      <c r="B36" s="97"/>
      <c r="C36" s="97"/>
      <c r="D36" s="97"/>
      <c r="E36" s="97"/>
      <c r="F36" s="173"/>
    </row>
  </sheetData>
  <sortState xmlns:xlrd2="http://schemas.microsoft.com/office/spreadsheetml/2017/richdata2" ref="A9:R13">
    <sortCondition ref="R9:R13"/>
  </sortState>
  <mergeCells count="1">
    <mergeCell ref="T1:W1"/>
  </mergeCells>
  <conditionalFormatting sqref="P6:P13 P1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{80804369-2988-4EC7-8018-66F5CEA4E425}</x14:id>
        </ext>
      </extLst>
    </cfRule>
  </conditionalFormatting>
  <conditionalFormatting sqref="P6:P1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{47791EDD-9F81-4179-9B8A-4432569E9A27}</x14:id>
        </ext>
      </extLst>
    </cfRule>
  </conditionalFormatting>
  <conditionalFormatting sqref="O4:O1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{5FB2205C-5D50-4CBD-B009-D293CFCEE8F8}</x14:id>
        </ext>
      </extLst>
    </cfRule>
  </conditionalFormatting>
  <hyperlinks>
    <hyperlink ref="A7" r:id="rId1" display="CAPITAL ONE MC" xr:uid="{00000000-0004-0000-0300-000000000000}"/>
    <hyperlink ref="A8" r:id="rId2" xr:uid="{00000000-0004-0000-0300-000001000000}"/>
  </hyperlinks>
  <pageMargins left="0.7" right="0.7" top="0.75" bottom="0.75" header="0.3" footer="0.3"/>
  <pageSetup orientation="portrait" horizontalDpi="0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804369-2988-4EC7-8018-66F5CEA4E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 P15</xm:sqref>
        </x14:conditionalFormatting>
        <x14:conditionalFormatting xmlns:xm="http://schemas.microsoft.com/office/excel/2006/main">
          <x14:cfRule type="dataBar" id="{47791EDD-9F81-4179-9B8A-4432569E9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P6:P15</xm:sqref>
        </x14:conditionalFormatting>
        <x14:conditionalFormatting xmlns:xm="http://schemas.microsoft.com/office/excel/2006/main">
          <x14:cfRule type="dataBar" id="{5FB2205C-5D50-4CBD-B009-D293CFCEE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F9" sqref="F9"/>
    </sheetView>
  </sheetViews>
  <sheetFormatPr defaultColWidth="11.5703125" defaultRowHeight="18.75" x14ac:dyDescent="0.3"/>
  <cols>
    <col min="1" max="1" width="24.7109375" style="32" bestFit="1" customWidth="1"/>
    <col min="2" max="2" width="28.7109375" style="32" customWidth="1"/>
    <col min="3" max="3" width="22.140625" style="32" customWidth="1"/>
    <col min="4" max="4" width="18.42578125" style="143" customWidth="1"/>
    <col min="5" max="5" width="14.42578125" style="32" customWidth="1"/>
    <col min="6" max="6" width="16.42578125" style="32" customWidth="1"/>
    <col min="7" max="7" width="41.42578125" style="32" bestFit="1" customWidth="1"/>
    <col min="8" max="8" width="22.42578125" style="32" customWidth="1"/>
    <col min="9" max="16384" width="11.5703125" style="63"/>
  </cols>
  <sheetData>
    <row r="1" spans="1:8" ht="19.5" thickBot="1" x14ac:dyDescent="0.35">
      <c r="A1" s="109" t="s">
        <v>37</v>
      </c>
      <c r="B1" s="107" t="s">
        <v>53</v>
      </c>
      <c r="C1" s="108" t="s">
        <v>54</v>
      </c>
      <c r="D1" s="139" t="s">
        <v>55</v>
      </c>
      <c r="E1" s="107" t="s">
        <v>41</v>
      </c>
      <c r="F1" s="122" t="s">
        <v>43</v>
      </c>
      <c r="G1" s="122" t="s">
        <v>52</v>
      </c>
      <c r="H1" s="248" t="s">
        <v>40</v>
      </c>
    </row>
    <row r="2" spans="1:8" ht="19.5" thickBot="1" x14ac:dyDescent="0.35">
      <c r="A2" s="64" t="s">
        <v>85</v>
      </c>
      <c r="B2" s="241" t="s">
        <v>8</v>
      </c>
      <c r="C2" s="64" t="s">
        <v>83</v>
      </c>
      <c r="D2" s="218">
        <v>44569</v>
      </c>
      <c r="E2" s="240">
        <v>739</v>
      </c>
      <c r="F2" s="219"/>
      <c r="G2" s="245"/>
      <c r="H2" s="249" t="s">
        <v>84</v>
      </c>
    </row>
    <row r="3" spans="1:8" ht="19.5" thickBot="1" x14ac:dyDescent="0.35">
      <c r="A3" s="99" t="s">
        <v>12</v>
      </c>
      <c r="B3" s="103" t="s">
        <v>8</v>
      </c>
      <c r="C3" s="99" t="s">
        <v>21</v>
      </c>
      <c r="D3" s="140"/>
      <c r="E3" s="120">
        <v>730</v>
      </c>
      <c r="F3" s="99">
        <v>717</v>
      </c>
      <c r="G3" s="246">
        <v>708</v>
      </c>
      <c r="H3" s="250" t="s">
        <v>27</v>
      </c>
    </row>
    <row r="4" spans="1:8" ht="19.5" thickBot="1" x14ac:dyDescent="0.35">
      <c r="A4" s="101" t="s">
        <v>25</v>
      </c>
      <c r="B4" s="32" t="s">
        <v>8</v>
      </c>
      <c r="C4" s="101" t="s">
        <v>20</v>
      </c>
      <c r="D4" s="141">
        <v>44570</v>
      </c>
      <c r="E4" s="121">
        <v>758</v>
      </c>
      <c r="F4" s="101">
        <v>762</v>
      </c>
      <c r="G4" s="247" t="s">
        <v>86</v>
      </c>
      <c r="H4" s="250" t="s">
        <v>27</v>
      </c>
    </row>
    <row r="5" spans="1:8" ht="19.5" thickBot="1" x14ac:dyDescent="0.35">
      <c r="A5" s="99" t="s">
        <v>0</v>
      </c>
      <c r="B5" s="103" t="s">
        <v>5</v>
      </c>
      <c r="C5" s="99" t="s">
        <v>20</v>
      </c>
      <c r="D5" s="140"/>
      <c r="E5" s="120">
        <v>762</v>
      </c>
      <c r="F5" s="99">
        <v>639</v>
      </c>
      <c r="G5" s="246">
        <v>696</v>
      </c>
      <c r="H5" s="250" t="s">
        <v>59</v>
      </c>
    </row>
    <row r="6" spans="1:8" ht="19.5" thickBot="1" x14ac:dyDescent="0.35">
      <c r="A6" s="101" t="s">
        <v>38</v>
      </c>
      <c r="B6" s="32" t="s">
        <v>26</v>
      </c>
      <c r="C6" s="101" t="s">
        <v>20</v>
      </c>
      <c r="D6" s="141"/>
      <c r="E6" s="121">
        <v>740</v>
      </c>
      <c r="F6" s="138" t="s">
        <v>58</v>
      </c>
      <c r="G6" s="247">
        <v>684</v>
      </c>
      <c r="H6" s="250" t="s">
        <v>27</v>
      </c>
    </row>
    <row r="7" spans="1:8" ht="19.5" thickBot="1" x14ac:dyDescent="0.35">
      <c r="A7" s="99" t="s">
        <v>1</v>
      </c>
      <c r="B7" s="103" t="s">
        <v>8</v>
      </c>
      <c r="C7" s="99" t="s">
        <v>23</v>
      </c>
      <c r="D7" s="140"/>
      <c r="E7" s="120">
        <v>717</v>
      </c>
      <c r="F7" s="99">
        <v>642</v>
      </c>
      <c r="G7" s="246">
        <v>689</v>
      </c>
      <c r="H7" s="250" t="s">
        <v>57</v>
      </c>
    </row>
    <row r="8" spans="1:8" ht="19.5" thickBot="1" x14ac:dyDescent="0.35">
      <c r="A8" s="101" t="s">
        <v>22</v>
      </c>
      <c r="B8" s="32" t="s">
        <v>5</v>
      </c>
      <c r="C8" s="101" t="s">
        <v>23</v>
      </c>
      <c r="D8" s="140"/>
      <c r="E8" s="121">
        <v>754</v>
      </c>
      <c r="F8" s="101">
        <v>730</v>
      </c>
      <c r="G8" s="247">
        <v>718</v>
      </c>
      <c r="H8" s="250" t="s">
        <v>27</v>
      </c>
    </row>
    <row r="9" spans="1:8" ht="19.5" thickBot="1" x14ac:dyDescent="0.35">
      <c r="A9" s="99" t="s">
        <v>39</v>
      </c>
      <c r="B9" s="103" t="s">
        <v>5</v>
      </c>
      <c r="C9" s="99" t="s">
        <v>23</v>
      </c>
      <c r="D9" s="140">
        <v>44574</v>
      </c>
      <c r="E9" s="120">
        <v>754</v>
      </c>
      <c r="F9" s="99">
        <v>740</v>
      </c>
      <c r="G9" s="246">
        <v>688</v>
      </c>
      <c r="H9" s="249" t="s">
        <v>84</v>
      </c>
    </row>
    <row r="10" spans="1:8" ht="19.5" thickBot="1" x14ac:dyDescent="0.35">
      <c r="A10" s="102" t="s">
        <v>39</v>
      </c>
      <c r="B10" s="99" t="s">
        <v>26</v>
      </c>
      <c r="C10" s="99" t="s">
        <v>23</v>
      </c>
      <c r="D10" s="140">
        <v>44574</v>
      </c>
      <c r="E10" s="120">
        <v>753</v>
      </c>
      <c r="F10" s="99">
        <v>739</v>
      </c>
      <c r="G10" s="246">
        <v>660</v>
      </c>
      <c r="H10" s="249" t="s">
        <v>84</v>
      </c>
    </row>
    <row r="11" spans="1:8" ht="19.5" thickBot="1" x14ac:dyDescent="0.35">
      <c r="A11" s="102" t="s">
        <v>19</v>
      </c>
      <c r="B11" s="104" t="s">
        <v>8</v>
      </c>
      <c r="C11" s="101" t="s">
        <v>23</v>
      </c>
      <c r="D11" s="140"/>
      <c r="E11" s="120">
        <v>729</v>
      </c>
      <c r="F11" s="101">
        <v>659</v>
      </c>
      <c r="G11" s="247">
        <v>660</v>
      </c>
      <c r="H11" s="250" t="s">
        <v>57</v>
      </c>
    </row>
    <row r="12" spans="1:8" ht="19.5" thickBot="1" x14ac:dyDescent="0.35">
      <c r="A12" s="102" t="s">
        <v>42</v>
      </c>
      <c r="B12" s="100" t="s">
        <v>5</v>
      </c>
      <c r="C12" s="99" t="s">
        <v>24</v>
      </c>
      <c r="D12" s="140"/>
      <c r="E12" s="120">
        <v>715</v>
      </c>
      <c r="F12" s="99">
        <v>685</v>
      </c>
      <c r="G12" s="246">
        <v>685</v>
      </c>
      <c r="H12" s="250" t="s">
        <v>57</v>
      </c>
    </row>
    <row r="13" spans="1:8" ht="19.5" thickBot="1" x14ac:dyDescent="0.35">
      <c r="A13" s="216" t="s">
        <v>79</v>
      </c>
      <c r="B13" s="99" t="s">
        <v>5</v>
      </c>
      <c r="C13" s="99" t="s">
        <v>23</v>
      </c>
      <c r="D13" s="218"/>
      <c r="E13" s="220">
        <v>730</v>
      </c>
      <c r="F13" s="219"/>
      <c r="G13" s="217"/>
      <c r="H13" s="251"/>
    </row>
    <row r="14" spans="1:8" x14ac:dyDescent="0.3">
      <c r="A14" s="64"/>
      <c r="B14" s="64"/>
      <c r="C14" s="64"/>
      <c r="D14" s="142"/>
      <c r="E14" s="65"/>
      <c r="F14" s="66"/>
      <c r="G14" s="66"/>
      <c r="H14" s="64"/>
    </row>
    <row r="15" spans="1:8" x14ac:dyDescent="0.3">
      <c r="A15" s="64"/>
      <c r="B15" s="64"/>
      <c r="C15" s="64"/>
      <c r="D15" s="142"/>
      <c r="E15" s="65"/>
      <c r="F15" s="64"/>
      <c r="G15" s="64"/>
      <c r="H15" s="64"/>
    </row>
    <row r="16" spans="1:8" x14ac:dyDescent="0.3">
      <c r="A16" s="64"/>
      <c r="B16" s="64"/>
      <c r="C16" s="64"/>
      <c r="D16" s="142"/>
      <c r="E16" s="64"/>
      <c r="F16" s="64"/>
      <c r="G16" s="64"/>
      <c r="H16" s="64"/>
    </row>
  </sheetData>
  <sortState xmlns:xlrd2="http://schemas.microsoft.com/office/spreadsheetml/2017/richdata2" ref="A2:I16">
    <sortCondition ref="C2:C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abSelected="1" workbookViewId="0">
      <selection activeCell="G36" sqref="G36"/>
    </sheetView>
  </sheetViews>
  <sheetFormatPr defaultRowHeight="15" x14ac:dyDescent="0.25"/>
  <cols>
    <col min="1" max="1" width="28.85546875" bestFit="1" customWidth="1"/>
    <col min="2" max="2" width="13.28515625" style="289" bestFit="1" customWidth="1"/>
    <col min="4" max="4" width="17.85546875" bestFit="1" customWidth="1"/>
    <col min="5" max="5" width="10.85546875" bestFit="1" customWidth="1"/>
    <col min="6" max="6" width="11.5703125" bestFit="1" customWidth="1"/>
  </cols>
  <sheetData>
    <row r="1" spans="1:5" x14ac:dyDescent="0.25">
      <c r="A1" s="284" t="s">
        <v>104</v>
      </c>
    </row>
    <row r="2" spans="1:5" x14ac:dyDescent="0.25">
      <c r="A2" t="s">
        <v>99</v>
      </c>
      <c r="B2" s="289">
        <v>245000</v>
      </c>
      <c r="D2" t="s">
        <v>105</v>
      </c>
      <c r="E2" s="221">
        <f>PMT(B3/12,B4*12,-B7)</f>
        <v>693.04513929125937</v>
      </c>
    </row>
    <row r="3" spans="1:5" x14ac:dyDescent="0.25">
      <c r="A3" t="s">
        <v>100</v>
      </c>
      <c r="B3" s="289">
        <v>3.6499999999999998E-2</v>
      </c>
    </row>
    <row r="4" spans="1:5" x14ac:dyDescent="0.25">
      <c r="A4" t="s">
        <v>106</v>
      </c>
      <c r="B4" s="289">
        <v>360</v>
      </c>
    </row>
    <row r="5" spans="1:5" x14ac:dyDescent="0.25">
      <c r="A5" t="s">
        <v>102</v>
      </c>
      <c r="B5" s="289">
        <v>7.0000000000000007E-2</v>
      </c>
    </row>
    <row r="6" spans="1:5" x14ac:dyDescent="0.25">
      <c r="A6" t="s">
        <v>101</v>
      </c>
      <c r="B6" s="289">
        <f>B2*B5</f>
        <v>17150</v>
      </c>
    </row>
    <row r="7" spans="1:5" x14ac:dyDescent="0.25">
      <c r="A7" t="s">
        <v>103</v>
      </c>
      <c r="B7" s="289">
        <f>B2-B6</f>
        <v>227850</v>
      </c>
    </row>
    <row r="10" spans="1:5" x14ac:dyDescent="0.25">
      <c r="A10" t="s">
        <v>107</v>
      </c>
    </row>
    <row r="11" spans="1:5" x14ac:dyDescent="0.25">
      <c r="A11" t="s">
        <v>117</v>
      </c>
      <c r="B11" s="289">
        <v>260000</v>
      </c>
    </row>
    <row r="12" spans="1:5" x14ac:dyDescent="0.25">
      <c r="A12" t="s">
        <v>120</v>
      </c>
      <c r="B12">
        <f>B14*B11</f>
        <v>5122</v>
      </c>
    </row>
    <row r="13" spans="1:5" x14ac:dyDescent="0.25">
      <c r="A13" t="s">
        <v>110</v>
      </c>
      <c r="B13">
        <f>B12/12</f>
        <v>426.83333333333331</v>
      </c>
      <c r="D13" t="s">
        <v>119</v>
      </c>
    </row>
    <row r="14" spans="1:5" x14ac:dyDescent="0.25">
      <c r="A14" t="s">
        <v>108</v>
      </c>
      <c r="B14" s="290">
        <v>1.9699999999999999E-2</v>
      </c>
    </row>
    <row r="15" spans="1:5" x14ac:dyDescent="0.25">
      <c r="A15" t="s">
        <v>118</v>
      </c>
      <c r="B15" s="289">
        <v>173860</v>
      </c>
    </row>
    <row r="16" spans="1:5" x14ac:dyDescent="0.25">
      <c r="A16" t="s">
        <v>121</v>
      </c>
      <c r="B16" s="289">
        <v>3673.35</v>
      </c>
    </row>
    <row r="17" spans="1:8" x14ac:dyDescent="0.25">
      <c r="A17" t="s">
        <v>111</v>
      </c>
      <c r="B17" s="289">
        <v>1900</v>
      </c>
      <c r="D17" t="s">
        <v>109</v>
      </c>
      <c r="E17">
        <v>1900</v>
      </c>
    </row>
    <row r="18" spans="1:8" x14ac:dyDescent="0.25">
      <c r="A18" t="s">
        <v>110</v>
      </c>
      <c r="B18">
        <f>B17/12</f>
        <v>158.33333333333334</v>
      </c>
    </row>
    <row r="20" spans="1:8" x14ac:dyDescent="0.25">
      <c r="A20" t="s">
        <v>91</v>
      </c>
      <c r="B20" s="289">
        <v>66</v>
      </c>
      <c r="D20" t="s">
        <v>112</v>
      </c>
      <c r="E20">
        <v>66</v>
      </c>
    </row>
    <row r="21" spans="1:8" x14ac:dyDescent="0.25">
      <c r="B21" s="289">
        <f>B20*4</f>
        <v>264</v>
      </c>
      <c r="D21" t="s">
        <v>110</v>
      </c>
      <c r="E21">
        <f>B20/4</f>
        <v>16.5</v>
      </c>
    </row>
    <row r="23" spans="1:8" x14ac:dyDescent="0.25">
      <c r="A23" t="s">
        <v>116</v>
      </c>
      <c r="E23" s="221">
        <f>E2+B13+B18+E21</f>
        <v>1294.7118059579259</v>
      </c>
    </row>
    <row r="24" spans="1:8" x14ac:dyDescent="0.25">
      <c r="A24" t="s">
        <v>115</v>
      </c>
      <c r="E24" s="24">
        <v>1118</v>
      </c>
      <c r="F24" s="227">
        <f>E24*12</f>
        <v>13416</v>
      </c>
      <c r="H24">
        <v>800</v>
      </c>
    </row>
    <row r="25" spans="1:8" x14ac:dyDescent="0.25">
      <c r="H25">
        <v>0.2</v>
      </c>
    </row>
    <row r="26" spans="1:8" x14ac:dyDescent="0.25">
      <c r="A26" t="s">
        <v>114</v>
      </c>
      <c r="B26" s="289">
        <v>3.5000000000000003E-2</v>
      </c>
      <c r="H26">
        <f>H24*H25</f>
        <v>160</v>
      </c>
    </row>
    <row r="27" spans="1:8" x14ac:dyDescent="0.25">
      <c r="A27" t="s">
        <v>113</v>
      </c>
      <c r="B27" s="289">
        <f>B2*B26</f>
        <v>8575</v>
      </c>
    </row>
    <row r="30" spans="1:8" x14ac:dyDescent="0.25">
      <c r="E30" s="2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>
    <row r="1" spans="1:1" x14ac:dyDescent="0.25">
      <c r="A1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9" sqref="A2:C9"/>
    </sheetView>
  </sheetViews>
  <sheetFormatPr defaultColWidth="12.140625" defaultRowHeight="15" customHeight="1" x14ac:dyDescent="0.25"/>
  <cols>
    <col min="1" max="1" width="15.140625" style="157" customWidth="1"/>
    <col min="3" max="3" width="12.42578125" customWidth="1"/>
  </cols>
  <sheetData>
    <row r="1" spans="1:3" ht="15" customHeight="1" x14ac:dyDescent="0.25">
      <c r="A1" s="275" t="s">
        <v>96</v>
      </c>
      <c r="B1" s="276" t="s">
        <v>68</v>
      </c>
      <c r="C1" s="277" t="s">
        <v>69</v>
      </c>
    </row>
    <row r="2" spans="1:3" ht="15" customHeight="1" x14ac:dyDescent="0.25">
      <c r="A2" s="278">
        <v>44567</v>
      </c>
      <c r="B2" s="274" t="s">
        <v>97</v>
      </c>
      <c r="C2" s="279">
        <v>31.98</v>
      </c>
    </row>
    <row r="3" spans="1:3" ht="15" customHeight="1" x14ac:dyDescent="0.25">
      <c r="A3" s="278">
        <v>44573</v>
      </c>
      <c r="B3" s="274" t="s">
        <v>98</v>
      </c>
      <c r="C3" s="279">
        <v>31.04</v>
      </c>
    </row>
    <row r="4" spans="1:3" ht="15" customHeight="1" x14ac:dyDescent="0.25">
      <c r="A4" s="278">
        <v>44574</v>
      </c>
      <c r="B4" s="274" t="s">
        <v>97</v>
      </c>
      <c r="C4" s="279">
        <v>19.920000000000002</v>
      </c>
    </row>
    <row r="5" spans="1:3" ht="15" customHeight="1" x14ac:dyDescent="0.25">
      <c r="A5" s="278">
        <v>44577</v>
      </c>
      <c r="B5" s="274" t="s">
        <v>97</v>
      </c>
      <c r="C5" s="279">
        <v>44.49</v>
      </c>
    </row>
    <row r="6" spans="1:3" ht="15" customHeight="1" x14ac:dyDescent="0.25">
      <c r="A6" s="278">
        <v>44579</v>
      </c>
      <c r="B6" s="274" t="s">
        <v>97</v>
      </c>
      <c r="C6" s="279">
        <v>38.950000000000003</v>
      </c>
    </row>
    <row r="7" spans="1:3" ht="15" customHeight="1" x14ac:dyDescent="0.25">
      <c r="A7" s="278">
        <v>44582</v>
      </c>
      <c r="B7" s="274" t="s">
        <v>97</v>
      </c>
      <c r="C7" s="279">
        <v>15.2</v>
      </c>
    </row>
    <row r="8" spans="1:3" ht="15" customHeight="1" x14ac:dyDescent="0.25">
      <c r="A8" s="278">
        <v>44584</v>
      </c>
      <c r="B8" s="274" t="s">
        <v>97</v>
      </c>
      <c r="C8" s="279">
        <v>48.23</v>
      </c>
    </row>
    <row r="9" spans="1:3" ht="15" customHeight="1" x14ac:dyDescent="0.25">
      <c r="A9" s="280">
        <v>44590</v>
      </c>
      <c r="B9" s="274" t="s">
        <v>97</v>
      </c>
      <c r="C9" s="279">
        <v>73.180000000000007</v>
      </c>
    </row>
    <row r="10" spans="1:3" ht="15" customHeight="1" thickBot="1" x14ac:dyDescent="0.3">
      <c r="A10" s="281" t="s">
        <v>6</v>
      </c>
      <c r="B10" s="283"/>
      <c r="C10" s="282">
        <f>SUM(C2:C9)</f>
        <v>302.99</v>
      </c>
    </row>
  </sheetData>
  <sortState xmlns:xlrd2="http://schemas.microsoft.com/office/spreadsheetml/2017/richdata2" ref="A2:C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Latest</vt:lpstr>
      <vt:lpstr>GRAPHS</vt:lpstr>
      <vt:lpstr>CREDIT CARD AMOUNTS</vt:lpstr>
      <vt:lpstr>Credit Score</vt:lpstr>
      <vt:lpstr>MortgageCalculator</vt:lpstr>
      <vt:lpstr>Sheet2</vt:lpstr>
      <vt:lpstr>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Francisco Guadarrama</cp:lastModifiedBy>
  <dcterms:created xsi:type="dcterms:W3CDTF">2017-09-13T17:58:15Z</dcterms:created>
  <dcterms:modified xsi:type="dcterms:W3CDTF">2023-03-08T07:49:07Z</dcterms:modified>
</cp:coreProperties>
</file>