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Z:\Research\Thesis\Paper 3 review\"/>
    </mc:Choice>
  </mc:AlternateContent>
  <xr:revisionPtr revIDLastSave="0" documentId="13_ncr:1_{19FCC9B7-42E5-4B01-BC7F-1BD174073555}" xr6:coauthVersionLast="47" xr6:coauthVersionMax="47" xr10:uidLastSave="{00000000-0000-0000-0000-000000000000}"/>
  <bookViews>
    <workbookView xWindow="30612" yWindow="-108" windowWidth="23256" windowHeight="13896" xr2:uid="{00000000-000D-0000-FFFF-FFFF00000000}"/>
  </bookViews>
  <sheets>
    <sheet name="Extraction" sheetId="1" r:id="rId1"/>
  </sheets>
  <definedNames>
    <definedName name="_xlnm._FilterDatabase" localSheetId="0" hidden="1">Extraction!$A$1:$AJ$121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0" i="1" l="1"/>
  <c r="E120" i="1"/>
  <c r="H119" i="1"/>
  <c r="E118" i="1"/>
  <c r="H117" i="1"/>
  <c r="E117" i="1"/>
  <c r="H116" i="1"/>
  <c r="E116" i="1"/>
  <c r="U113" i="1"/>
  <c r="E113" i="1"/>
  <c r="I112" i="1"/>
  <c r="H112" i="1"/>
  <c r="I111" i="1"/>
  <c r="H83" i="1"/>
  <c r="E83" i="1"/>
  <c r="I75" i="1"/>
  <c r="H75" i="1"/>
  <c r="H37" i="1"/>
  <c r="I37" i="1" s="1"/>
  <c r="H33" i="1"/>
  <c r="H32" i="1"/>
  <c r="H31" i="1"/>
  <c r="H30" i="1"/>
  <c r="I30" i="1" s="1"/>
  <c r="H24" i="1"/>
  <c r="E24" i="1"/>
  <c r="I17" i="1"/>
  <c r="I79" i="1"/>
  <c r="H79" i="1"/>
  <c r="U79" i="1"/>
  <c r="E79" i="1"/>
  <c r="E27" i="1"/>
  <c r="E15" i="1"/>
  <c r="E65" i="1"/>
  <c r="H70" i="1"/>
  <c r="E70" i="1"/>
  <c r="H87" i="1"/>
  <c r="I87" i="1" s="1"/>
  <c r="H99" i="1"/>
  <c r="I99" i="1" s="1"/>
  <c r="K107" i="1"/>
  <c r="U107" i="1"/>
  <c r="E107" i="1"/>
  <c r="K106" i="1"/>
  <c r="H106" i="1"/>
  <c r="E106" i="1"/>
  <c r="U106" i="1"/>
  <c r="I105" i="1"/>
  <c r="E102" i="1"/>
  <c r="K101" i="1"/>
  <c r="I101" i="1"/>
  <c r="E100" i="1"/>
  <c r="H47" i="1"/>
  <c r="H43" i="1"/>
  <c r="I98" i="1"/>
  <c r="H98" i="1"/>
  <c r="H95" i="1"/>
  <c r="E95" i="1"/>
  <c r="H94" i="1"/>
  <c r="H93" i="1"/>
  <c r="E93" i="1"/>
  <c r="E92" i="1"/>
  <c r="H91" i="1"/>
  <c r="H90" i="1"/>
  <c r="I90" i="1" s="1"/>
  <c r="E90" i="1"/>
  <c r="H89" i="1"/>
  <c r="H88" i="1"/>
  <c r="I88" i="1" s="1"/>
  <c r="E86" i="1"/>
  <c r="E85" i="1"/>
  <c r="H85" i="1"/>
  <c r="I85" i="1" s="1"/>
  <c r="E84" i="1"/>
  <c r="H82" i="1"/>
  <c r="E82" i="1"/>
  <c r="H81" i="1"/>
  <c r="I81" i="1" s="1"/>
  <c r="E81" i="1"/>
  <c r="H80" i="1"/>
  <c r="I80" i="1" s="1"/>
  <c r="E80" i="1"/>
  <c r="E78" i="1"/>
  <c r="I77" i="1"/>
  <c r="E74" i="1"/>
  <c r="H73" i="1"/>
  <c r="I73" i="1" s="1"/>
  <c r="H69" i="1"/>
  <c r="E69" i="1"/>
  <c r="E68" i="1"/>
  <c r="E63" i="1"/>
  <c r="I62" i="1"/>
  <c r="H62" i="1"/>
  <c r="E58" i="1"/>
  <c r="H55" i="1"/>
  <c r="I97" i="1"/>
  <c r="H97" i="1"/>
  <c r="H54" i="1"/>
  <c r="I54" i="1" s="1"/>
  <c r="E54" i="1"/>
  <c r="E50" i="1"/>
  <c r="E49" i="1"/>
  <c r="U48" i="1"/>
  <c r="E48" i="1"/>
  <c r="H46" i="1"/>
  <c r="I46" i="1" s="1"/>
  <c r="E46" i="1"/>
  <c r="U46" i="1"/>
  <c r="E40" i="1"/>
  <c r="E38" i="1"/>
  <c r="U36" i="1"/>
  <c r="E36" i="1"/>
  <c r="E35" i="1"/>
  <c r="E33" i="1"/>
  <c r="E32" i="1"/>
  <c r="E31" i="1"/>
  <c r="H28" i="1"/>
  <c r="I28" i="1" s="1"/>
  <c r="E26" i="1"/>
  <c r="K23" i="1"/>
  <c r="E10" i="1"/>
  <c r="E5" i="1"/>
  <c r="H17" i="1"/>
  <c r="H16" i="1"/>
  <c r="I16" i="1" s="1"/>
  <c r="H14" i="1"/>
  <c r="I14" i="1" s="1"/>
  <c r="H10" i="1"/>
  <c r="I10" i="1" s="1"/>
</calcChain>
</file>

<file path=xl/sharedStrings.xml><?xml version="1.0" encoding="utf-8"?>
<sst xmlns="http://schemas.openxmlformats.org/spreadsheetml/2006/main" count="1620" uniqueCount="337">
  <si>
    <t>Yes</t>
  </si>
  <si>
    <t>The number of registries used</t>
  </si>
  <si>
    <t>Publication month</t>
  </si>
  <si>
    <t>First author?</t>
  </si>
  <si>
    <t>Journal?</t>
  </si>
  <si>
    <t>Infection and Drug Resistance</t>
  </si>
  <si>
    <t>How many subjects were included in the SR?</t>
  </si>
  <si>
    <t>Is the SR a living SR?</t>
  </si>
  <si>
    <t>Is it a Cochrane Review?</t>
  </si>
  <si>
    <t>No</t>
  </si>
  <si>
    <t>Purpose (scope) of the SR?</t>
  </si>
  <si>
    <t>Type of trial characteristics?</t>
  </si>
  <si>
    <t>Trop. Med. Infect. Dis.</t>
  </si>
  <si>
    <t>Not mentioned</t>
  </si>
  <si>
    <t>International Immunopharmacology</t>
  </si>
  <si>
    <t>Commercial</t>
  </si>
  <si>
    <t>Ciência &amp; Saúde Coletiva</t>
  </si>
  <si>
    <t>J. Clin. Med.</t>
  </si>
  <si>
    <t>Paper #</t>
  </si>
  <si>
    <t>Statistical</t>
  </si>
  <si>
    <t>Abubakar, AR</t>
  </si>
  <si>
    <t>Alhumaid, S</t>
  </si>
  <si>
    <t>Both</t>
  </si>
  <si>
    <t>AminJafari, A</t>
  </si>
  <si>
    <t>Andrade, KRC</t>
  </si>
  <si>
    <t>Ang, L</t>
  </si>
  <si>
    <t>CENTRAL</t>
  </si>
  <si>
    <t>Canadian Respiratory Journal</t>
  </si>
  <si>
    <t>Bakhtawar, N</t>
  </si>
  <si>
    <t>Cureus</t>
  </si>
  <si>
    <t>Screening</t>
  </si>
  <si>
    <t>Preparation</t>
  </si>
  <si>
    <t>Extraction</t>
  </si>
  <si>
    <t>Synthesis</t>
  </si>
  <si>
    <t>Reporting</t>
  </si>
  <si>
    <t>Bhagavathula, AS</t>
  </si>
  <si>
    <t>Clinicaltrials.gov</t>
  </si>
  <si>
    <t>ICTRP</t>
  </si>
  <si>
    <t>Indian Journal of Pharmacology</t>
  </si>
  <si>
    <t>SN Comprehensive Clinical Medicine</t>
  </si>
  <si>
    <t>IJC Heart &amp; Vasculature</t>
  </si>
  <si>
    <t>Journal of Clinical Medicine</t>
  </si>
  <si>
    <t>Was any software used in the any of the review task?</t>
  </si>
  <si>
    <t>If automated, was it used for publications or registry records extraction?</t>
  </si>
  <si>
    <t>Cantini, F</t>
  </si>
  <si>
    <t>Drugs</t>
  </si>
  <si>
    <t>Indian Journal of Critical Care Medicine</t>
  </si>
  <si>
    <t>OpenMetaAnalyst</t>
  </si>
  <si>
    <t>Chowdhury, MS</t>
  </si>
  <si>
    <t>Academic Emergency Medicine</t>
  </si>
  <si>
    <t>If yes, what is the name of the primary registry used?</t>
  </si>
  <si>
    <t>Is/are primary or aggregator registries/portals included in the search?</t>
  </si>
  <si>
    <t>Name of the aggregator registries/portals if included</t>
  </si>
  <si>
    <t>If automated, was the performance evaluated?</t>
  </si>
  <si>
    <t>Other</t>
  </si>
  <si>
    <t>Any automation task performed?</t>
  </si>
  <si>
    <t>If automated, was API leveraged in the automation?</t>
  </si>
  <si>
    <t>If yes, how many ongoing trials?</t>
  </si>
  <si>
    <t>Cortegiani, A</t>
  </si>
  <si>
    <t>Journal of Critical Care​</t>
  </si>
  <si>
    <t>If yes, how many trials were initially retrieved from these registries?</t>
  </si>
  <si>
    <t>How many records were initially retrieved from all data sources?</t>
  </si>
  <si>
    <t>Does the PRISMA diagram identify registry as an individual source?</t>
  </si>
  <si>
    <t>Clinicaltrials.gov; EU-CTR; ChiCTR</t>
  </si>
  <si>
    <t>If yes, was the software commercial or custom-built/open-source?</t>
  </si>
  <si>
    <t>If yes, the name of the automation tool</t>
  </si>
  <si>
    <t>If yes, the name of the automated task</t>
  </si>
  <si>
    <t>Rayyan (Deduplication)</t>
  </si>
  <si>
    <t>Rayyan (Data extraction)</t>
  </si>
  <si>
    <t>Clinicaltrials.gov; ChiCTR</t>
  </si>
  <si>
    <t>ICTRP; CENTRAL</t>
  </si>
  <si>
    <t>No PRISMA diagram</t>
  </si>
  <si>
    <t>Online doc translator (search)</t>
  </si>
  <si>
    <t>SPSS; R; RevMan (Statistical analysis)</t>
  </si>
  <si>
    <t>Budhathoki, P</t>
  </si>
  <si>
    <t>Bhattacharyya, A</t>
  </si>
  <si>
    <t>Caldeira, D</t>
  </si>
  <si>
    <t>Campbell, CM</t>
  </si>
  <si>
    <t>Excel (Heat map)</t>
  </si>
  <si>
    <t>Google Translate (Translation)</t>
  </si>
  <si>
    <t>Journal of Critical Care</t>
  </si>
  <si>
    <t>Das, RR</t>
  </si>
  <si>
    <t>Frontiers in Medicine</t>
  </si>
  <si>
    <t>Das, S</t>
  </si>
  <si>
    <t>Clinical Drug Investigation​</t>
  </si>
  <si>
    <t>Critical Reviews in Oncology / Hematology</t>
  </si>
  <si>
    <t>R</t>
  </si>
  <si>
    <t>Elavarasi, A</t>
  </si>
  <si>
    <t>Journal of General Internal Medicine</t>
  </si>
  <si>
    <t>Zotero</t>
  </si>
  <si>
    <t>Zotero (Search)</t>
  </si>
  <si>
    <t>RevMan</t>
  </si>
  <si>
    <t>Fan, Y</t>
  </si>
  <si>
    <t xml:space="preserve">	Journal of Integrative Medicine</t>
  </si>
  <si>
    <t>EndNote</t>
  </si>
  <si>
    <t>RevMan (Statistical analysis)</t>
  </si>
  <si>
    <t>RevMan (Forest plot)</t>
  </si>
  <si>
    <t>RevMan (Data synthesis)</t>
  </si>
  <si>
    <t>RevMan (Statistical Analysis)</t>
  </si>
  <si>
    <t>Faraone, I</t>
  </si>
  <si>
    <t>Molecules</t>
  </si>
  <si>
    <t>Ford, N</t>
  </si>
  <si>
    <t>Journal of the International AIDS Society</t>
  </si>
  <si>
    <t>Ghazy, RM</t>
  </si>
  <si>
    <t>Scientific Reports</t>
  </si>
  <si>
    <t>Excel</t>
  </si>
  <si>
    <t>Han, Q</t>
  </si>
  <si>
    <t>Frontiers in Pharmacology</t>
  </si>
  <si>
    <t>Hernandez, AV</t>
  </si>
  <si>
    <t>Annals of Internal Medicine</t>
  </si>
  <si>
    <t>Hong, TS</t>
  </si>
  <si>
    <t>Pharmacy</t>
  </si>
  <si>
    <t>Jankelson, L</t>
  </si>
  <si>
    <t>Contemporary Review</t>
  </si>
  <si>
    <t>Jin, L</t>
  </si>
  <si>
    <t>Rev Assoc Med Bras</t>
  </si>
  <si>
    <t>STATA</t>
  </si>
  <si>
    <t>Juul, S</t>
  </si>
  <si>
    <t>PLoS Medicine</t>
  </si>
  <si>
    <t>Karlsen, APH</t>
  </si>
  <si>
    <t>PLoS One</t>
  </si>
  <si>
    <t>Unknown</t>
  </si>
  <si>
    <t>Khan, S</t>
  </si>
  <si>
    <t>Expert Opinion on Pharmacotherapy</t>
  </si>
  <si>
    <t>Open-source</t>
  </si>
  <si>
    <t>Kim, MS</t>
  </si>
  <si>
    <t>STATA; R</t>
  </si>
  <si>
    <t>Koshy, AN</t>
  </si>
  <si>
    <t>Internal Medicine Journal</t>
  </si>
  <si>
    <t>Kotecha, P</t>
  </si>
  <si>
    <t>Edizioni Minerva Medica</t>
  </si>
  <si>
    <t>EU-CTR; Clinicaltrials.gov; ISRCTN</t>
  </si>
  <si>
    <t>NIHR</t>
  </si>
  <si>
    <t>Kouzy, R</t>
  </si>
  <si>
    <t>JAMA Network Open</t>
  </si>
  <si>
    <t>SPSS</t>
  </si>
  <si>
    <t>Li, H</t>
  </si>
  <si>
    <t>Leukemia</t>
  </si>
  <si>
    <t>Lima, WG</t>
  </si>
  <si>
    <t>Archives of Virology</t>
  </si>
  <si>
    <t>Liu, M</t>
  </si>
  <si>
    <t>Pharmacological Research</t>
  </si>
  <si>
    <t>Liu, W</t>
  </si>
  <si>
    <t>Canadian Medical Association Journal</t>
  </si>
  <si>
    <t>Mackey, K</t>
  </si>
  <si>
    <t>Maguire, BJ</t>
  </si>
  <si>
    <t>Wellcome Open Research</t>
  </si>
  <si>
    <t>Trifacta Wrangler</t>
  </si>
  <si>
    <t>Commercial (Trifacta Wrangler, STATA); Open-source (R)</t>
  </si>
  <si>
    <t>Automated imports of data</t>
  </si>
  <si>
    <t>Registry records</t>
  </si>
  <si>
    <t>If evaluated, what was the performance metric?</t>
  </si>
  <si>
    <t>Mansourabadi, AH</t>
  </si>
  <si>
    <t>Life Sciences</t>
  </si>
  <si>
    <t>Clinicaltrials.gov; ANZCTR; EU-CTR</t>
  </si>
  <si>
    <t>Mathioudakis, AG</t>
  </si>
  <si>
    <t>Life</t>
  </si>
  <si>
    <t>Misra, S</t>
  </si>
  <si>
    <t>European Journal of Clinical Investigation</t>
  </si>
  <si>
    <t>R (R script for extracting study characteristics)</t>
  </si>
  <si>
    <t>Medwave</t>
  </si>
  <si>
    <t>L.OVE</t>
  </si>
  <si>
    <t>Were ongoing trials mentioned/included in the SR?</t>
  </si>
  <si>
    <t>Nasir, M</t>
  </si>
  <si>
    <t>Verdugo-Paiva, F</t>
  </si>
  <si>
    <t>Mymensingh Medical Journal</t>
  </si>
  <si>
    <t>Oscanoa, TJ</t>
  </si>
  <si>
    <t>International Journal of Antimicrobial Agents</t>
  </si>
  <si>
    <t>Pang, W</t>
  </si>
  <si>
    <t>Integrative Medicine Research</t>
  </si>
  <si>
    <t>Pang, J</t>
  </si>
  <si>
    <t>Pastick, KA</t>
  </si>
  <si>
    <t>Open Forum Infectious Diseases</t>
  </si>
  <si>
    <t>How many  subjects were included from trials?</t>
  </si>
  <si>
    <t>Patel, TK</t>
  </si>
  <si>
    <t>Journal of Neuroimmune Pharmacology</t>
  </si>
  <si>
    <t>Pathak, SK</t>
  </si>
  <si>
    <t>Diabetes &amp; Metabolic Syndrome: Clinical Research &amp; Reviews</t>
  </si>
  <si>
    <t>SYSTRAN language translator</t>
  </si>
  <si>
    <t>Pei, L</t>
  </si>
  <si>
    <t>Polish Archives of Internal Medicine</t>
  </si>
  <si>
    <t>Peng, H</t>
  </si>
  <si>
    <t>ChiCTR</t>
  </si>
  <si>
    <t>Perveen, RA</t>
  </si>
  <si>
    <t>Medical Journal of Malaysia</t>
  </si>
  <si>
    <t>Piechotta, V</t>
  </si>
  <si>
    <t>Cochrane Library</t>
  </si>
  <si>
    <t>Covidence</t>
  </si>
  <si>
    <t>RevMan Web (Risk of bias)</t>
  </si>
  <si>
    <t>RevMan Web</t>
  </si>
  <si>
    <t>Piscoya, A</t>
  </si>
  <si>
    <t>PLOS ONE</t>
  </si>
  <si>
    <t>Clinicaltrials.gov; EU-CTR</t>
  </si>
  <si>
    <t>Prakash, A</t>
  </si>
  <si>
    <t>RevMan; R</t>
  </si>
  <si>
    <t>Prasad, M</t>
  </si>
  <si>
    <t>The National Medical Journal of India</t>
  </si>
  <si>
    <t>Prendki, V</t>
  </si>
  <si>
    <t>BMC Geriatrics</t>
  </si>
  <si>
    <t>Prodromos, C</t>
  </si>
  <si>
    <t>New Microbes and New Infections</t>
  </si>
  <si>
    <t>Qu, W</t>
  </si>
  <si>
    <t>STEM CELLS Translational Medicine</t>
  </si>
  <si>
    <t>DistillerSR</t>
  </si>
  <si>
    <t>Rakedzon, S</t>
  </si>
  <si>
    <t>Rambam Maimonides Medical Journal</t>
  </si>
  <si>
    <t>Razmi, M</t>
  </si>
  <si>
    <t>EndNote (Reference management)</t>
  </si>
  <si>
    <t>Rodrigo, C</t>
  </si>
  <si>
    <t>Clinical Microbiology and Infection</t>
  </si>
  <si>
    <t>Roshanshad, A</t>
  </si>
  <si>
    <t>Iranian Journal of Microbiology</t>
  </si>
  <si>
    <t>Journal of Medical Virology</t>
  </si>
  <si>
    <t>Sarkar, S</t>
  </si>
  <si>
    <t>Sarma, P</t>
  </si>
  <si>
    <t>Shamshirian, A</t>
  </si>
  <si>
    <t>Annals Academy of Medicine Singapore</t>
  </si>
  <si>
    <t>Shrestha, DB</t>
  </si>
  <si>
    <t>Virology Journal</t>
  </si>
  <si>
    <t>RevMan (risk of bias plot)</t>
  </si>
  <si>
    <t>Siemieniuk, RAC</t>
  </si>
  <si>
    <t>BMJ</t>
  </si>
  <si>
    <t>STATA (network plot)</t>
  </si>
  <si>
    <t>Siordia, JA</t>
  </si>
  <si>
    <t>American Journal of Emergency Medicine</t>
  </si>
  <si>
    <t>NoteExpress</t>
  </si>
  <si>
    <t>Takla, M</t>
  </si>
  <si>
    <t>Saudi Pharmaceutical Journal</t>
  </si>
  <si>
    <t>Talaie, H</t>
  </si>
  <si>
    <t>DARU Journal of Pharmaceutical Sciences</t>
  </si>
  <si>
    <t>Tlayjeh, H</t>
  </si>
  <si>
    <t>Journal of Infection and Public Health</t>
  </si>
  <si>
    <t>Tobaiqy, M</t>
  </si>
  <si>
    <t>Infection Prevention in Practice</t>
  </si>
  <si>
    <t>J Clin Med Res</t>
  </si>
  <si>
    <t>Digitize; RevMan</t>
  </si>
  <si>
    <t>Critical Care</t>
  </si>
  <si>
    <t>Verdejo, C</t>
  </si>
  <si>
    <t>Search</t>
  </si>
  <si>
    <t>Walz, L</t>
  </si>
  <si>
    <t>Research Square</t>
  </si>
  <si>
    <t>Li, Y</t>
  </si>
  <si>
    <t>Luo, W</t>
  </si>
  <si>
    <t>Xiong, X</t>
  </si>
  <si>
    <t>Aging</t>
  </si>
  <si>
    <t>Clinicaltrials.gov; ChiCTR; Acupuncture-Moxibustion Clinical Trial Registry; ANZCTR; JPRN; ISRCTN; CTRI; EU-CTR</t>
  </si>
  <si>
    <t>GraphPad Prism</t>
  </si>
  <si>
    <t>Yousefifard, M</t>
  </si>
  <si>
    <t>Archives of Academic EmergencyMedicine</t>
  </si>
  <si>
    <t>International Journal of Clinical Practice</t>
  </si>
  <si>
    <t>Zeng, M</t>
  </si>
  <si>
    <t>Zhao, J</t>
  </si>
  <si>
    <t>Zhong, H</t>
  </si>
  <si>
    <t>GRADEpro (quality assessment)</t>
  </si>
  <si>
    <t>Zhu, R</t>
  </si>
  <si>
    <t>Journal of Translational Medicine</t>
  </si>
  <si>
    <t>RevMan (bias plot)</t>
  </si>
  <si>
    <t>MedCalc</t>
  </si>
  <si>
    <t>Wilt, TJ</t>
  </si>
  <si>
    <t>CMA</t>
  </si>
  <si>
    <t>Singh, AK</t>
  </si>
  <si>
    <t>Diabetes &amp; Metabolic Syndrome</t>
  </si>
  <si>
    <t>Pilkington, V</t>
  </si>
  <si>
    <t>Journal of Virus Eradication</t>
  </si>
  <si>
    <t>Patoulias, D</t>
  </si>
  <si>
    <t>Current Hypertension Reports</t>
  </si>
  <si>
    <t>Expert Review of Clinical Pharmacology</t>
  </si>
  <si>
    <t>Meo, SA</t>
  </si>
  <si>
    <t>European Review for Medical and Pharmacological Sciences</t>
  </si>
  <si>
    <t>Maraolo, AE</t>
  </si>
  <si>
    <t>Immunology and Inflammation Disease</t>
  </si>
  <si>
    <t>Chen, C</t>
  </si>
  <si>
    <t>European Journal of Clinical Pharmacology</t>
  </si>
  <si>
    <t>Flumignan, RLG</t>
  </si>
  <si>
    <t>Cochrane Database Systematic Review</t>
  </si>
  <si>
    <t>Patil, VM</t>
  </si>
  <si>
    <t>ChiCTR; Clinicaltrials.gov</t>
  </si>
  <si>
    <t>Clinicaltrials.gov; ChiCTR; JPRN; CRIS-RK; ANZCTR; EU-CTR; ISRCTN; DRKS; NTR; IRCT</t>
  </si>
  <si>
    <t>ANZCTR; ChiCTR; Clinicaltrials.gov; EU-CTR; DRKS; IRCT; JPRN; NTR; SNCTP; TCTR; AMIS; Be Part of Research; ReBec; Centerwatch; China Drug Trials; ClinicalStudyDataRequest.com; RPCEC; HKUCTR; CTRI; ISRCTN; CRIS-RK; Medline Databank Sources; metaRegister of Controlled Trials; PACTR; REPEC; PharmNet.Bund; Research Registry; South African National Clinical Trials Register; SLCTR; TrialExplorer; YODA</t>
  </si>
  <si>
    <t>Clinicaltrials.gov; ISRCTN; CRIS-RK; EU-CTR; IRCT; JPRN; DRKS</t>
  </si>
  <si>
    <t>Commercial; Open-source (R)</t>
  </si>
  <si>
    <t>Commercial (Google Translator); Open-source (OpenMetaAnalyst)</t>
  </si>
  <si>
    <t>RevMan; STATA</t>
  </si>
  <si>
    <t>Commercial (STATA); Open-source (R)</t>
  </si>
  <si>
    <t>RevMan; OpenMetaAnalyst (Statistical analysis)</t>
  </si>
  <si>
    <t>Commercial (RevMan); Open-source (OpenMetaAnalyst)</t>
  </si>
  <si>
    <t>GRADEpro (Risk of assessment)</t>
  </si>
  <si>
    <t>GRADEpro (Quality of evidence)</t>
  </si>
  <si>
    <t>Commercial (Excel, RevMan); Open-source (R)</t>
  </si>
  <si>
    <t>Commercial (Covidence, STATA); Open-source (R)</t>
  </si>
  <si>
    <t>Ullah, W</t>
  </si>
  <si>
    <t>Commercial (RevMan); Open-source (Zotero)</t>
  </si>
  <si>
    <t>GRADEpro (Risk of bias)</t>
  </si>
  <si>
    <t>pretested data extraction forms; Online doc translator</t>
  </si>
  <si>
    <t>EndNote (Deduplication)</t>
  </si>
  <si>
    <t>EndNote (Deduplicate); Excel</t>
  </si>
  <si>
    <t>EndNote (Deduplicate)</t>
  </si>
  <si>
    <t>Commercial (EndNote, GRADEpro); Open-source (R)</t>
  </si>
  <si>
    <t>Yang, M</t>
  </si>
  <si>
    <t>Van Paassen, J</t>
  </si>
  <si>
    <t>Ren, L</t>
  </si>
  <si>
    <t>Dillman, A</t>
  </si>
  <si>
    <t>Di Lorenzo, G</t>
  </si>
  <si>
    <t>Choupoo, NS</t>
  </si>
  <si>
    <t>How many completed trials were included in the SR?</t>
  </si>
  <si>
    <t>How many completed studies were included in the SR?</t>
  </si>
  <si>
    <t>Lythgoe, MP</t>
  </si>
  <si>
    <t>Trends in Pharmacological Sciences</t>
  </si>
  <si>
    <t>Mirzaie, A</t>
  </si>
  <si>
    <t>Complementary Therapies in Clinical Practice</t>
  </si>
  <si>
    <t>Shah, S</t>
  </si>
  <si>
    <t>International Journal of Rheumatic Diseases</t>
  </si>
  <si>
    <t>Alexander, PE</t>
  </si>
  <si>
    <t>Fragkou, PC</t>
  </si>
  <si>
    <t>Clinicaltrials.gov; ChiCTR; EU-CTR</t>
  </si>
  <si>
    <t>Frediansyah, A</t>
  </si>
  <si>
    <t>Clinical Epidemiology and Global Health</t>
  </si>
  <si>
    <t>Chacko, J</t>
  </si>
  <si>
    <t>Kashour, Z</t>
  </si>
  <si>
    <t>Journal of Antimicrobial Chemotherapy</t>
  </si>
  <si>
    <t>Preprint: Authorea</t>
  </si>
  <si>
    <t>Preprint: medRxiv</t>
  </si>
  <si>
    <t>J Pharm Pharm Sci</t>
  </si>
  <si>
    <t>Tleyjeh, IM</t>
  </si>
  <si>
    <t>Boutron, I</t>
  </si>
  <si>
    <t>Cochrane</t>
  </si>
  <si>
    <t>ICTRP; EMA clinical data; L.OVE</t>
  </si>
  <si>
    <t>Sensitivity</t>
  </si>
  <si>
    <t>online data extraction form; COVID-NMA.com; L.OVE</t>
  </si>
  <si>
    <t>Search; Extraction</t>
  </si>
  <si>
    <t>Ayele, T</t>
  </si>
  <si>
    <t>Outcome-oriented</t>
  </si>
  <si>
    <t>Trial Landscape</t>
  </si>
  <si>
    <t>STATA; RevMan</t>
  </si>
  <si>
    <t>Khadka, S</t>
  </si>
  <si>
    <t>Rabby, MII</t>
  </si>
  <si>
    <t>Sun, 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</si>
</sst>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9.6"/>
      <color rgb="FF374151"/>
      <name val="Segoe UI"/>
      <family val="2"/>
    </font>
    <font>
      <sz val="9.6"/>
      <color rgb="FF374151"/>
      <name val="Segoe UI"/>
      <family val="2"/>
    </font>
    <font>
      <sz val="11"/>
      <color rgb="FFFF0000"/>
      <name val="Calibri"/>
      <family val="2"/>
      <scheme val="minor"/>
    </font>
    <font>
      <sz val="9.6"/>
      <color rgb="FFFF0000"/>
      <name val="Segoe UI"/>
      <family val="2"/>
    </font>
    <font>
      <sz val="9.6"/>
      <name val="Segoe UI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1" fontId="2" fillId="5" borderId="1" xfId="0" applyNumberFormat="1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1" fontId="0" fillId="5" borderId="1" xfId="0" applyNumberForma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0" borderId="1" xfId="0" applyBorder="1" applyAlignment="1">
      <alignment horizontal="center" wrapText="1"/>
    </xf>
    <xf numFmtId="164" fontId="0" fillId="5" borderId="1" xfId="0" applyNumberFormat="1" applyFill="1" applyBorder="1" applyAlignment="1">
      <alignment wrapText="1"/>
    </xf>
    <xf numFmtId="164" fontId="0" fillId="3" borderId="1" xfId="0" applyNumberFormat="1" applyFill="1" applyBorder="1" applyAlignment="1">
      <alignment wrapText="1"/>
    </xf>
    <xf numFmtId="164" fontId="0" fillId="4" borderId="1" xfId="0" applyNumberFormat="1" applyFill="1" applyBorder="1" applyAlignment="1">
      <alignment wrapText="1"/>
    </xf>
    <xf numFmtId="164" fontId="3" fillId="6" borderId="1" xfId="0" applyNumberFormat="1" applyFont="1" applyFill="1" applyBorder="1" applyAlignment="1">
      <alignment wrapText="1"/>
    </xf>
    <xf numFmtId="164" fontId="0" fillId="0" borderId="1" xfId="0" applyNumberFormat="1" applyBorder="1" applyAlignment="1">
      <alignment wrapText="1"/>
    </xf>
    <xf numFmtId="0" fontId="0" fillId="7" borderId="1" xfId="0" applyFill="1" applyBorder="1" applyAlignment="1">
      <alignment wrapText="1"/>
    </xf>
    <xf numFmtId="1" fontId="1" fillId="5" borderId="1" xfId="0" applyNumberFormat="1" applyFont="1" applyFill="1" applyBorder="1" applyAlignment="1">
      <alignment vertical="center" wrapText="1"/>
    </xf>
    <xf numFmtId="1" fontId="3" fillId="5" borderId="1" xfId="0" applyNumberFormat="1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4" fillId="5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4" fillId="4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wrapText="1"/>
    </xf>
    <xf numFmtId="1" fontId="6" fillId="5" borderId="1" xfId="0" applyNumberFormat="1" applyFont="1" applyFill="1" applyBorder="1" applyAlignment="1">
      <alignment wrapText="1"/>
    </xf>
    <xf numFmtId="0" fontId="6" fillId="5" borderId="1" xfId="0" applyFont="1" applyFill="1" applyBorder="1" applyAlignment="1">
      <alignment wrapText="1"/>
    </xf>
    <xf numFmtId="0" fontId="5" fillId="5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0" fontId="5" fillId="4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wrapText="1"/>
    </xf>
    <xf numFmtId="1" fontId="0" fillId="5" borderId="1" xfId="0" applyNumberFormat="1" applyFont="1" applyFill="1" applyBorder="1" applyAlignment="1">
      <alignment wrapText="1"/>
    </xf>
    <xf numFmtId="0" fontId="0" fillId="5" borderId="1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0" fillId="6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owei Zhong" id="{B2A6149E-9373-4F85-9E4E-E2D628720CF0}" userId="S::guowei.zhong@mail.mcgill.ca::616518c9-ee7f-4f6f-9cae-76b245fbacc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3-12-16T22:17:34.15" personId="{B2A6149E-9373-4F85-9E4E-E2D628720CF0}" id="{249C005B-6B3F-451B-AAAB-D9362B9B5A04}">
    <text>Added this</text>
  </threadedComment>
  <threadedComment ref="I1" dT="2023-12-16T16:24:02.48" personId="{B2A6149E-9373-4F85-9E4E-E2D628720CF0}" id="{79BA5162-B2A1-4F23-BD9A-912BBF85F336}">
    <text>This question is added</text>
  </threadedComment>
  <threadedComment ref="S1" dT="2023-12-16T17:06:09.43" personId="{B2A6149E-9373-4F85-9E4E-E2D628720CF0}" id="{53089FD2-BA8A-49E3-A827-1FBDA9549A7E}">
    <text>Assess whether it follows the PRISMA guideline</text>
  </threadedComment>
  <threadedComment ref="U1" dT="2023-12-16T16:59:44.57" personId="{B2A6149E-9373-4F85-9E4E-E2D628720CF0}" id="{3AEC7BFA-C9D0-461A-AE83-8CCB07C11289}">
    <text>With this, we can calculate a ratio and estimate the grey literature.
This is particularly important for SR that focus on only trials.</text>
  </threadedComment>
  <threadedComment ref="V1" dT="2023-09-23T16:02:50.00" personId="{B2A6149E-9373-4F85-9E4E-E2D628720CF0}" id="{8B647019-BA73-4773-8261-B149FB7AF783}">
    <text>Definition of automation,
Level of automation: assisted or fully automated?
Separate into the 5 categories, and not specified
Considered use in a review task only when author mentions.
Include a short summary of the current software (Cleo et al., 2019) and define their scope.</text>
  </threadedComment>
  <threadedComment ref="AA1" dT="2023-12-16T21:30:14.67" personId="{B2A6149E-9373-4F85-9E4E-E2D628720CF0}" id="{05B49C43-FC7F-4DF5-9AB3-D75F95B48FBC}">
    <text>Open meta/RevMan are freely available software</text>
  </threadedComment>
  <threadedComment ref="AH1" dT="2023-12-16T16:24:12.13" personId="{B2A6149E-9373-4F85-9E4E-E2D628720CF0}" id="{01E76393-3E09-45AE-B35F-E303266995CF}">
    <text>This question is added</text>
  </threadedComment>
  <threadedComment ref="C8" dT="2023-12-16T21:26:23.16" personId="{B2A6149E-9373-4F85-9E4E-E2D628720CF0}" id="{1093EC1B-897A-4ABD-97C0-41AC5FC85C8F}">
    <text>Ayele</text>
  </threadedComment>
  <threadedComment ref="J10" dT="2023-12-16T21:46:41.19" personId="{B2A6149E-9373-4F85-9E4E-E2D628720CF0}" id="{546BE2F9-1CA7-4A8E-8B73-BBC3EEA5C400}">
    <text>All studies included are ongoing?</text>
  </threadedComment>
  <threadedComment ref="A12" dT="2023-09-23T15:19:03.70" personId="{B2A6149E-9373-4F85-9E4E-E2D628720CF0}" id="{0FBDD6E0-DB9E-4E73-B498-24FECB93A434}">
    <text>Did not include in the qual/quant, but reported 37 ongoing trials, should we include this study?</text>
  </threadedComment>
  <threadedComment ref="J18" dT="2023-12-17T02:35:58.41" personId="{B2A6149E-9373-4F85-9E4E-E2D628720CF0}" id="{A0BBCA8B-4D46-4DDB-A4BD-511AADF7E3EF}">
    <text>All trials are ongoing</text>
  </threadedComment>
  <threadedComment ref="P35" dT="2023-12-17T23:15:11.86" personId="{B2A6149E-9373-4F85-9E4E-E2D628720CF0}" id="{D265C200-6565-4CCA-B1F7-7D374BF00838}">
    <text>Some of these might be trial aggregator databases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21"/>
  <sheetViews>
    <sheetView tabSelected="1" zoomScaleNormal="100" workbookViewId="0">
      <pane ySplit="1" topLeftCell="A2" activePane="bottomLeft" state="frozen"/>
      <selection activeCell="L1" sqref="L1"/>
      <selection pane="bottomLeft" activeCell="Z173" sqref="Z173"/>
    </sheetView>
  </sheetViews>
  <sheetFormatPr defaultRowHeight="14.4" x14ac:dyDescent="0.3"/>
  <cols>
    <col min="1" max="1" width="6.88671875" style="17" bestFit="1" customWidth="1"/>
    <col min="2" max="2" width="9.5546875" style="12" bestFit="1" customWidth="1"/>
    <col min="3" max="3" width="15" style="34" bestFit="1" customWidth="1"/>
    <col min="4" max="4" width="12.6640625" style="13" bestFit="1" customWidth="1"/>
    <col min="5" max="5" width="14" style="5" bestFit="1" customWidth="1"/>
    <col min="6" max="6" width="12.33203125" style="13" bestFit="1" customWidth="1"/>
    <col min="7" max="7" width="12.33203125" style="13" customWidth="1"/>
    <col min="8" max="8" width="11.77734375" style="13" bestFit="1" customWidth="1"/>
    <col min="9" max="9" width="12.33203125" style="13" bestFit="1" customWidth="1"/>
    <col min="10" max="10" width="12" style="13" bestFit="1" customWidth="1"/>
    <col min="11" max="11" width="12.21875" style="13" bestFit="1" customWidth="1"/>
    <col min="12" max="12" width="9" style="13" bestFit="1" customWidth="1"/>
    <col min="13" max="14" width="12.77734375" style="13" bestFit="1" customWidth="1"/>
    <col min="15" max="15" width="12.6640625" style="13" bestFit="1" customWidth="1"/>
    <col min="16" max="16" width="12" style="14" bestFit="1" customWidth="1"/>
    <col min="17" max="17" width="35" style="14" customWidth="1"/>
    <col min="18" max="18" width="9.109375" style="14" bestFit="1" customWidth="1"/>
    <col min="19" max="19" width="14.44140625" style="14" bestFit="1" customWidth="1"/>
    <col min="20" max="20" width="15" style="14" bestFit="1" customWidth="1"/>
    <col min="21" max="21" width="15.109375" style="14" bestFit="1" customWidth="1"/>
    <col min="22" max="22" width="14.77734375" style="15" bestFit="1" customWidth="1"/>
    <col min="23" max="23" width="16.44140625" style="15" bestFit="1" customWidth="1"/>
    <col min="24" max="24" width="10" style="15" bestFit="1" customWidth="1"/>
    <col min="25" max="25" width="16" style="15" bestFit="1" customWidth="1"/>
    <col min="26" max="26" width="14.77734375" style="15" bestFit="1" customWidth="1"/>
    <col min="27" max="27" width="16.6640625" style="15" customWidth="1"/>
    <col min="28" max="28" width="14.77734375" style="15" bestFit="1" customWidth="1"/>
    <col min="29" max="29" width="14.88671875" style="15" bestFit="1" customWidth="1"/>
    <col min="30" max="30" width="13.6640625" style="16" bestFit="1" customWidth="1"/>
    <col min="31" max="31" width="16.33203125" style="3" bestFit="1" customWidth="1"/>
    <col min="32" max="32" width="15.88671875" style="3" bestFit="1" customWidth="1"/>
    <col min="33" max="33" width="12.44140625" style="15" bestFit="1" customWidth="1"/>
    <col min="34" max="36" width="11.109375" style="15" bestFit="1" customWidth="1"/>
    <col min="37" max="16384" width="8.88671875" style="11"/>
  </cols>
  <sheetData>
    <row r="1" spans="1:36" ht="82.8" x14ac:dyDescent="0.3">
      <c r="A1" s="7" t="s">
        <v>18</v>
      </c>
      <c r="B1" s="24" t="s">
        <v>2</v>
      </c>
      <c r="C1" s="35" t="s">
        <v>3</v>
      </c>
      <c r="D1" s="5" t="s">
        <v>4</v>
      </c>
      <c r="E1" s="8" t="s">
        <v>61</v>
      </c>
      <c r="F1" s="8" t="s">
        <v>304</v>
      </c>
      <c r="G1" s="8" t="s">
        <v>305</v>
      </c>
      <c r="H1" s="8" t="s">
        <v>173</v>
      </c>
      <c r="I1" s="8" t="s">
        <v>6</v>
      </c>
      <c r="J1" s="8" t="s">
        <v>162</v>
      </c>
      <c r="K1" s="8" t="s">
        <v>57</v>
      </c>
      <c r="L1" s="8" t="s">
        <v>7</v>
      </c>
      <c r="M1" s="8" t="s">
        <v>8</v>
      </c>
      <c r="N1" s="8" t="s">
        <v>10</v>
      </c>
      <c r="O1" s="8" t="s">
        <v>11</v>
      </c>
      <c r="P1" s="6" t="s">
        <v>51</v>
      </c>
      <c r="Q1" s="6" t="s">
        <v>50</v>
      </c>
      <c r="R1" s="6" t="s">
        <v>1</v>
      </c>
      <c r="S1" s="6" t="s">
        <v>52</v>
      </c>
      <c r="T1" s="6" t="s">
        <v>62</v>
      </c>
      <c r="U1" s="6" t="s">
        <v>60</v>
      </c>
      <c r="V1" s="3" t="s">
        <v>42</v>
      </c>
      <c r="W1" s="3" t="s">
        <v>64</v>
      </c>
      <c r="X1" s="3" t="s">
        <v>31</v>
      </c>
      <c r="Y1" s="3" t="s">
        <v>30</v>
      </c>
      <c r="Z1" s="3" t="s">
        <v>32</v>
      </c>
      <c r="AA1" s="3" t="s">
        <v>33</v>
      </c>
      <c r="AB1" s="3" t="s">
        <v>34</v>
      </c>
      <c r="AC1" s="3" t="s">
        <v>54</v>
      </c>
      <c r="AD1" s="9" t="s">
        <v>55</v>
      </c>
      <c r="AE1" s="3" t="s">
        <v>65</v>
      </c>
      <c r="AF1" s="3" t="s">
        <v>66</v>
      </c>
      <c r="AG1" s="3" t="s">
        <v>43</v>
      </c>
      <c r="AH1" s="3" t="s">
        <v>56</v>
      </c>
      <c r="AI1" s="3" t="s">
        <v>53</v>
      </c>
      <c r="AJ1" s="3" t="s">
        <v>151</v>
      </c>
    </row>
    <row r="2" spans="1:36" ht="41.4" x14ac:dyDescent="0.3">
      <c r="A2" s="7">
        <v>1</v>
      </c>
      <c r="B2" s="4">
        <v>10</v>
      </c>
      <c r="C2" s="35" t="s">
        <v>20</v>
      </c>
      <c r="D2" s="5" t="s">
        <v>5</v>
      </c>
      <c r="E2" s="5">
        <v>427</v>
      </c>
      <c r="F2" s="5">
        <v>29</v>
      </c>
      <c r="G2" s="5">
        <v>73</v>
      </c>
      <c r="H2" s="5">
        <v>14025</v>
      </c>
      <c r="I2" s="5">
        <v>35809</v>
      </c>
      <c r="J2" s="8" t="s">
        <v>9</v>
      </c>
      <c r="K2" s="5"/>
      <c r="L2" s="5" t="s">
        <v>9</v>
      </c>
      <c r="M2" s="5" t="s">
        <v>9</v>
      </c>
      <c r="N2" s="8" t="s">
        <v>331</v>
      </c>
      <c r="O2" s="5" t="s">
        <v>19</v>
      </c>
      <c r="P2" s="6" t="s">
        <v>0</v>
      </c>
      <c r="Q2" s="6" t="s">
        <v>63</v>
      </c>
      <c r="R2" s="1">
        <v>3</v>
      </c>
      <c r="S2" s="1"/>
      <c r="T2" s="6" t="s">
        <v>9</v>
      </c>
      <c r="U2" s="1"/>
      <c r="V2" s="2" t="s">
        <v>9</v>
      </c>
      <c r="W2" s="2"/>
      <c r="X2" s="2"/>
      <c r="Y2" s="2"/>
      <c r="Z2" s="2"/>
      <c r="AA2" s="2"/>
      <c r="AB2" s="2"/>
      <c r="AC2" s="2"/>
      <c r="AD2" s="10"/>
      <c r="AG2" s="2"/>
      <c r="AH2" s="2"/>
      <c r="AI2" s="2"/>
      <c r="AJ2" s="2"/>
    </row>
    <row r="3" spans="1:36" ht="27.6" x14ac:dyDescent="0.3">
      <c r="A3" s="7">
        <v>2</v>
      </c>
      <c r="B3" s="4">
        <v>11</v>
      </c>
      <c r="C3" s="35" t="s">
        <v>21</v>
      </c>
      <c r="D3" s="5" t="s">
        <v>12</v>
      </c>
      <c r="E3" s="5">
        <v>83</v>
      </c>
      <c r="F3" s="5">
        <v>6</v>
      </c>
      <c r="G3" s="5">
        <v>14</v>
      </c>
      <c r="H3" s="5">
        <v>8300</v>
      </c>
      <c r="I3" s="5">
        <v>9036</v>
      </c>
      <c r="J3" s="8" t="s">
        <v>9</v>
      </c>
      <c r="K3" s="5"/>
      <c r="L3" s="5" t="s">
        <v>9</v>
      </c>
      <c r="M3" s="5" t="s">
        <v>9</v>
      </c>
      <c r="N3" s="5" t="s">
        <v>331</v>
      </c>
      <c r="O3" s="5" t="s">
        <v>22</v>
      </c>
      <c r="P3" s="1" t="s">
        <v>9</v>
      </c>
      <c r="Q3" s="1"/>
      <c r="R3" s="1"/>
      <c r="S3" s="1"/>
      <c r="T3" s="6" t="s">
        <v>9</v>
      </c>
      <c r="U3" s="1"/>
      <c r="V3" s="2" t="s">
        <v>0</v>
      </c>
      <c r="W3" s="2" t="s">
        <v>15</v>
      </c>
      <c r="X3" s="2"/>
      <c r="Y3" s="3"/>
      <c r="Z3" s="2"/>
      <c r="AA3" s="3" t="s">
        <v>95</v>
      </c>
      <c r="AB3" s="2"/>
      <c r="AC3" s="2"/>
      <c r="AD3" s="9"/>
      <c r="AG3" s="2"/>
      <c r="AH3" s="2"/>
      <c r="AI3" s="2"/>
      <c r="AJ3" s="2"/>
    </row>
    <row r="4" spans="1:36" ht="41.4" x14ac:dyDescent="0.3">
      <c r="A4" s="7">
        <v>3</v>
      </c>
      <c r="B4" s="4">
        <v>4</v>
      </c>
      <c r="C4" s="35" t="s">
        <v>23</v>
      </c>
      <c r="D4" s="5" t="s">
        <v>14</v>
      </c>
      <c r="E4" s="5">
        <v>51</v>
      </c>
      <c r="F4" s="5">
        <v>4</v>
      </c>
      <c r="G4" s="5">
        <v>7</v>
      </c>
      <c r="H4" s="5">
        <v>688</v>
      </c>
      <c r="I4" s="35" t="s">
        <v>13</v>
      </c>
      <c r="J4" s="8" t="s">
        <v>9</v>
      </c>
      <c r="K4" s="5"/>
      <c r="L4" s="5" t="s">
        <v>9</v>
      </c>
      <c r="M4" s="5" t="s">
        <v>9</v>
      </c>
      <c r="N4" s="5" t="s">
        <v>331</v>
      </c>
      <c r="O4" s="5" t="s">
        <v>19</v>
      </c>
      <c r="P4" s="1" t="s">
        <v>9</v>
      </c>
      <c r="Q4" s="1"/>
      <c r="R4" s="1"/>
      <c r="S4" s="1"/>
      <c r="T4" s="6" t="s">
        <v>9</v>
      </c>
      <c r="U4" s="1"/>
      <c r="V4" s="2" t="s">
        <v>0</v>
      </c>
      <c r="W4" s="2" t="s">
        <v>15</v>
      </c>
      <c r="X4" s="2"/>
      <c r="Y4" s="3" t="s">
        <v>294</v>
      </c>
      <c r="Z4" s="2"/>
      <c r="AA4" s="2"/>
      <c r="AB4" s="2"/>
      <c r="AC4" s="2"/>
      <c r="AD4" s="9"/>
      <c r="AG4" s="2"/>
      <c r="AH4" s="2"/>
      <c r="AI4" s="2"/>
      <c r="AJ4" s="2"/>
    </row>
    <row r="5" spans="1:36" ht="27.6" x14ac:dyDescent="0.3">
      <c r="A5" s="7">
        <v>4</v>
      </c>
      <c r="B5" s="4">
        <v>9</v>
      </c>
      <c r="C5" s="35" t="s">
        <v>24</v>
      </c>
      <c r="D5" s="5" t="s">
        <v>16</v>
      </c>
      <c r="E5" s="5">
        <f>2168+91</f>
        <v>2259</v>
      </c>
      <c r="F5" s="5">
        <v>8</v>
      </c>
      <c r="G5" s="5">
        <v>36</v>
      </c>
      <c r="H5" s="5">
        <v>637</v>
      </c>
      <c r="I5" s="5">
        <v>4958</v>
      </c>
      <c r="J5" s="8" t="s">
        <v>9</v>
      </c>
      <c r="K5" s="5"/>
      <c r="L5" s="5" t="s">
        <v>9</v>
      </c>
      <c r="M5" s="5" t="s">
        <v>9</v>
      </c>
      <c r="N5" s="5" t="s">
        <v>331</v>
      </c>
      <c r="O5" s="5" t="s">
        <v>22</v>
      </c>
      <c r="P5" s="1" t="s">
        <v>0</v>
      </c>
      <c r="Q5" s="6" t="s">
        <v>36</v>
      </c>
      <c r="R5" s="1">
        <v>1</v>
      </c>
      <c r="S5" s="1" t="s">
        <v>37</v>
      </c>
      <c r="T5" s="6" t="s">
        <v>9</v>
      </c>
      <c r="U5" s="1"/>
      <c r="V5" s="2" t="s">
        <v>0</v>
      </c>
      <c r="W5" s="2" t="s">
        <v>15</v>
      </c>
      <c r="X5" s="2"/>
      <c r="Y5" s="3" t="s">
        <v>67</v>
      </c>
      <c r="Z5" s="3" t="s">
        <v>68</v>
      </c>
      <c r="AA5" s="3" t="s">
        <v>95</v>
      </c>
      <c r="AB5" s="2"/>
      <c r="AC5" s="2"/>
      <c r="AD5" s="9"/>
      <c r="AG5" s="2"/>
      <c r="AH5" s="2"/>
      <c r="AI5" s="2"/>
      <c r="AJ5" s="2"/>
    </row>
    <row r="6" spans="1:36" ht="27.6" x14ac:dyDescent="0.3">
      <c r="A6" s="7">
        <v>5</v>
      </c>
      <c r="B6" s="4">
        <v>5</v>
      </c>
      <c r="C6" s="35" t="s">
        <v>25</v>
      </c>
      <c r="D6" s="5" t="s">
        <v>17</v>
      </c>
      <c r="E6" s="5">
        <v>2027</v>
      </c>
      <c r="F6" s="5">
        <v>7</v>
      </c>
      <c r="G6" s="5">
        <v>7</v>
      </c>
      <c r="H6" s="5">
        <v>855</v>
      </c>
      <c r="I6" s="5">
        <v>855</v>
      </c>
      <c r="J6" s="8" t="s">
        <v>0</v>
      </c>
      <c r="K6" s="5">
        <v>32</v>
      </c>
      <c r="L6" s="5" t="s">
        <v>9</v>
      </c>
      <c r="M6" s="5" t="s">
        <v>9</v>
      </c>
      <c r="N6" s="5" t="s">
        <v>331</v>
      </c>
      <c r="O6" s="5" t="s">
        <v>19</v>
      </c>
      <c r="P6" s="1" t="s">
        <v>0</v>
      </c>
      <c r="Q6" s="6" t="s">
        <v>69</v>
      </c>
      <c r="R6" s="1">
        <v>2</v>
      </c>
      <c r="S6" s="6" t="s">
        <v>70</v>
      </c>
      <c r="T6" s="6" t="s">
        <v>9</v>
      </c>
      <c r="U6" s="1"/>
      <c r="V6" s="2" t="s">
        <v>0</v>
      </c>
      <c r="W6" s="2" t="s">
        <v>15</v>
      </c>
      <c r="X6" s="2"/>
      <c r="Y6" s="3"/>
      <c r="Z6" s="2"/>
      <c r="AA6" s="3" t="s">
        <v>95</v>
      </c>
      <c r="AB6" s="2"/>
      <c r="AC6" s="2"/>
      <c r="AD6" s="9"/>
      <c r="AG6" s="2"/>
      <c r="AH6" s="2"/>
      <c r="AI6" s="2"/>
      <c r="AJ6" s="2"/>
    </row>
    <row r="7" spans="1:36" ht="72" x14ac:dyDescent="0.3">
      <c r="A7" s="7">
        <v>6</v>
      </c>
      <c r="B7" s="33">
        <v>10</v>
      </c>
      <c r="C7" s="34" t="s">
        <v>330</v>
      </c>
      <c r="D7" s="34" t="s">
        <v>27</v>
      </c>
      <c r="E7" s="35">
        <v>442</v>
      </c>
      <c r="F7" s="34">
        <v>5</v>
      </c>
      <c r="G7" s="34">
        <v>20</v>
      </c>
      <c r="H7" s="35">
        <v>288</v>
      </c>
      <c r="I7" s="34">
        <v>7030</v>
      </c>
      <c r="J7" s="34" t="s">
        <v>9</v>
      </c>
      <c r="K7" s="34"/>
      <c r="L7" s="34" t="s">
        <v>9</v>
      </c>
      <c r="M7" s="34" t="s">
        <v>9</v>
      </c>
      <c r="N7" s="35" t="s">
        <v>331</v>
      </c>
      <c r="O7" s="35" t="s">
        <v>19</v>
      </c>
      <c r="P7" s="36" t="s">
        <v>0</v>
      </c>
      <c r="Q7" s="36"/>
      <c r="R7" s="36"/>
      <c r="S7" s="36" t="s">
        <v>26</v>
      </c>
      <c r="T7" s="36" t="s">
        <v>9</v>
      </c>
      <c r="U7" s="36"/>
      <c r="V7" s="37" t="s">
        <v>0</v>
      </c>
      <c r="W7" s="37" t="s">
        <v>285</v>
      </c>
      <c r="X7" s="37"/>
      <c r="Y7" s="37"/>
      <c r="Z7" s="37"/>
      <c r="AA7" s="37" t="s">
        <v>284</v>
      </c>
      <c r="AB7" s="37"/>
      <c r="AC7" s="37"/>
      <c r="AD7" s="38"/>
      <c r="AE7" s="39"/>
      <c r="AF7" s="39"/>
      <c r="AG7" s="37"/>
      <c r="AH7" s="37"/>
      <c r="AI7" s="37"/>
      <c r="AJ7" s="37"/>
    </row>
    <row r="8" spans="1:36" ht="27.6" x14ac:dyDescent="0.3">
      <c r="A8" s="7">
        <v>7</v>
      </c>
      <c r="B8" s="12">
        <v>8</v>
      </c>
      <c r="C8" s="34" t="s">
        <v>28</v>
      </c>
      <c r="D8" s="13" t="s">
        <v>29</v>
      </c>
      <c r="E8" s="5">
        <v>164</v>
      </c>
      <c r="F8" s="13">
        <v>1</v>
      </c>
      <c r="G8" s="13">
        <v>10</v>
      </c>
      <c r="H8" s="13">
        <v>103</v>
      </c>
      <c r="I8" s="13">
        <v>156</v>
      </c>
      <c r="J8" s="13" t="s">
        <v>9</v>
      </c>
      <c r="L8" s="13" t="s">
        <v>9</v>
      </c>
      <c r="M8" s="13" t="s">
        <v>9</v>
      </c>
      <c r="N8" s="5" t="s">
        <v>331</v>
      </c>
      <c r="O8" s="5" t="s">
        <v>19</v>
      </c>
      <c r="P8" s="14" t="s">
        <v>9</v>
      </c>
      <c r="T8" s="14" t="s">
        <v>9</v>
      </c>
      <c r="V8" s="15" t="s">
        <v>9</v>
      </c>
    </row>
    <row r="9" spans="1:36" s="22" customFormat="1" ht="41.4" x14ac:dyDescent="0.3">
      <c r="A9" s="7">
        <v>8</v>
      </c>
      <c r="B9" s="12">
        <v>5</v>
      </c>
      <c r="C9" s="34" t="s">
        <v>35</v>
      </c>
      <c r="D9" s="13" t="s">
        <v>29</v>
      </c>
      <c r="E9" s="5">
        <v>249</v>
      </c>
      <c r="F9" s="13">
        <v>56</v>
      </c>
      <c r="G9" s="13">
        <v>56</v>
      </c>
      <c r="H9" s="5" t="s">
        <v>13</v>
      </c>
      <c r="I9" s="5" t="s">
        <v>13</v>
      </c>
      <c r="J9" s="8" t="s">
        <v>0</v>
      </c>
      <c r="K9" s="5">
        <v>56</v>
      </c>
      <c r="L9" s="13" t="s">
        <v>9</v>
      </c>
      <c r="M9" s="13" t="s">
        <v>9</v>
      </c>
      <c r="N9" s="5" t="s">
        <v>331</v>
      </c>
      <c r="O9" s="5" t="s">
        <v>19</v>
      </c>
      <c r="P9" s="14" t="s">
        <v>0</v>
      </c>
      <c r="Q9" s="6" t="s">
        <v>277</v>
      </c>
      <c r="R9" s="14">
        <v>10</v>
      </c>
      <c r="S9" s="6" t="s">
        <v>37</v>
      </c>
      <c r="T9" s="6" t="s">
        <v>71</v>
      </c>
      <c r="U9" s="6"/>
      <c r="V9" s="15" t="s">
        <v>9</v>
      </c>
      <c r="W9" s="15"/>
      <c r="X9" s="15"/>
      <c r="Y9" s="15"/>
      <c r="Z9" s="15"/>
      <c r="AA9" s="15"/>
      <c r="AB9" s="15"/>
      <c r="AC9" s="15"/>
      <c r="AD9" s="16"/>
      <c r="AE9" s="3"/>
      <c r="AF9" s="3"/>
      <c r="AG9" s="15"/>
      <c r="AH9" s="15"/>
      <c r="AI9" s="15"/>
      <c r="AJ9" s="15"/>
    </row>
    <row r="10" spans="1:36" ht="57.6" x14ac:dyDescent="0.3">
      <c r="A10" s="7">
        <v>9</v>
      </c>
      <c r="B10" s="13">
        <v>10</v>
      </c>
      <c r="C10" s="34" t="s">
        <v>75</v>
      </c>
      <c r="D10" s="13" t="s">
        <v>38</v>
      </c>
      <c r="E10" s="13">
        <f>994+51</f>
        <v>1045</v>
      </c>
      <c r="F10" s="13">
        <v>5</v>
      </c>
      <c r="G10" s="13">
        <v>13</v>
      </c>
      <c r="H10" s="13">
        <f>100+99+17+35+34+10+12+27+28+21+86+40</f>
        <v>509</v>
      </c>
      <c r="I10" s="13">
        <f>H10+42+78+17+17+30+25+41+21+23+22+20+38+5+42+16+34+34+31+67+20+16+17</f>
        <v>1165</v>
      </c>
      <c r="J10" s="13" t="s">
        <v>9</v>
      </c>
      <c r="L10" s="18" t="s">
        <v>9</v>
      </c>
      <c r="M10" s="18" t="s">
        <v>9</v>
      </c>
      <c r="N10" s="5" t="s">
        <v>331</v>
      </c>
      <c r="O10" s="18" t="s">
        <v>19</v>
      </c>
      <c r="P10" s="19" t="s">
        <v>0</v>
      </c>
      <c r="Q10" s="19" t="s">
        <v>13</v>
      </c>
      <c r="R10" s="19"/>
      <c r="S10" s="19" t="s">
        <v>26</v>
      </c>
      <c r="T10" s="19" t="s">
        <v>9</v>
      </c>
      <c r="U10" s="19"/>
      <c r="V10" s="20" t="s">
        <v>0</v>
      </c>
      <c r="W10" s="20" t="s">
        <v>280</v>
      </c>
      <c r="X10" s="20"/>
      <c r="Y10" s="20" t="s">
        <v>72</v>
      </c>
      <c r="Z10" s="20" t="s">
        <v>293</v>
      </c>
      <c r="AA10" s="20" t="s">
        <v>73</v>
      </c>
      <c r="AB10" s="20"/>
      <c r="AC10" s="20"/>
      <c r="AD10" s="21"/>
      <c r="AG10" s="20"/>
      <c r="AH10" s="20"/>
      <c r="AI10" s="20"/>
      <c r="AJ10" s="20"/>
    </row>
    <row r="11" spans="1:36" ht="57.6" x14ac:dyDescent="0.3">
      <c r="A11" s="7">
        <v>10</v>
      </c>
      <c r="B11" s="12">
        <v>10</v>
      </c>
      <c r="C11" s="34" t="s">
        <v>74</v>
      </c>
      <c r="D11" s="13" t="s">
        <v>39</v>
      </c>
      <c r="E11" s="5">
        <v>2716</v>
      </c>
      <c r="F11" s="13">
        <v>0</v>
      </c>
      <c r="G11" s="13">
        <v>41</v>
      </c>
      <c r="H11" s="13">
        <v>0</v>
      </c>
      <c r="I11" s="13">
        <v>4378</v>
      </c>
      <c r="J11" s="13" t="s">
        <v>0</v>
      </c>
      <c r="K11" s="13">
        <v>37</v>
      </c>
      <c r="L11" s="13" t="s">
        <v>9</v>
      </c>
      <c r="M11" s="13" t="s">
        <v>9</v>
      </c>
      <c r="N11" s="5" t="s">
        <v>331</v>
      </c>
      <c r="O11" s="18" t="s">
        <v>22</v>
      </c>
      <c r="P11" s="14" t="s">
        <v>0</v>
      </c>
      <c r="Q11" s="14" t="s">
        <v>36</v>
      </c>
      <c r="R11" s="14">
        <v>1</v>
      </c>
      <c r="S11" s="14" t="s">
        <v>37</v>
      </c>
      <c r="T11" s="14" t="s">
        <v>9</v>
      </c>
      <c r="V11" s="15" t="s">
        <v>0</v>
      </c>
      <c r="W11" s="15" t="s">
        <v>15</v>
      </c>
      <c r="Y11" s="15" t="s">
        <v>187</v>
      </c>
      <c r="Z11" s="15" t="s">
        <v>187</v>
      </c>
      <c r="AA11" s="15" t="s">
        <v>91</v>
      </c>
    </row>
    <row r="12" spans="1:36" ht="28.8" x14ac:dyDescent="0.3">
      <c r="A12" s="7">
        <v>11</v>
      </c>
      <c r="B12" s="12">
        <v>8</v>
      </c>
      <c r="C12" s="34" t="s">
        <v>76</v>
      </c>
      <c r="D12" s="13" t="s">
        <v>40</v>
      </c>
      <c r="E12" s="5">
        <v>528</v>
      </c>
      <c r="F12" s="13">
        <v>1</v>
      </c>
      <c r="G12" s="13">
        <v>27</v>
      </c>
      <c r="H12" s="13">
        <v>102</v>
      </c>
      <c r="I12" s="13">
        <v>119656</v>
      </c>
      <c r="J12" s="13" t="s">
        <v>9</v>
      </c>
      <c r="L12" s="13" t="s">
        <v>9</v>
      </c>
      <c r="M12" s="13" t="s">
        <v>9</v>
      </c>
      <c r="N12" s="8" t="s">
        <v>331</v>
      </c>
      <c r="O12" s="18" t="s">
        <v>22</v>
      </c>
      <c r="P12" s="14" t="s">
        <v>0</v>
      </c>
      <c r="S12" s="14" t="s">
        <v>26</v>
      </c>
      <c r="T12" s="14" t="s">
        <v>9</v>
      </c>
      <c r="V12" s="15" t="s">
        <v>0</v>
      </c>
      <c r="W12" s="15" t="s">
        <v>15</v>
      </c>
      <c r="AA12" s="15" t="s">
        <v>91</v>
      </c>
      <c r="AB12" s="15" t="s">
        <v>96</v>
      </c>
    </row>
    <row r="13" spans="1:36" ht="43.2" x14ac:dyDescent="0.3">
      <c r="A13" s="7">
        <v>12</v>
      </c>
      <c r="B13" s="12">
        <v>9</v>
      </c>
      <c r="C13" s="34" t="s">
        <v>77</v>
      </c>
      <c r="D13" s="13" t="s">
        <v>41</v>
      </c>
      <c r="E13" s="5">
        <v>1621</v>
      </c>
      <c r="F13" s="13">
        <v>141</v>
      </c>
      <c r="H13" s="8" t="s">
        <v>13</v>
      </c>
      <c r="I13" s="5" t="s">
        <v>13</v>
      </c>
      <c r="J13" s="8" t="s">
        <v>0</v>
      </c>
      <c r="K13" s="5">
        <v>141</v>
      </c>
      <c r="L13" s="13" t="s">
        <v>9</v>
      </c>
      <c r="M13" s="13" t="s">
        <v>9</v>
      </c>
      <c r="N13" s="8" t="s">
        <v>331</v>
      </c>
      <c r="O13" s="13" t="s">
        <v>22</v>
      </c>
      <c r="P13" s="14" t="s">
        <v>0</v>
      </c>
      <c r="Q13" s="14" t="s">
        <v>36</v>
      </c>
      <c r="R13" s="14">
        <v>1</v>
      </c>
      <c r="T13" s="14" t="s">
        <v>0</v>
      </c>
      <c r="U13" s="14">
        <v>1621</v>
      </c>
      <c r="V13" s="15" t="s">
        <v>0</v>
      </c>
      <c r="W13" s="15" t="s">
        <v>15</v>
      </c>
      <c r="AB13" s="15" t="s">
        <v>78</v>
      </c>
    </row>
    <row r="14" spans="1:36" ht="27.6" x14ac:dyDescent="0.3">
      <c r="A14" s="7">
        <v>13</v>
      </c>
      <c r="B14" s="12">
        <v>10</v>
      </c>
      <c r="C14" s="34" t="s">
        <v>44</v>
      </c>
      <c r="D14" s="13" t="s">
        <v>45</v>
      </c>
      <c r="E14" s="5">
        <v>53266</v>
      </c>
      <c r="F14" s="13">
        <v>28</v>
      </c>
      <c r="H14" s="13">
        <f>42+5+99+100+116+120+158+78+538+521+312+818+2104+4321+1438+271+735+211+211+412+395+438+227+55+50+122+140+62+23+32+33+331+920+20+21+96+97+179+365+28+28+30+30+36+16+52+44+12+12+113+78+20+56+20+21+13+26+19+53</f>
        <v>16923</v>
      </c>
      <c r="I14" s="13">
        <f>H14</f>
        <v>16923</v>
      </c>
      <c r="J14" s="13" t="s">
        <v>9</v>
      </c>
      <c r="L14" s="13" t="s">
        <v>9</v>
      </c>
      <c r="M14" s="13" t="s">
        <v>9</v>
      </c>
      <c r="N14" s="8" t="s">
        <v>331</v>
      </c>
      <c r="O14" s="13" t="s">
        <v>22</v>
      </c>
      <c r="P14" s="14" t="s">
        <v>9</v>
      </c>
      <c r="T14" s="14" t="s">
        <v>9</v>
      </c>
      <c r="V14" s="15" t="s">
        <v>9</v>
      </c>
    </row>
    <row r="15" spans="1:36" ht="57.6" x14ac:dyDescent="0.3">
      <c r="A15" s="7">
        <v>14</v>
      </c>
      <c r="B15" s="12">
        <v>8</v>
      </c>
      <c r="C15" s="34" t="s">
        <v>271</v>
      </c>
      <c r="D15" s="13" t="s">
        <v>272</v>
      </c>
      <c r="E15" s="5">
        <f>2521+3</f>
        <v>2524</v>
      </c>
      <c r="F15" s="13">
        <v>53</v>
      </c>
      <c r="G15" s="13">
        <v>53</v>
      </c>
      <c r="H15" s="13">
        <v>5496</v>
      </c>
      <c r="I15" s="13">
        <v>5496</v>
      </c>
      <c r="J15" s="13" t="s">
        <v>9</v>
      </c>
      <c r="L15" s="13" t="s">
        <v>9</v>
      </c>
      <c r="M15" s="13" t="s">
        <v>9</v>
      </c>
      <c r="N15" s="13" t="s">
        <v>331</v>
      </c>
      <c r="O15" s="13" t="s">
        <v>22</v>
      </c>
      <c r="P15" s="14" t="s">
        <v>9</v>
      </c>
      <c r="V15" s="15" t="s">
        <v>0</v>
      </c>
      <c r="W15" s="15" t="s">
        <v>15</v>
      </c>
      <c r="AA15" s="15" t="s">
        <v>91</v>
      </c>
    </row>
    <row r="16" spans="1:36" ht="86.4" x14ac:dyDescent="0.3">
      <c r="A16" s="7">
        <v>15</v>
      </c>
      <c r="B16" s="12">
        <v>11</v>
      </c>
      <c r="C16" s="34" t="s">
        <v>303</v>
      </c>
      <c r="D16" s="13" t="s">
        <v>46</v>
      </c>
      <c r="E16" s="5">
        <v>11385</v>
      </c>
      <c r="F16" s="13">
        <v>12</v>
      </c>
      <c r="H16" s="13">
        <f>62+30+30+63+150+181+199+86+240+28+46+244</f>
        <v>1359</v>
      </c>
      <c r="I16" s="13">
        <f>H16+80+100+11+299+323+61+20+15+21+10+5+77</f>
        <v>2381</v>
      </c>
      <c r="J16" s="13" t="s">
        <v>9</v>
      </c>
      <c r="L16" s="13" t="s">
        <v>9</v>
      </c>
      <c r="M16" s="13" t="s">
        <v>9</v>
      </c>
      <c r="N16" s="8" t="s">
        <v>331</v>
      </c>
      <c r="O16" s="13" t="s">
        <v>22</v>
      </c>
      <c r="P16" s="14" t="s">
        <v>0</v>
      </c>
      <c r="S16" s="14" t="s">
        <v>37</v>
      </c>
      <c r="T16" s="14" t="s">
        <v>9</v>
      </c>
      <c r="V16" s="15" t="s">
        <v>0</v>
      </c>
      <c r="W16" s="15" t="s">
        <v>281</v>
      </c>
      <c r="Y16" s="15" t="s">
        <v>79</v>
      </c>
      <c r="AA16" s="15" t="s">
        <v>47</v>
      </c>
    </row>
    <row r="17" spans="1:36" ht="43.2" x14ac:dyDescent="0.3">
      <c r="A17" s="7">
        <v>16</v>
      </c>
      <c r="B17" s="12">
        <v>6</v>
      </c>
      <c r="C17" s="34" t="s">
        <v>48</v>
      </c>
      <c r="D17" s="13" t="s">
        <v>49</v>
      </c>
      <c r="E17" s="5">
        <v>480</v>
      </c>
      <c r="F17" s="13">
        <v>7</v>
      </c>
      <c r="G17" s="13">
        <v>7</v>
      </c>
      <c r="H17" s="13">
        <f>42+30+80+62+100+22+150</f>
        <v>486</v>
      </c>
      <c r="I17" s="8">
        <f>42+30+80+62+100+22+150</f>
        <v>486</v>
      </c>
      <c r="J17" s="8" t="s">
        <v>0</v>
      </c>
      <c r="K17" s="8">
        <v>29</v>
      </c>
      <c r="L17" s="13" t="s">
        <v>9</v>
      </c>
      <c r="M17" s="13" t="s">
        <v>9</v>
      </c>
      <c r="N17" s="8" t="s">
        <v>331</v>
      </c>
      <c r="O17" s="13" t="s">
        <v>22</v>
      </c>
      <c r="P17" s="14" t="s">
        <v>0</v>
      </c>
      <c r="Q17" s="14" t="s">
        <v>36</v>
      </c>
      <c r="R17" s="14">
        <v>1</v>
      </c>
      <c r="T17" s="14" t="s">
        <v>0</v>
      </c>
      <c r="U17" s="14">
        <v>59</v>
      </c>
      <c r="V17" s="15" t="s">
        <v>9</v>
      </c>
    </row>
    <row r="18" spans="1:36" ht="28.8" x14ac:dyDescent="0.3">
      <c r="A18" s="7">
        <v>17</v>
      </c>
      <c r="B18" s="12">
        <v>6</v>
      </c>
      <c r="C18" s="34" t="s">
        <v>58</v>
      </c>
      <c r="D18" s="13" t="s">
        <v>59</v>
      </c>
      <c r="E18" s="5">
        <v>234</v>
      </c>
      <c r="F18" s="13">
        <v>0</v>
      </c>
      <c r="H18" s="13">
        <v>3090</v>
      </c>
      <c r="I18" s="13">
        <v>3090</v>
      </c>
      <c r="J18" s="13" t="s">
        <v>0</v>
      </c>
      <c r="K18" s="13">
        <v>23</v>
      </c>
      <c r="L18" s="13" t="s">
        <v>9</v>
      </c>
      <c r="M18" s="13" t="s">
        <v>9</v>
      </c>
      <c r="N18" s="8" t="s">
        <v>331</v>
      </c>
      <c r="O18" s="13" t="s">
        <v>22</v>
      </c>
      <c r="P18" s="14" t="s">
        <v>0</v>
      </c>
      <c r="Q18" s="14" t="s">
        <v>276</v>
      </c>
      <c r="R18" s="14">
        <v>2</v>
      </c>
      <c r="S18" s="14" t="s">
        <v>37</v>
      </c>
      <c r="T18" s="6" t="s">
        <v>71</v>
      </c>
      <c r="V18" s="15" t="s">
        <v>9</v>
      </c>
    </row>
    <row r="19" spans="1:36" ht="28.8" x14ac:dyDescent="0.3">
      <c r="A19" s="7">
        <v>18</v>
      </c>
      <c r="B19" s="12">
        <v>10</v>
      </c>
      <c r="C19" s="34" t="s">
        <v>58</v>
      </c>
      <c r="D19" s="13" t="s">
        <v>80</v>
      </c>
      <c r="E19" s="5">
        <v>5711</v>
      </c>
      <c r="F19" s="13">
        <v>6</v>
      </c>
      <c r="G19" s="13">
        <v>32</v>
      </c>
      <c r="H19" s="13">
        <v>1166</v>
      </c>
      <c r="I19" s="13">
        <v>29192</v>
      </c>
      <c r="J19" s="13" t="s">
        <v>9</v>
      </c>
      <c r="L19" s="13" t="s">
        <v>9</v>
      </c>
      <c r="M19" s="13" t="s">
        <v>9</v>
      </c>
      <c r="N19" s="8" t="s">
        <v>331</v>
      </c>
      <c r="O19" s="13" t="s">
        <v>22</v>
      </c>
      <c r="P19" s="14" t="s">
        <v>9</v>
      </c>
      <c r="T19" s="14" t="s">
        <v>9</v>
      </c>
      <c r="V19" s="15" t="s">
        <v>9</v>
      </c>
    </row>
    <row r="20" spans="1:36" ht="28.8" x14ac:dyDescent="0.3">
      <c r="A20" s="7">
        <v>19</v>
      </c>
      <c r="B20" s="12">
        <v>7</v>
      </c>
      <c r="C20" s="34" t="s">
        <v>81</v>
      </c>
      <c r="D20" s="13" t="s">
        <v>82</v>
      </c>
      <c r="E20" s="5">
        <v>3472</v>
      </c>
      <c r="F20" s="13">
        <v>6</v>
      </c>
      <c r="G20" s="13">
        <v>17</v>
      </c>
      <c r="H20" s="13">
        <v>381</v>
      </c>
      <c r="I20" s="13">
        <v>8041</v>
      </c>
      <c r="J20" s="13" t="s">
        <v>9</v>
      </c>
      <c r="L20" s="13" t="s">
        <v>9</v>
      </c>
      <c r="M20" s="13" t="s">
        <v>9</v>
      </c>
      <c r="N20" s="8" t="s">
        <v>331</v>
      </c>
      <c r="O20" s="13" t="s">
        <v>22</v>
      </c>
      <c r="P20" s="14" t="s">
        <v>0</v>
      </c>
      <c r="S20" s="14" t="s">
        <v>26</v>
      </c>
      <c r="T20" s="14" t="s">
        <v>9</v>
      </c>
      <c r="V20" s="15" t="s">
        <v>0</v>
      </c>
      <c r="W20" s="15" t="s">
        <v>15</v>
      </c>
      <c r="AA20" s="15" t="s">
        <v>97</v>
      </c>
      <c r="AC20" s="15" t="s">
        <v>292</v>
      </c>
    </row>
    <row r="21" spans="1:36" ht="28.8" x14ac:dyDescent="0.3">
      <c r="A21" s="7">
        <v>20</v>
      </c>
      <c r="B21" s="12">
        <v>5</v>
      </c>
      <c r="C21" s="34" t="s">
        <v>83</v>
      </c>
      <c r="D21" s="13" t="s">
        <v>84</v>
      </c>
      <c r="E21" s="5">
        <v>663</v>
      </c>
      <c r="F21" s="13">
        <v>4</v>
      </c>
      <c r="G21" s="13">
        <v>12</v>
      </c>
      <c r="H21" s="13">
        <v>278</v>
      </c>
      <c r="I21" s="13">
        <v>3543</v>
      </c>
      <c r="J21" s="13" t="s">
        <v>9</v>
      </c>
      <c r="L21" s="13" t="s">
        <v>9</v>
      </c>
      <c r="M21" s="13" t="s">
        <v>9</v>
      </c>
      <c r="N21" s="8" t="s">
        <v>331</v>
      </c>
      <c r="O21" s="13" t="s">
        <v>22</v>
      </c>
      <c r="P21" s="14" t="s">
        <v>0</v>
      </c>
      <c r="Q21" s="14" t="s">
        <v>36</v>
      </c>
      <c r="R21" s="14">
        <v>1</v>
      </c>
      <c r="S21" s="14" t="s">
        <v>70</v>
      </c>
      <c r="T21" s="14" t="s">
        <v>9</v>
      </c>
      <c r="V21" s="15" t="s">
        <v>9</v>
      </c>
    </row>
    <row r="22" spans="1:36" s="40" customFormat="1" ht="57.6" x14ac:dyDescent="0.3">
      <c r="A22" s="7">
        <v>21</v>
      </c>
      <c r="B22" s="33">
        <v>5</v>
      </c>
      <c r="C22" s="34" t="s">
        <v>302</v>
      </c>
      <c r="D22" s="34" t="s">
        <v>85</v>
      </c>
      <c r="E22" s="35">
        <v>205</v>
      </c>
      <c r="F22" s="34">
        <v>11</v>
      </c>
      <c r="G22" s="34">
        <v>53</v>
      </c>
      <c r="H22" s="35" t="s">
        <v>13</v>
      </c>
      <c r="I22" s="35" t="s">
        <v>13</v>
      </c>
      <c r="J22" s="34" t="s">
        <v>0</v>
      </c>
      <c r="K22" s="34">
        <v>3</v>
      </c>
      <c r="L22" s="34" t="s">
        <v>9</v>
      </c>
      <c r="M22" s="34" t="s">
        <v>9</v>
      </c>
      <c r="N22" s="35" t="s">
        <v>331</v>
      </c>
      <c r="O22" s="34" t="s">
        <v>22</v>
      </c>
      <c r="P22" s="36" t="s">
        <v>9</v>
      </c>
      <c r="Q22" s="36"/>
      <c r="R22" s="36"/>
      <c r="S22" s="36"/>
      <c r="T22" s="36" t="s">
        <v>9</v>
      </c>
      <c r="U22" s="36"/>
      <c r="V22" s="37" t="s">
        <v>9</v>
      </c>
      <c r="W22" s="37"/>
      <c r="X22" s="37"/>
      <c r="Y22" s="37"/>
      <c r="Z22" s="37"/>
      <c r="AA22" s="37"/>
      <c r="AB22" s="37"/>
      <c r="AC22" s="37"/>
      <c r="AD22" s="38"/>
      <c r="AE22" s="39"/>
      <c r="AF22" s="39"/>
      <c r="AG22" s="37"/>
      <c r="AH22" s="37"/>
      <c r="AI22" s="37"/>
      <c r="AJ22" s="37"/>
    </row>
    <row r="23" spans="1:36" ht="43.2" x14ac:dyDescent="0.3">
      <c r="A23" s="7">
        <v>22</v>
      </c>
      <c r="B23" s="12">
        <v>12</v>
      </c>
      <c r="C23" s="34" t="s">
        <v>301</v>
      </c>
      <c r="D23" s="13" t="s">
        <v>5</v>
      </c>
      <c r="E23" s="5">
        <v>11503</v>
      </c>
      <c r="F23" s="13">
        <v>248</v>
      </c>
      <c r="G23" s="13">
        <v>248</v>
      </c>
      <c r="H23" s="35" t="s">
        <v>13</v>
      </c>
      <c r="I23" s="35" t="s">
        <v>13</v>
      </c>
      <c r="J23" s="13" t="s">
        <v>0</v>
      </c>
      <c r="K23" s="13">
        <f>635+980</f>
        <v>1615</v>
      </c>
      <c r="L23" s="13" t="s">
        <v>9</v>
      </c>
      <c r="M23" s="13" t="s">
        <v>9</v>
      </c>
      <c r="N23" s="13" t="s">
        <v>332</v>
      </c>
      <c r="O23" s="13" t="s">
        <v>22</v>
      </c>
      <c r="P23" s="14" t="s">
        <v>0</v>
      </c>
      <c r="Q23" s="14" t="s">
        <v>279</v>
      </c>
      <c r="R23" s="14">
        <v>7</v>
      </c>
      <c r="S23" s="14" t="s">
        <v>37</v>
      </c>
      <c r="T23" s="14" t="s">
        <v>0</v>
      </c>
      <c r="U23" s="14">
        <v>11503</v>
      </c>
      <c r="V23" s="15" t="s">
        <v>0</v>
      </c>
      <c r="W23" s="15" t="s">
        <v>124</v>
      </c>
      <c r="AA23" s="15" t="s">
        <v>86</v>
      </c>
      <c r="AB23" s="15" t="s">
        <v>86</v>
      </c>
    </row>
    <row r="24" spans="1:36" ht="57.6" x14ac:dyDescent="0.3">
      <c r="A24" s="7">
        <v>23</v>
      </c>
      <c r="B24" s="12">
        <v>9</v>
      </c>
      <c r="C24" s="34" t="s">
        <v>87</v>
      </c>
      <c r="D24" s="13" t="s">
        <v>88</v>
      </c>
      <c r="E24" s="5">
        <f>2230+1</f>
        <v>2231</v>
      </c>
      <c r="F24" s="13">
        <v>3</v>
      </c>
      <c r="G24" s="13">
        <v>15</v>
      </c>
      <c r="H24" s="13">
        <f>30+150+62</f>
        <v>242</v>
      </c>
      <c r="I24" s="13">
        <v>10659</v>
      </c>
      <c r="J24" s="13" t="s">
        <v>9</v>
      </c>
      <c r="L24" s="13" t="s">
        <v>9</v>
      </c>
      <c r="M24" s="13" t="s">
        <v>9</v>
      </c>
      <c r="N24" s="8" t="s">
        <v>331</v>
      </c>
      <c r="O24" s="13" t="s">
        <v>22</v>
      </c>
      <c r="P24" s="14" t="s">
        <v>9</v>
      </c>
      <c r="T24" s="14" t="s">
        <v>9</v>
      </c>
      <c r="V24" s="15" t="s">
        <v>0</v>
      </c>
      <c r="W24" s="15" t="s">
        <v>291</v>
      </c>
      <c r="Y24" s="15" t="s">
        <v>90</v>
      </c>
      <c r="Z24" s="15" t="s">
        <v>89</v>
      </c>
      <c r="AA24" s="15" t="s">
        <v>91</v>
      </c>
    </row>
    <row r="25" spans="1:36" ht="43.2" x14ac:dyDescent="0.3">
      <c r="A25" s="7">
        <v>24</v>
      </c>
      <c r="B25" s="12">
        <v>7</v>
      </c>
      <c r="C25" s="34" t="s">
        <v>92</v>
      </c>
      <c r="D25" s="13" t="s">
        <v>93</v>
      </c>
      <c r="E25" s="5">
        <v>865</v>
      </c>
      <c r="F25" s="13">
        <v>7</v>
      </c>
      <c r="G25" s="13">
        <v>7</v>
      </c>
      <c r="H25" s="13">
        <v>732</v>
      </c>
      <c r="I25" s="13">
        <v>732</v>
      </c>
      <c r="J25" s="13" t="s">
        <v>9</v>
      </c>
      <c r="L25" s="13" t="s">
        <v>9</v>
      </c>
      <c r="M25" s="13" t="s">
        <v>9</v>
      </c>
      <c r="N25" s="13" t="s">
        <v>331</v>
      </c>
      <c r="O25" s="13" t="s">
        <v>19</v>
      </c>
      <c r="P25" s="14" t="s">
        <v>9</v>
      </c>
      <c r="T25" s="14" t="s">
        <v>9</v>
      </c>
      <c r="V25" s="15" t="s">
        <v>0</v>
      </c>
      <c r="W25" s="15" t="s">
        <v>15</v>
      </c>
      <c r="Y25" s="15" t="s">
        <v>94</v>
      </c>
      <c r="Z25" s="15" t="s">
        <v>94</v>
      </c>
      <c r="AA25" s="15" t="s">
        <v>98</v>
      </c>
    </row>
    <row r="26" spans="1:36" ht="28.8" x14ac:dyDescent="0.3">
      <c r="A26" s="7">
        <v>25</v>
      </c>
      <c r="B26" s="12">
        <v>11</v>
      </c>
      <c r="C26" s="34" t="s">
        <v>99</v>
      </c>
      <c r="D26" s="13" t="s">
        <v>100</v>
      </c>
      <c r="E26" s="5">
        <f>2066+690</f>
        <v>2756</v>
      </c>
      <c r="F26" s="13">
        <v>84</v>
      </c>
      <c r="G26" s="13">
        <v>133</v>
      </c>
      <c r="H26" s="35" t="s">
        <v>13</v>
      </c>
      <c r="I26" s="35" t="s">
        <v>13</v>
      </c>
      <c r="J26" s="13" t="s">
        <v>9</v>
      </c>
      <c r="L26" s="13" t="s">
        <v>9</v>
      </c>
      <c r="M26" s="13" t="s">
        <v>9</v>
      </c>
      <c r="N26" s="13" t="s">
        <v>331</v>
      </c>
      <c r="O26" s="13" t="s">
        <v>19</v>
      </c>
      <c r="P26" s="14" t="s">
        <v>9</v>
      </c>
      <c r="T26" s="14" t="s">
        <v>9</v>
      </c>
      <c r="V26" s="15" t="s">
        <v>9</v>
      </c>
    </row>
    <row r="27" spans="1:36" ht="57.6" x14ac:dyDescent="0.3">
      <c r="A27" s="7">
        <v>26</v>
      </c>
      <c r="B27" s="12">
        <v>10</v>
      </c>
      <c r="C27" s="34" t="s">
        <v>273</v>
      </c>
      <c r="D27" s="13" t="s">
        <v>274</v>
      </c>
      <c r="E27" s="5">
        <f>24+599+140+2+12+110+254+7</f>
        <v>1148</v>
      </c>
      <c r="F27" s="13">
        <v>0</v>
      </c>
      <c r="G27" s="13">
        <v>7</v>
      </c>
      <c r="H27" s="13">
        <v>0</v>
      </c>
      <c r="I27" s="13">
        <v>5929</v>
      </c>
      <c r="J27" s="13" t="s">
        <v>0</v>
      </c>
      <c r="K27" s="13">
        <v>22</v>
      </c>
      <c r="L27" s="13" t="s">
        <v>9</v>
      </c>
      <c r="M27" s="13" t="s">
        <v>0</v>
      </c>
      <c r="N27" s="13" t="s">
        <v>331</v>
      </c>
      <c r="O27" s="13" t="s">
        <v>22</v>
      </c>
      <c r="P27" s="14" t="s">
        <v>0</v>
      </c>
      <c r="S27" s="14" t="s">
        <v>26</v>
      </c>
      <c r="T27" s="14" t="s">
        <v>0</v>
      </c>
      <c r="U27" s="14">
        <v>24</v>
      </c>
      <c r="V27" s="15" t="s">
        <v>0</v>
      </c>
      <c r="W27" s="15" t="s">
        <v>15</v>
      </c>
      <c r="AA27" s="15" t="s">
        <v>91</v>
      </c>
    </row>
    <row r="28" spans="1:36" ht="43.2" x14ac:dyDescent="0.3">
      <c r="A28" s="7">
        <v>27</v>
      </c>
      <c r="B28" s="12">
        <v>4</v>
      </c>
      <c r="C28" s="34" t="s">
        <v>101</v>
      </c>
      <c r="D28" s="13" t="s">
        <v>102</v>
      </c>
      <c r="E28" s="5">
        <v>433</v>
      </c>
      <c r="F28" s="13">
        <v>2</v>
      </c>
      <c r="G28" s="13">
        <v>26</v>
      </c>
      <c r="H28" s="13">
        <f>199+21</f>
        <v>220</v>
      </c>
      <c r="I28" s="13">
        <f>H28+2+120+41+4+1+1+1+5+99+52+10+33+56+135+45+19+123+8</f>
        <v>975</v>
      </c>
      <c r="J28" s="13" t="s">
        <v>0</v>
      </c>
      <c r="K28" s="13">
        <v>25</v>
      </c>
      <c r="L28" s="13" t="s">
        <v>9</v>
      </c>
      <c r="M28" s="13" t="s">
        <v>9</v>
      </c>
      <c r="N28" s="13" t="s">
        <v>331</v>
      </c>
      <c r="O28" s="13" t="s">
        <v>22</v>
      </c>
      <c r="P28" s="14" t="s">
        <v>0</v>
      </c>
      <c r="Q28" s="14" t="s">
        <v>69</v>
      </c>
      <c r="T28" s="14" t="s">
        <v>71</v>
      </c>
      <c r="V28" s="15" t="s">
        <v>9</v>
      </c>
    </row>
    <row r="29" spans="1:36" ht="43.2" x14ac:dyDescent="0.3">
      <c r="A29" s="7">
        <v>28</v>
      </c>
      <c r="B29" s="12">
        <v>12</v>
      </c>
      <c r="C29" s="34" t="s">
        <v>103</v>
      </c>
      <c r="D29" s="13" t="s">
        <v>104</v>
      </c>
      <c r="E29" s="5">
        <v>4730</v>
      </c>
      <c r="F29" s="13">
        <v>5</v>
      </c>
      <c r="G29" s="13">
        <v>14</v>
      </c>
      <c r="H29" s="13">
        <v>512</v>
      </c>
      <c r="I29" s="13">
        <v>12796</v>
      </c>
      <c r="J29" s="13" t="s">
        <v>9</v>
      </c>
      <c r="L29" s="13" t="s">
        <v>9</v>
      </c>
      <c r="M29" s="13" t="s">
        <v>9</v>
      </c>
      <c r="N29" s="13" t="s">
        <v>331</v>
      </c>
      <c r="O29" s="13" t="s">
        <v>22</v>
      </c>
      <c r="P29" s="14" t="s">
        <v>0</v>
      </c>
      <c r="Q29" s="14" t="s">
        <v>36</v>
      </c>
      <c r="R29" s="14">
        <v>1</v>
      </c>
      <c r="T29" s="14" t="s">
        <v>0</v>
      </c>
      <c r="U29" s="14">
        <v>2</v>
      </c>
      <c r="V29" s="15" t="s">
        <v>0</v>
      </c>
      <c r="W29" s="15" t="s">
        <v>15</v>
      </c>
      <c r="Y29" s="15" t="s">
        <v>295</v>
      </c>
      <c r="Z29" s="15" t="s">
        <v>105</v>
      </c>
      <c r="AA29" s="15" t="s">
        <v>91</v>
      </c>
    </row>
    <row r="30" spans="1:36" ht="28.8" x14ac:dyDescent="0.3">
      <c r="A30" s="7">
        <v>29</v>
      </c>
      <c r="B30" s="12">
        <v>12</v>
      </c>
      <c r="C30" s="34" t="s">
        <v>106</v>
      </c>
      <c r="D30" s="13" t="s">
        <v>107</v>
      </c>
      <c r="E30" s="5">
        <v>1785</v>
      </c>
      <c r="F30" s="13">
        <v>1</v>
      </c>
      <c r="G30" s="13">
        <v>33</v>
      </c>
      <c r="H30" s="13">
        <f>20+21</f>
        <v>41</v>
      </c>
      <c r="I30" s="13">
        <f>H30+21+91+78+76+180+121+85+66+12+12+28+28+60+179+365+42+69+32+33+62+23+80+96+97+77+94+106+140+260+969+134+413+21+65+30+29+48+63+364+1505+44+50+28+23+20+25+113+78+77+159+66+66+64+64+10+10+70+91+29+58+42+41</f>
        <v>7523</v>
      </c>
      <c r="J30" s="13" t="s">
        <v>9</v>
      </c>
      <c r="L30" s="13" t="s">
        <v>9</v>
      </c>
      <c r="M30" s="13" t="s">
        <v>9</v>
      </c>
      <c r="N30" s="13" t="s">
        <v>331</v>
      </c>
      <c r="O30" s="13" t="s">
        <v>22</v>
      </c>
      <c r="P30" s="14" t="s">
        <v>0</v>
      </c>
      <c r="Q30" s="14" t="s">
        <v>36</v>
      </c>
      <c r="R30" s="14">
        <v>1</v>
      </c>
      <c r="T30" s="14" t="s">
        <v>0</v>
      </c>
      <c r="U30" s="14">
        <v>252</v>
      </c>
      <c r="V30" s="15" t="s">
        <v>0</v>
      </c>
      <c r="W30" s="15" t="s">
        <v>15</v>
      </c>
      <c r="AA30" s="15" t="s">
        <v>282</v>
      </c>
    </row>
    <row r="31" spans="1:36" ht="43.2" x14ac:dyDescent="0.3">
      <c r="A31" s="7">
        <v>30</v>
      </c>
      <c r="B31" s="12">
        <v>5</v>
      </c>
      <c r="C31" s="34" t="s">
        <v>108</v>
      </c>
      <c r="D31" s="13" t="s">
        <v>109</v>
      </c>
      <c r="E31" s="5">
        <f>820+18</f>
        <v>838</v>
      </c>
      <c r="F31" s="13">
        <v>4</v>
      </c>
      <c r="G31" s="13">
        <v>23</v>
      </c>
      <c r="H31" s="13">
        <f>30+62+64+55+2+11</f>
        <v>224</v>
      </c>
      <c r="I31" s="13">
        <v>3034</v>
      </c>
      <c r="J31" s="13" t="s">
        <v>0</v>
      </c>
      <c r="K31" s="13">
        <v>69</v>
      </c>
      <c r="L31" s="13" t="s">
        <v>0</v>
      </c>
      <c r="M31" s="13" t="s">
        <v>9</v>
      </c>
      <c r="N31" s="13" t="s">
        <v>331</v>
      </c>
      <c r="O31" s="13" t="s">
        <v>19</v>
      </c>
      <c r="P31" s="14" t="s">
        <v>0</v>
      </c>
      <c r="Q31" s="14" t="s">
        <v>69</v>
      </c>
      <c r="R31" s="14">
        <v>2</v>
      </c>
      <c r="S31" s="14" t="s">
        <v>37</v>
      </c>
      <c r="T31" s="14" t="s">
        <v>9</v>
      </c>
      <c r="V31" s="15" t="s">
        <v>9</v>
      </c>
    </row>
    <row r="32" spans="1:36" ht="28.8" x14ac:dyDescent="0.3">
      <c r="A32" s="7">
        <v>31</v>
      </c>
      <c r="B32" s="12">
        <v>11</v>
      </c>
      <c r="C32" s="34" t="s">
        <v>110</v>
      </c>
      <c r="D32" s="13" t="s">
        <v>111</v>
      </c>
      <c r="E32" s="5">
        <f>629+9</f>
        <v>638</v>
      </c>
      <c r="F32" s="13">
        <v>2</v>
      </c>
      <c r="G32" s="13">
        <v>14</v>
      </c>
      <c r="H32" s="13">
        <f>159+172+173+1561+3155</f>
        <v>5220</v>
      </c>
      <c r="I32" s="13">
        <v>24780</v>
      </c>
      <c r="J32" s="13" t="s">
        <v>9</v>
      </c>
      <c r="L32" s="13" t="s">
        <v>9</v>
      </c>
      <c r="M32" s="13" t="s">
        <v>9</v>
      </c>
      <c r="N32" s="13" t="s">
        <v>331</v>
      </c>
      <c r="O32" s="13" t="s">
        <v>22</v>
      </c>
      <c r="P32" s="14" t="s">
        <v>9</v>
      </c>
      <c r="T32" s="14" t="s">
        <v>9</v>
      </c>
      <c r="V32" s="15" t="s">
        <v>0</v>
      </c>
    </row>
    <row r="33" spans="1:36" ht="28.8" x14ac:dyDescent="0.3">
      <c r="A33" s="7">
        <v>32</v>
      </c>
      <c r="B33" s="12">
        <v>5</v>
      </c>
      <c r="C33" s="34" t="s">
        <v>112</v>
      </c>
      <c r="D33" s="13" t="s">
        <v>113</v>
      </c>
      <c r="E33" s="5">
        <f>436+49</f>
        <v>485</v>
      </c>
      <c r="F33" s="13">
        <v>6</v>
      </c>
      <c r="G33" s="13">
        <v>14</v>
      </c>
      <c r="H33" s="13">
        <f>119+56+15+31+10+70</f>
        <v>301</v>
      </c>
      <c r="I33" s="13">
        <v>1515</v>
      </c>
      <c r="J33" s="13" t="s">
        <v>9</v>
      </c>
      <c r="L33" s="13" t="s">
        <v>9</v>
      </c>
      <c r="M33" s="13" t="s">
        <v>9</v>
      </c>
      <c r="N33" s="13" t="s">
        <v>331</v>
      </c>
      <c r="O33" s="13" t="s">
        <v>22</v>
      </c>
      <c r="P33" s="14" t="s">
        <v>0</v>
      </c>
      <c r="Q33" s="14" t="s">
        <v>36</v>
      </c>
      <c r="R33" s="14">
        <v>1</v>
      </c>
      <c r="S33" s="14" t="s">
        <v>37</v>
      </c>
      <c r="T33" s="14" t="s">
        <v>9</v>
      </c>
      <c r="V33" s="15" t="s">
        <v>9</v>
      </c>
    </row>
    <row r="34" spans="1:36" ht="28.8" x14ac:dyDescent="0.3">
      <c r="A34" s="7">
        <v>33</v>
      </c>
      <c r="B34" s="12">
        <v>6</v>
      </c>
      <c r="C34" s="34" t="s">
        <v>114</v>
      </c>
      <c r="D34" s="13" t="s">
        <v>115</v>
      </c>
      <c r="E34" s="5">
        <v>67</v>
      </c>
      <c r="F34" s="13">
        <v>5</v>
      </c>
      <c r="G34" s="13">
        <v>5</v>
      </c>
      <c r="H34" s="13">
        <v>598</v>
      </c>
      <c r="I34" s="13">
        <v>598</v>
      </c>
      <c r="J34" s="13" t="s">
        <v>9</v>
      </c>
      <c r="L34" s="13" t="s">
        <v>9</v>
      </c>
      <c r="M34" s="13" t="s">
        <v>9</v>
      </c>
      <c r="N34" s="13" t="s">
        <v>331</v>
      </c>
      <c r="O34" s="13" t="s">
        <v>22</v>
      </c>
      <c r="P34" s="14" t="s">
        <v>9</v>
      </c>
      <c r="T34" s="14" t="s">
        <v>9</v>
      </c>
      <c r="V34" s="15" t="s">
        <v>0</v>
      </c>
      <c r="W34" s="15" t="s">
        <v>15</v>
      </c>
      <c r="AA34" s="15" t="s">
        <v>116</v>
      </c>
    </row>
    <row r="35" spans="1:36" ht="28.8" x14ac:dyDescent="0.3">
      <c r="A35" s="7">
        <v>34</v>
      </c>
      <c r="B35" s="12">
        <v>9</v>
      </c>
      <c r="C35" s="34" t="s">
        <v>117</v>
      </c>
      <c r="D35" s="13" t="s">
        <v>118</v>
      </c>
      <c r="E35" s="5">
        <f>7638+10</f>
        <v>7648</v>
      </c>
      <c r="F35" s="13">
        <v>33</v>
      </c>
      <c r="G35" s="13">
        <v>33</v>
      </c>
      <c r="H35" s="13">
        <v>13312</v>
      </c>
      <c r="I35" s="13">
        <v>13312</v>
      </c>
      <c r="J35" s="13" t="s">
        <v>9</v>
      </c>
      <c r="L35" s="13" t="s">
        <v>0</v>
      </c>
      <c r="M35" s="13" t="s">
        <v>9</v>
      </c>
      <c r="N35" s="13" t="s">
        <v>331</v>
      </c>
      <c r="O35" s="13" t="s">
        <v>19</v>
      </c>
      <c r="P35" s="14" t="s">
        <v>0</v>
      </c>
      <c r="S35" s="14" t="s">
        <v>26</v>
      </c>
      <c r="T35" s="14" t="s">
        <v>0</v>
      </c>
      <c r="U35" s="14">
        <v>802</v>
      </c>
      <c r="V35" s="15" t="s">
        <v>0</v>
      </c>
      <c r="W35" s="15" t="s">
        <v>15</v>
      </c>
      <c r="AA35" s="15" t="s">
        <v>282</v>
      </c>
    </row>
    <row r="36" spans="1:36" ht="158.4" x14ac:dyDescent="0.3">
      <c r="A36" s="7">
        <v>35</v>
      </c>
      <c r="B36" s="12">
        <v>8</v>
      </c>
      <c r="C36" s="34" t="s">
        <v>119</v>
      </c>
      <c r="D36" s="13" t="s">
        <v>120</v>
      </c>
      <c r="E36" s="5">
        <f>3728+1738</f>
        <v>5466</v>
      </c>
      <c r="F36" s="13">
        <v>1303</v>
      </c>
      <c r="G36" s="13">
        <v>1303</v>
      </c>
      <c r="H36" s="35" t="s">
        <v>13</v>
      </c>
      <c r="I36" s="35" t="s">
        <v>13</v>
      </c>
      <c r="J36" s="13" t="s">
        <v>0</v>
      </c>
      <c r="K36" s="13" t="s">
        <v>121</v>
      </c>
      <c r="L36" s="13" t="s">
        <v>9</v>
      </c>
      <c r="M36" s="13" t="s">
        <v>9</v>
      </c>
      <c r="N36" s="13" t="s">
        <v>22</v>
      </c>
      <c r="O36" s="13" t="s">
        <v>22</v>
      </c>
      <c r="P36" s="14" t="s">
        <v>0</v>
      </c>
      <c r="Q36" s="14" t="s">
        <v>278</v>
      </c>
      <c r="R36" s="14">
        <v>32</v>
      </c>
      <c r="S36" s="14" t="s">
        <v>37</v>
      </c>
      <c r="T36" s="14" t="s">
        <v>0</v>
      </c>
      <c r="U36" s="14">
        <f>3728+1738</f>
        <v>5466</v>
      </c>
      <c r="V36" s="15" t="s">
        <v>0</v>
      </c>
      <c r="W36" s="15" t="s">
        <v>15</v>
      </c>
      <c r="Z36" s="15" t="s">
        <v>105</v>
      </c>
    </row>
    <row r="37" spans="1:36" ht="57.6" x14ac:dyDescent="0.3">
      <c r="A37" s="7">
        <v>36</v>
      </c>
      <c r="B37" s="12">
        <v>8</v>
      </c>
      <c r="C37" s="34" t="s">
        <v>122</v>
      </c>
      <c r="D37" s="13" t="s">
        <v>123</v>
      </c>
      <c r="E37" s="5">
        <v>1328</v>
      </c>
      <c r="F37" s="13">
        <v>10</v>
      </c>
      <c r="G37" s="13">
        <v>55</v>
      </c>
      <c r="H37" s="13">
        <f>86+199+62+36+81+236+236+80+1063+397</f>
        <v>2476</v>
      </c>
      <c r="I37" s="13">
        <f>H37+41+47+10+33+62+4+99+138+52+24+191+201+73+249+28+149+56+187+5+1+1+1+1+1+1+21+1+1+1+46+31+18+4+1+1+36+12+5+1+4+53+1+2+15+1</f>
        <v>4386</v>
      </c>
      <c r="J37" s="13" t="s">
        <v>9</v>
      </c>
      <c r="L37" s="13" t="s">
        <v>9</v>
      </c>
      <c r="M37" s="13" t="s">
        <v>9</v>
      </c>
      <c r="N37" s="13" t="s">
        <v>331</v>
      </c>
      <c r="O37" s="13" t="s">
        <v>22</v>
      </c>
      <c r="P37" s="14" t="s">
        <v>9</v>
      </c>
      <c r="S37" s="14" t="s">
        <v>26</v>
      </c>
      <c r="T37" s="14" t="s">
        <v>9</v>
      </c>
      <c r="V37" s="15" t="s">
        <v>0</v>
      </c>
      <c r="W37" s="15" t="s">
        <v>15</v>
      </c>
      <c r="AA37" s="15" t="s">
        <v>91</v>
      </c>
    </row>
    <row r="38" spans="1:36" ht="43.2" x14ac:dyDescent="0.3">
      <c r="A38" s="7">
        <v>37</v>
      </c>
      <c r="B38" s="12">
        <v>12</v>
      </c>
      <c r="C38" s="34" t="s">
        <v>125</v>
      </c>
      <c r="D38" s="13" t="s">
        <v>118</v>
      </c>
      <c r="E38" s="5">
        <f>2832+3377</f>
        <v>6209</v>
      </c>
      <c r="F38" s="13">
        <v>40</v>
      </c>
      <c r="G38" s="13">
        <v>110</v>
      </c>
      <c r="H38" s="13">
        <v>21452</v>
      </c>
      <c r="I38" s="13">
        <v>49569</v>
      </c>
      <c r="J38" s="13" t="s">
        <v>9</v>
      </c>
      <c r="L38" s="13" t="s">
        <v>9</v>
      </c>
      <c r="M38" s="13" t="s">
        <v>9</v>
      </c>
      <c r="N38" s="13" t="s">
        <v>331</v>
      </c>
      <c r="O38" s="13" t="s">
        <v>19</v>
      </c>
      <c r="P38" s="14" t="s">
        <v>0</v>
      </c>
      <c r="Q38" s="14" t="s">
        <v>36</v>
      </c>
      <c r="R38" s="14">
        <v>1</v>
      </c>
      <c r="S38" s="14" t="s">
        <v>37</v>
      </c>
      <c r="T38" s="14" t="s">
        <v>9</v>
      </c>
      <c r="V38" s="15" t="s">
        <v>0</v>
      </c>
      <c r="W38" s="15" t="s">
        <v>283</v>
      </c>
      <c r="AA38" s="15" t="s">
        <v>126</v>
      </c>
    </row>
    <row r="39" spans="1:36" ht="43.2" x14ac:dyDescent="0.3">
      <c r="A39" s="7">
        <v>38</v>
      </c>
      <c r="B39" s="12">
        <v>7</v>
      </c>
      <c r="C39" s="34" t="s">
        <v>127</v>
      </c>
      <c r="D39" s="13" t="s">
        <v>128</v>
      </c>
      <c r="E39" s="5">
        <v>137</v>
      </c>
      <c r="F39" s="13">
        <v>7</v>
      </c>
      <c r="G39" s="13">
        <v>7</v>
      </c>
      <c r="H39" s="13">
        <v>73122</v>
      </c>
      <c r="I39" s="13">
        <v>73122</v>
      </c>
      <c r="J39" s="13" t="s">
        <v>9</v>
      </c>
      <c r="L39" s="13" t="s">
        <v>9</v>
      </c>
      <c r="M39" s="13" t="s">
        <v>9</v>
      </c>
      <c r="N39" s="13" t="s">
        <v>331</v>
      </c>
      <c r="O39" s="13" t="s">
        <v>22</v>
      </c>
      <c r="P39" s="14" t="s">
        <v>9</v>
      </c>
      <c r="T39" s="14" t="s">
        <v>9</v>
      </c>
      <c r="V39" s="15" t="s">
        <v>0</v>
      </c>
      <c r="W39" s="15" t="s">
        <v>15</v>
      </c>
      <c r="AA39" s="15" t="s">
        <v>259</v>
      </c>
    </row>
    <row r="40" spans="1:36" ht="43.2" x14ac:dyDescent="0.3">
      <c r="A40" s="7">
        <v>39</v>
      </c>
      <c r="B40" s="12">
        <v>7</v>
      </c>
      <c r="C40" s="34" t="s">
        <v>129</v>
      </c>
      <c r="D40" s="13" t="s">
        <v>130</v>
      </c>
      <c r="E40" s="5">
        <f>697+19+221</f>
        <v>937</v>
      </c>
      <c r="F40" s="13">
        <v>6</v>
      </c>
      <c r="G40" s="13">
        <v>16</v>
      </c>
      <c r="H40" s="13">
        <v>763</v>
      </c>
      <c r="I40" s="13">
        <v>1275</v>
      </c>
      <c r="J40" s="13" t="s">
        <v>9</v>
      </c>
      <c r="L40" s="13" t="s">
        <v>9</v>
      </c>
      <c r="M40" s="13" t="s">
        <v>9</v>
      </c>
      <c r="N40" s="13" t="s">
        <v>331</v>
      </c>
      <c r="O40" s="13" t="s">
        <v>22</v>
      </c>
      <c r="P40" s="14" t="s">
        <v>0</v>
      </c>
      <c r="Q40" s="14" t="s">
        <v>131</v>
      </c>
      <c r="R40" s="14">
        <v>3</v>
      </c>
      <c r="S40" s="14" t="s">
        <v>132</v>
      </c>
      <c r="T40" s="14" t="s">
        <v>0</v>
      </c>
      <c r="U40" s="14">
        <v>221</v>
      </c>
      <c r="V40" s="15" t="s">
        <v>0</v>
      </c>
      <c r="W40" s="15" t="s">
        <v>15</v>
      </c>
      <c r="AA40" s="15" t="s">
        <v>91</v>
      </c>
    </row>
    <row r="41" spans="1:36" ht="43.2" x14ac:dyDescent="0.3">
      <c r="A41" s="7">
        <v>40</v>
      </c>
      <c r="B41" s="12">
        <v>7</v>
      </c>
      <c r="C41" s="34" t="s">
        <v>133</v>
      </c>
      <c r="D41" s="13" t="s">
        <v>134</v>
      </c>
      <c r="E41" s="5">
        <v>1982</v>
      </c>
      <c r="F41" s="13">
        <v>674</v>
      </c>
      <c r="G41" s="13">
        <v>674</v>
      </c>
      <c r="H41" s="13">
        <v>146688</v>
      </c>
      <c r="I41" s="13">
        <v>146688</v>
      </c>
      <c r="J41" s="13" t="s">
        <v>0</v>
      </c>
      <c r="K41" s="13" t="s">
        <v>121</v>
      </c>
      <c r="L41" s="13" t="s">
        <v>9</v>
      </c>
      <c r="M41" s="13" t="s">
        <v>9</v>
      </c>
      <c r="N41" s="13" t="s">
        <v>332</v>
      </c>
      <c r="O41" s="13" t="s">
        <v>22</v>
      </c>
      <c r="P41" s="14" t="s">
        <v>0</v>
      </c>
      <c r="Q41" s="14" t="s">
        <v>36</v>
      </c>
      <c r="R41" s="14">
        <v>1</v>
      </c>
      <c r="T41" s="14" t="s">
        <v>9</v>
      </c>
      <c r="V41" s="15" t="s">
        <v>0</v>
      </c>
      <c r="W41" s="15" t="s">
        <v>15</v>
      </c>
      <c r="AA41" s="15" t="s">
        <v>135</v>
      </c>
    </row>
    <row r="42" spans="1:36" ht="28.8" x14ac:dyDescent="0.3">
      <c r="A42" s="7">
        <v>41</v>
      </c>
      <c r="B42" s="12">
        <v>5</v>
      </c>
      <c r="C42" s="34" t="s">
        <v>136</v>
      </c>
      <c r="D42" s="13" t="s">
        <v>137</v>
      </c>
      <c r="E42" s="5">
        <v>8788</v>
      </c>
      <c r="F42" s="13">
        <v>1</v>
      </c>
      <c r="G42" s="13">
        <v>11</v>
      </c>
      <c r="H42" s="13">
        <v>16</v>
      </c>
      <c r="I42" s="13">
        <v>5249</v>
      </c>
      <c r="J42" s="13" t="s">
        <v>9</v>
      </c>
      <c r="L42" s="13" t="s">
        <v>9</v>
      </c>
      <c r="M42" s="13" t="s">
        <v>9</v>
      </c>
      <c r="N42" s="13" t="s">
        <v>331</v>
      </c>
      <c r="O42" s="13" t="s">
        <v>22</v>
      </c>
      <c r="P42" s="14" t="s">
        <v>9</v>
      </c>
      <c r="T42" s="14" t="s">
        <v>9</v>
      </c>
      <c r="V42" s="15" t="s">
        <v>0</v>
      </c>
      <c r="W42" s="15" t="s">
        <v>15</v>
      </c>
      <c r="AA42" s="15" t="s">
        <v>91</v>
      </c>
    </row>
    <row r="43" spans="1:36" ht="28.8" x14ac:dyDescent="0.3">
      <c r="A43" s="7">
        <v>42</v>
      </c>
      <c r="B43" s="12">
        <v>6</v>
      </c>
      <c r="C43" s="34" t="s">
        <v>241</v>
      </c>
      <c r="D43" s="13" t="s">
        <v>107</v>
      </c>
      <c r="E43" s="5">
        <v>92</v>
      </c>
      <c r="F43" s="13">
        <v>3</v>
      </c>
      <c r="G43" s="13">
        <v>7</v>
      </c>
      <c r="H43" s="13">
        <f>60+295+284</f>
        <v>639</v>
      </c>
      <c r="I43" s="13">
        <v>916</v>
      </c>
      <c r="J43" s="13" t="s">
        <v>9</v>
      </c>
      <c r="L43" s="13" t="s">
        <v>9</v>
      </c>
      <c r="M43" s="13" t="s">
        <v>9</v>
      </c>
      <c r="N43" s="13" t="s">
        <v>331</v>
      </c>
      <c r="O43" s="13" t="s">
        <v>22</v>
      </c>
      <c r="P43" s="14" t="s">
        <v>9</v>
      </c>
      <c r="T43" s="14" t="s">
        <v>9</v>
      </c>
      <c r="V43" s="15" t="s">
        <v>0</v>
      </c>
      <c r="W43" s="15" t="s">
        <v>15</v>
      </c>
      <c r="AA43" s="15" t="s">
        <v>91</v>
      </c>
    </row>
    <row r="44" spans="1:36" ht="28.8" x14ac:dyDescent="0.3">
      <c r="A44" s="7">
        <v>43</v>
      </c>
      <c r="B44" s="12">
        <v>6</v>
      </c>
      <c r="C44" s="34" t="s">
        <v>138</v>
      </c>
      <c r="D44" s="13" t="s">
        <v>139</v>
      </c>
      <c r="E44" s="5">
        <v>33</v>
      </c>
      <c r="F44" s="13">
        <v>1</v>
      </c>
      <c r="G44" s="13">
        <v>12</v>
      </c>
      <c r="H44" s="13">
        <v>199</v>
      </c>
      <c r="I44" s="13">
        <v>250</v>
      </c>
      <c r="J44" s="13" t="s">
        <v>0</v>
      </c>
      <c r="K44" s="13">
        <v>21</v>
      </c>
      <c r="L44" s="13" t="s">
        <v>9</v>
      </c>
      <c r="M44" s="13" t="s">
        <v>9</v>
      </c>
      <c r="N44" s="13" t="s">
        <v>331</v>
      </c>
      <c r="O44" s="13" t="s">
        <v>22</v>
      </c>
      <c r="P44" s="14" t="s">
        <v>0</v>
      </c>
      <c r="Q44" s="14" t="s">
        <v>36</v>
      </c>
      <c r="R44" s="14">
        <v>1</v>
      </c>
      <c r="T44" s="14" t="s">
        <v>9</v>
      </c>
      <c r="V44" s="15" t="s">
        <v>9</v>
      </c>
    </row>
    <row r="45" spans="1:36" ht="28.8" x14ac:dyDescent="0.3">
      <c r="A45" s="7">
        <v>44</v>
      </c>
      <c r="B45" s="12">
        <v>5</v>
      </c>
      <c r="C45" s="34" t="s">
        <v>140</v>
      </c>
      <c r="D45" s="13" t="s">
        <v>141</v>
      </c>
      <c r="E45" s="5">
        <v>1212</v>
      </c>
      <c r="F45" s="13">
        <v>4</v>
      </c>
      <c r="G45" s="13">
        <v>11</v>
      </c>
      <c r="H45" s="23">
        <v>394</v>
      </c>
      <c r="I45" s="13">
        <v>982</v>
      </c>
      <c r="J45" s="13" t="s">
        <v>9</v>
      </c>
      <c r="L45" s="13" t="s">
        <v>9</v>
      </c>
      <c r="M45" s="13" t="s">
        <v>9</v>
      </c>
      <c r="N45" s="13" t="s">
        <v>331</v>
      </c>
      <c r="O45" s="13" t="s">
        <v>22</v>
      </c>
      <c r="P45" s="14" t="s">
        <v>9</v>
      </c>
      <c r="T45" s="14" t="s">
        <v>9</v>
      </c>
      <c r="V45" s="15" t="s">
        <v>0</v>
      </c>
      <c r="W45" s="15" t="s">
        <v>15</v>
      </c>
      <c r="AA45" s="15" t="s">
        <v>116</v>
      </c>
    </row>
    <row r="46" spans="1:36" s="32" customFormat="1" ht="57.6" x14ac:dyDescent="0.3">
      <c r="A46" s="7">
        <v>45</v>
      </c>
      <c r="B46" s="12">
        <v>7</v>
      </c>
      <c r="C46" s="34" t="s">
        <v>142</v>
      </c>
      <c r="D46" s="13" t="s">
        <v>143</v>
      </c>
      <c r="E46" s="5">
        <f>6019+7161+1194</f>
        <v>14374</v>
      </c>
      <c r="F46" s="13">
        <v>7</v>
      </c>
      <c r="G46" s="13">
        <v>19</v>
      </c>
      <c r="H46" s="13">
        <f>236+386+62+150+30+199+44</f>
        <v>1107</v>
      </c>
      <c r="I46" s="13">
        <f>80+255+181+51+32+70+87+120+953+152+229+306+504+H46</f>
        <v>4127</v>
      </c>
      <c r="J46" s="13" t="s">
        <v>9</v>
      </c>
      <c r="K46" s="13"/>
      <c r="L46" s="13" t="s">
        <v>9</v>
      </c>
      <c r="M46" s="13" t="s">
        <v>9</v>
      </c>
      <c r="N46" s="13" t="s">
        <v>331</v>
      </c>
      <c r="O46" s="13" t="s">
        <v>22</v>
      </c>
      <c r="P46" s="14" t="s">
        <v>0</v>
      </c>
      <c r="Q46" s="14"/>
      <c r="R46" s="14"/>
      <c r="S46" s="14" t="s">
        <v>26</v>
      </c>
      <c r="T46" s="14" t="s">
        <v>0</v>
      </c>
      <c r="U46" s="14">
        <f>1986+94</f>
        <v>2080</v>
      </c>
      <c r="V46" s="15" t="s">
        <v>9</v>
      </c>
      <c r="W46" s="15"/>
      <c r="X46" s="15"/>
      <c r="Y46" s="15"/>
      <c r="Z46" s="15"/>
      <c r="AA46" s="15"/>
      <c r="AB46" s="15"/>
      <c r="AC46" s="15"/>
      <c r="AD46" s="16"/>
      <c r="AE46" s="3"/>
      <c r="AF46" s="3"/>
      <c r="AG46" s="15"/>
      <c r="AH46" s="15"/>
      <c r="AI46" s="15"/>
      <c r="AJ46" s="15"/>
    </row>
    <row r="47" spans="1:36" s="46" customFormat="1" ht="28.8" x14ac:dyDescent="0.3">
      <c r="A47" s="7">
        <v>46</v>
      </c>
      <c r="B47" s="41">
        <v>12</v>
      </c>
      <c r="C47" s="34" t="s">
        <v>242</v>
      </c>
      <c r="D47" s="42" t="s">
        <v>244</v>
      </c>
      <c r="E47" s="8" t="s">
        <v>121</v>
      </c>
      <c r="F47" s="42">
        <v>1</v>
      </c>
      <c r="G47" s="42">
        <v>5</v>
      </c>
      <c r="H47" s="42">
        <f>23+22</f>
        <v>45</v>
      </c>
      <c r="I47" s="42">
        <v>524</v>
      </c>
      <c r="J47" s="13" t="s">
        <v>9</v>
      </c>
      <c r="K47" s="42"/>
      <c r="L47" s="42" t="s">
        <v>9</v>
      </c>
      <c r="M47" s="42" t="s">
        <v>9</v>
      </c>
      <c r="N47" s="42" t="s">
        <v>331</v>
      </c>
      <c r="O47" s="42" t="s">
        <v>22</v>
      </c>
      <c r="P47" s="43" t="s">
        <v>9</v>
      </c>
      <c r="Q47" s="43"/>
      <c r="R47" s="43"/>
      <c r="S47" s="43"/>
      <c r="T47" s="43" t="s">
        <v>71</v>
      </c>
      <c r="U47" s="43"/>
      <c r="V47" s="44" t="s">
        <v>0</v>
      </c>
      <c r="W47" s="44" t="s">
        <v>15</v>
      </c>
      <c r="X47" s="44"/>
      <c r="Y47" s="44" t="s">
        <v>296</v>
      </c>
      <c r="Z47" s="44"/>
      <c r="AA47" s="44" t="s">
        <v>116</v>
      </c>
      <c r="AB47" s="44"/>
      <c r="AC47" s="44"/>
      <c r="AD47" s="45"/>
      <c r="AE47" s="3"/>
      <c r="AF47" s="3"/>
      <c r="AG47" s="44"/>
      <c r="AH47" s="44"/>
      <c r="AI47" s="44"/>
      <c r="AJ47" s="44"/>
    </row>
    <row r="48" spans="1:36" ht="43.2" x14ac:dyDescent="0.3">
      <c r="A48" s="7">
        <v>47</v>
      </c>
      <c r="B48" s="12">
        <v>5</v>
      </c>
      <c r="C48" s="34" t="s">
        <v>144</v>
      </c>
      <c r="D48" s="13" t="s">
        <v>109</v>
      </c>
      <c r="E48" s="5">
        <f>112+11</f>
        <v>123</v>
      </c>
      <c r="F48" s="13">
        <v>0</v>
      </c>
      <c r="G48" s="13">
        <v>14</v>
      </c>
      <c r="H48" s="13">
        <v>0</v>
      </c>
      <c r="I48" s="13">
        <v>23565</v>
      </c>
      <c r="J48" s="13" t="s">
        <v>0</v>
      </c>
      <c r="K48" s="13">
        <v>5</v>
      </c>
      <c r="L48" s="13" t="s">
        <v>0</v>
      </c>
      <c r="M48" s="13" t="s">
        <v>9</v>
      </c>
      <c r="N48" s="13" t="s">
        <v>331</v>
      </c>
      <c r="O48" s="13" t="s">
        <v>22</v>
      </c>
      <c r="P48" s="14" t="s">
        <v>0</v>
      </c>
      <c r="Q48" s="14" t="s">
        <v>36</v>
      </c>
      <c r="R48" s="14">
        <v>1</v>
      </c>
      <c r="T48" s="14" t="s">
        <v>0</v>
      </c>
      <c r="U48" s="14">
        <f>5</f>
        <v>5</v>
      </c>
      <c r="V48" s="15" t="s">
        <v>9</v>
      </c>
    </row>
    <row r="49" spans="1:36" ht="57.6" x14ac:dyDescent="0.3">
      <c r="A49" s="7">
        <v>48</v>
      </c>
      <c r="B49" s="12">
        <v>10</v>
      </c>
      <c r="C49" s="34" t="s">
        <v>145</v>
      </c>
      <c r="D49" s="13" t="s">
        <v>146</v>
      </c>
      <c r="E49" s="5">
        <f>561+781+209</f>
        <v>1551</v>
      </c>
      <c r="F49" s="13">
        <v>294</v>
      </c>
      <c r="G49" s="13">
        <v>728</v>
      </c>
      <c r="H49" s="13" t="s">
        <v>13</v>
      </c>
      <c r="I49" s="13" t="s">
        <v>13</v>
      </c>
      <c r="J49" s="13" t="s">
        <v>0</v>
      </c>
      <c r="K49" s="13" t="s">
        <v>121</v>
      </c>
      <c r="L49" s="13" t="s">
        <v>0</v>
      </c>
      <c r="M49" s="13" t="s">
        <v>9</v>
      </c>
      <c r="N49" s="13" t="s">
        <v>332</v>
      </c>
      <c r="O49" s="13" t="s">
        <v>22</v>
      </c>
      <c r="P49" s="14" t="s">
        <v>0</v>
      </c>
      <c r="Q49" s="14" t="s">
        <v>154</v>
      </c>
      <c r="R49" s="14">
        <v>3</v>
      </c>
      <c r="S49" s="14" t="s">
        <v>37</v>
      </c>
      <c r="T49" s="14" t="s">
        <v>0</v>
      </c>
      <c r="U49" s="14">
        <v>1551</v>
      </c>
      <c r="V49" s="15" t="s">
        <v>0</v>
      </c>
      <c r="W49" s="15" t="s">
        <v>148</v>
      </c>
      <c r="Z49" s="15" t="s">
        <v>147</v>
      </c>
      <c r="AA49" s="15" t="s">
        <v>126</v>
      </c>
      <c r="AD49" s="16" t="s">
        <v>0</v>
      </c>
      <c r="AE49" s="3" t="s">
        <v>147</v>
      </c>
      <c r="AF49" s="3" t="s">
        <v>149</v>
      </c>
      <c r="AG49" s="15" t="s">
        <v>150</v>
      </c>
      <c r="AH49" s="15" t="s">
        <v>9</v>
      </c>
      <c r="AI49" s="15" t="s">
        <v>9</v>
      </c>
    </row>
    <row r="50" spans="1:36" ht="28.8" x14ac:dyDescent="0.3">
      <c r="A50" s="7">
        <v>49</v>
      </c>
      <c r="B50" s="12">
        <v>8</v>
      </c>
      <c r="C50" s="34" t="s">
        <v>152</v>
      </c>
      <c r="D50" s="13" t="s">
        <v>153</v>
      </c>
      <c r="E50" s="5">
        <f>131</f>
        <v>131</v>
      </c>
      <c r="F50" s="13" t="s">
        <v>13</v>
      </c>
      <c r="G50" s="13">
        <v>24</v>
      </c>
      <c r="H50" s="13" t="s">
        <v>13</v>
      </c>
      <c r="I50" s="13">
        <v>157</v>
      </c>
      <c r="J50" s="13" t="s">
        <v>0</v>
      </c>
      <c r="K50" s="13" t="s">
        <v>121</v>
      </c>
      <c r="L50" s="13" t="s">
        <v>9</v>
      </c>
      <c r="M50" s="13" t="s">
        <v>9</v>
      </c>
      <c r="N50" s="13" t="s">
        <v>331</v>
      </c>
      <c r="O50" s="13" t="s">
        <v>19</v>
      </c>
      <c r="P50" s="14" t="s">
        <v>0</v>
      </c>
      <c r="Q50" s="14" t="s">
        <v>63</v>
      </c>
      <c r="R50" s="14">
        <v>3</v>
      </c>
      <c r="T50" s="14" t="s">
        <v>9</v>
      </c>
      <c r="V50" s="15" t="s">
        <v>9</v>
      </c>
    </row>
    <row r="51" spans="1:36" ht="57.6" x14ac:dyDescent="0.3">
      <c r="A51" s="7">
        <v>50</v>
      </c>
      <c r="B51" s="12">
        <v>11</v>
      </c>
      <c r="C51" s="34" t="s">
        <v>269</v>
      </c>
      <c r="D51" s="13" t="s">
        <v>270</v>
      </c>
      <c r="E51" s="5">
        <v>414</v>
      </c>
      <c r="F51" s="13">
        <v>5</v>
      </c>
      <c r="G51" s="13">
        <v>5</v>
      </c>
      <c r="H51" s="13">
        <v>2291</v>
      </c>
      <c r="I51" s="13">
        <v>2291</v>
      </c>
      <c r="J51" s="13" t="s">
        <v>9</v>
      </c>
      <c r="L51" s="13" t="s">
        <v>9</v>
      </c>
      <c r="M51" s="13" t="s">
        <v>9</v>
      </c>
      <c r="N51" s="13" t="s">
        <v>331</v>
      </c>
      <c r="O51" s="13" t="s">
        <v>22</v>
      </c>
      <c r="P51" s="14" t="s">
        <v>9</v>
      </c>
      <c r="V51" s="15" t="s">
        <v>0</v>
      </c>
      <c r="AA51" s="15" t="s">
        <v>91</v>
      </c>
    </row>
    <row r="52" spans="1:36" s="40" customFormat="1" ht="41.4" x14ac:dyDescent="0.3">
      <c r="A52" s="7">
        <v>51</v>
      </c>
      <c r="B52" s="12">
        <v>12</v>
      </c>
      <c r="C52" s="34" t="s">
        <v>155</v>
      </c>
      <c r="D52" s="13" t="s">
        <v>156</v>
      </c>
      <c r="E52" s="5">
        <v>745</v>
      </c>
      <c r="F52" s="13">
        <v>415</v>
      </c>
      <c r="G52" s="13">
        <v>415</v>
      </c>
      <c r="H52" s="13" t="s">
        <v>13</v>
      </c>
      <c r="I52" s="13" t="s">
        <v>13</v>
      </c>
      <c r="J52" s="13" t="s">
        <v>0</v>
      </c>
      <c r="K52" s="13" t="s">
        <v>121</v>
      </c>
      <c r="L52" s="13" t="s">
        <v>9</v>
      </c>
      <c r="M52" s="13" t="s">
        <v>9</v>
      </c>
      <c r="N52" s="13" t="s">
        <v>332</v>
      </c>
      <c r="O52" s="13" t="s">
        <v>22</v>
      </c>
      <c r="P52" s="14" t="s">
        <v>0</v>
      </c>
      <c r="Q52" s="14" t="s">
        <v>36</v>
      </c>
      <c r="R52" s="14">
        <v>1</v>
      </c>
      <c r="S52" s="14"/>
      <c r="T52" s="14" t="s">
        <v>0</v>
      </c>
      <c r="U52" s="14">
        <v>745</v>
      </c>
      <c r="V52" s="15" t="s">
        <v>0</v>
      </c>
      <c r="W52" s="15" t="s">
        <v>124</v>
      </c>
      <c r="X52" s="15"/>
      <c r="Y52" s="15"/>
      <c r="Z52" s="15" t="s">
        <v>86</v>
      </c>
      <c r="AA52" s="15"/>
      <c r="AB52" s="15"/>
      <c r="AC52" s="15"/>
      <c r="AD52" s="16" t="s">
        <v>0</v>
      </c>
      <c r="AE52" s="3" t="s">
        <v>159</v>
      </c>
      <c r="AF52" s="3"/>
      <c r="AG52" s="15"/>
      <c r="AH52" s="15"/>
      <c r="AI52" s="15"/>
      <c r="AJ52" s="15"/>
    </row>
    <row r="53" spans="1:36" ht="72" x14ac:dyDescent="0.3">
      <c r="A53" s="7">
        <v>52</v>
      </c>
      <c r="B53" s="12">
        <v>4</v>
      </c>
      <c r="C53" s="34" t="s">
        <v>267</v>
      </c>
      <c r="D53" s="13" t="s">
        <v>268</v>
      </c>
      <c r="E53" s="8" t="s">
        <v>121</v>
      </c>
      <c r="F53" s="13">
        <v>3</v>
      </c>
      <c r="G53" s="13">
        <v>9</v>
      </c>
      <c r="H53" s="13">
        <v>150</v>
      </c>
      <c r="I53" s="13">
        <v>150</v>
      </c>
      <c r="J53" s="13" t="s">
        <v>9</v>
      </c>
      <c r="L53" s="13" t="s">
        <v>9</v>
      </c>
      <c r="M53" s="13" t="s">
        <v>9</v>
      </c>
      <c r="N53" s="13" t="s">
        <v>331</v>
      </c>
      <c r="O53" s="13" t="s">
        <v>19</v>
      </c>
      <c r="P53" s="14" t="s">
        <v>0</v>
      </c>
      <c r="T53" s="14" t="s">
        <v>9</v>
      </c>
      <c r="V53" s="15" t="s">
        <v>9</v>
      </c>
    </row>
    <row r="54" spans="1:36" ht="57.6" x14ac:dyDescent="0.3">
      <c r="A54" s="7">
        <v>53</v>
      </c>
      <c r="B54" s="12">
        <v>9</v>
      </c>
      <c r="C54" s="34" t="s">
        <v>157</v>
      </c>
      <c r="D54" s="13" t="s">
        <v>158</v>
      </c>
      <c r="E54" s="5">
        <f>1106+384</f>
        <v>1490</v>
      </c>
      <c r="F54" s="13">
        <v>15</v>
      </c>
      <c r="G54" s="13">
        <v>50</v>
      </c>
      <c r="H54" s="13">
        <f>150+30+36+81+22+199+86+236+1059+397+80+24+127+103+105</f>
        <v>2735</v>
      </c>
      <c r="I54" s="13">
        <f>H54+1376+550+807+173+1227+373+47+134+33+213+46+31+62+72+463+22+544+65+112+85</f>
        <v>9170</v>
      </c>
      <c r="J54" s="13" t="s">
        <v>9</v>
      </c>
      <c r="L54" s="13" t="s">
        <v>9</v>
      </c>
      <c r="M54" s="13" t="s">
        <v>9</v>
      </c>
      <c r="N54" s="13" t="s">
        <v>331</v>
      </c>
      <c r="O54" s="13" t="s">
        <v>22</v>
      </c>
      <c r="P54" s="14" t="s">
        <v>0</v>
      </c>
      <c r="Q54" s="14" t="s">
        <v>36</v>
      </c>
      <c r="R54" s="14">
        <v>1</v>
      </c>
      <c r="T54" s="14" t="s">
        <v>9</v>
      </c>
      <c r="V54" s="15" t="s">
        <v>0</v>
      </c>
      <c r="W54" s="15" t="s">
        <v>124</v>
      </c>
      <c r="AA54" s="15" t="s">
        <v>86</v>
      </c>
    </row>
    <row r="55" spans="1:36" ht="43.2" x14ac:dyDescent="0.3">
      <c r="A55" s="7">
        <v>54</v>
      </c>
      <c r="B55" s="12">
        <v>4</v>
      </c>
      <c r="C55" s="34" t="s">
        <v>163</v>
      </c>
      <c r="D55" s="13" t="s">
        <v>165</v>
      </c>
      <c r="E55" s="5">
        <v>154</v>
      </c>
      <c r="F55" s="13">
        <v>4</v>
      </c>
      <c r="G55" s="13">
        <v>7</v>
      </c>
      <c r="H55" s="13">
        <f>54+53+158+175</f>
        <v>440</v>
      </c>
      <c r="I55" s="13">
        <v>523</v>
      </c>
      <c r="J55" s="13" t="s">
        <v>9</v>
      </c>
      <c r="L55" s="13" t="s">
        <v>9</v>
      </c>
      <c r="M55" s="13" t="s">
        <v>9</v>
      </c>
      <c r="N55" s="13" t="s">
        <v>331</v>
      </c>
      <c r="O55" s="13" t="s">
        <v>19</v>
      </c>
      <c r="P55" s="14" t="s">
        <v>0</v>
      </c>
      <c r="S55" s="14" t="s">
        <v>26</v>
      </c>
      <c r="T55" s="14" t="s">
        <v>71</v>
      </c>
      <c r="V55" s="15" t="s">
        <v>9</v>
      </c>
    </row>
    <row r="56" spans="1:36" ht="43.2" x14ac:dyDescent="0.3">
      <c r="A56" s="7">
        <v>55</v>
      </c>
      <c r="B56" s="12">
        <v>9</v>
      </c>
      <c r="C56" s="34" t="s">
        <v>163</v>
      </c>
      <c r="D56" s="13" t="s">
        <v>165</v>
      </c>
      <c r="F56" s="13">
        <v>2</v>
      </c>
      <c r="G56" s="13">
        <v>2</v>
      </c>
      <c r="H56" s="13">
        <v>320</v>
      </c>
      <c r="I56" s="13">
        <v>320</v>
      </c>
      <c r="J56" s="13" t="s">
        <v>0</v>
      </c>
      <c r="K56" s="13">
        <v>17</v>
      </c>
      <c r="L56" s="13" t="s">
        <v>9</v>
      </c>
      <c r="M56" s="13" t="s">
        <v>9</v>
      </c>
      <c r="N56" s="13" t="s">
        <v>331</v>
      </c>
      <c r="O56" s="13" t="s">
        <v>22</v>
      </c>
      <c r="P56" s="14" t="s">
        <v>0</v>
      </c>
      <c r="Q56" s="14" t="s">
        <v>36</v>
      </c>
      <c r="R56" s="14">
        <v>1</v>
      </c>
      <c r="T56" s="14" t="s">
        <v>71</v>
      </c>
      <c r="V56" s="15" t="s">
        <v>9</v>
      </c>
    </row>
    <row r="57" spans="1:36" ht="57.6" x14ac:dyDescent="0.3">
      <c r="A57" s="7">
        <v>56</v>
      </c>
      <c r="B57" s="12">
        <v>10</v>
      </c>
      <c r="C57" s="34" t="s">
        <v>166</v>
      </c>
      <c r="D57" s="13" t="s">
        <v>167</v>
      </c>
      <c r="E57" s="5">
        <v>833</v>
      </c>
      <c r="F57" s="13">
        <v>1</v>
      </c>
      <c r="G57" s="13">
        <v>28</v>
      </c>
      <c r="H57" s="13">
        <v>75</v>
      </c>
      <c r="I57" s="13">
        <v>9124</v>
      </c>
      <c r="J57" s="13" t="s">
        <v>9</v>
      </c>
      <c r="L57" s="13" t="s">
        <v>9</v>
      </c>
      <c r="M57" s="13" t="s">
        <v>9</v>
      </c>
      <c r="N57" s="13" t="s">
        <v>331</v>
      </c>
      <c r="O57" s="13" t="s">
        <v>22</v>
      </c>
      <c r="P57" s="14" t="s">
        <v>9</v>
      </c>
      <c r="T57" s="14" t="s">
        <v>9</v>
      </c>
      <c r="V57" s="15" t="s">
        <v>0</v>
      </c>
      <c r="W57" s="15" t="s">
        <v>15</v>
      </c>
      <c r="AA57" s="15" t="s">
        <v>116</v>
      </c>
    </row>
    <row r="58" spans="1:36" ht="43.2" x14ac:dyDescent="0.3">
      <c r="A58" s="7">
        <v>57</v>
      </c>
      <c r="B58" s="12">
        <v>2</v>
      </c>
      <c r="C58" s="34" t="s">
        <v>170</v>
      </c>
      <c r="D58" s="13" t="s">
        <v>41</v>
      </c>
      <c r="E58" s="5">
        <f>1065+35</f>
        <v>1100</v>
      </c>
      <c r="F58" s="13">
        <v>0</v>
      </c>
      <c r="G58" s="13">
        <v>27</v>
      </c>
      <c r="H58" s="13">
        <v>0</v>
      </c>
      <c r="I58" s="13" t="s">
        <v>13</v>
      </c>
      <c r="J58" s="13" t="s">
        <v>0</v>
      </c>
      <c r="K58" s="13">
        <v>9</v>
      </c>
      <c r="L58" s="13" t="s">
        <v>9</v>
      </c>
      <c r="M58" s="13" t="s">
        <v>9</v>
      </c>
      <c r="N58" s="13" t="s">
        <v>331</v>
      </c>
      <c r="O58" s="13" t="s">
        <v>22</v>
      </c>
      <c r="P58" s="14" t="s">
        <v>0</v>
      </c>
      <c r="Q58" s="14" t="s">
        <v>36</v>
      </c>
      <c r="R58" s="14">
        <v>1</v>
      </c>
      <c r="T58" s="14" t="s">
        <v>9</v>
      </c>
      <c r="V58" s="15" t="s">
        <v>9</v>
      </c>
    </row>
    <row r="59" spans="1:36" ht="43.2" x14ac:dyDescent="0.3">
      <c r="A59" s="7">
        <v>58</v>
      </c>
      <c r="B59" s="12">
        <v>7</v>
      </c>
      <c r="C59" s="34" t="s">
        <v>168</v>
      </c>
      <c r="D59" s="13" t="s">
        <v>169</v>
      </c>
      <c r="E59" s="5">
        <v>2223</v>
      </c>
      <c r="F59" s="13">
        <v>11</v>
      </c>
      <c r="G59" s="13">
        <v>11</v>
      </c>
      <c r="H59" s="13">
        <v>1259</v>
      </c>
      <c r="I59" s="13">
        <v>1259</v>
      </c>
      <c r="J59" s="13" t="s">
        <v>9</v>
      </c>
      <c r="L59" s="13" t="s">
        <v>9</v>
      </c>
      <c r="M59" s="13" t="s">
        <v>9</v>
      </c>
      <c r="N59" s="13" t="s">
        <v>331</v>
      </c>
      <c r="O59" s="13" t="s">
        <v>19</v>
      </c>
      <c r="P59" s="14" t="s">
        <v>9</v>
      </c>
      <c r="T59" s="14" t="s">
        <v>9</v>
      </c>
      <c r="V59" s="15" t="s">
        <v>0</v>
      </c>
      <c r="W59" s="15" t="s">
        <v>15</v>
      </c>
      <c r="AA59" s="15" t="s">
        <v>91</v>
      </c>
      <c r="AC59" s="15" t="s">
        <v>286</v>
      </c>
    </row>
    <row r="60" spans="1:36" ht="43.2" x14ac:dyDescent="0.3">
      <c r="A60" s="7">
        <v>59</v>
      </c>
      <c r="B60" s="12">
        <v>7</v>
      </c>
      <c r="C60" s="34" t="s">
        <v>168</v>
      </c>
      <c r="D60" s="13" t="s">
        <v>266</v>
      </c>
      <c r="E60" s="5">
        <v>3007</v>
      </c>
      <c r="F60" s="13">
        <v>152</v>
      </c>
      <c r="H60" s="35" t="s">
        <v>13</v>
      </c>
      <c r="I60" s="35" t="s">
        <v>13</v>
      </c>
      <c r="J60" s="13" t="s">
        <v>9</v>
      </c>
      <c r="L60" s="13" t="s">
        <v>9</v>
      </c>
      <c r="M60" s="13" t="s">
        <v>9</v>
      </c>
      <c r="N60" s="13" t="s">
        <v>331</v>
      </c>
      <c r="O60" s="13" t="s">
        <v>22</v>
      </c>
      <c r="P60" s="14" t="s">
        <v>0</v>
      </c>
      <c r="Q60" s="14" t="s">
        <v>69</v>
      </c>
      <c r="R60" s="14">
        <v>2</v>
      </c>
      <c r="T60" s="14" t="s">
        <v>9</v>
      </c>
      <c r="V60" s="15" t="s">
        <v>9</v>
      </c>
    </row>
    <row r="61" spans="1:36" ht="43.2" x14ac:dyDescent="0.3">
      <c r="A61" s="7">
        <v>60</v>
      </c>
      <c r="B61" s="12">
        <v>8</v>
      </c>
      <c r="C61" s="34" t="s">
        <v>171</v>
      </c>
      <c r="D61" s="13" t="s">
        <v>172</v>
      </c>
      <c r="E61" s="5">
        <v>2351</v>
      </c>
      <c r="F61" s="13">
        <v>0</v>
      </c>
      <c r="G61" s="13">
        <v>126</v>
      </c>
      <c r="H61" s="13">
        <v>0</v>
      </c>
      <c r="I61" s="13">
        <v>11308</v>
      </c>
      <c r="J61" s="13" t="s">
        <v>0</v>
      </c>
      <c r="K61" s="13">
        <v>48</v>
      </c>
      <c r="L61" s="13" t="s">
        <v>9</v>
      </c>
      <c r="M61" s="13" t="s">
        <v>9</v>
      </c>
      <c r="N61" s="13" t="s">
        <v>331</v>
      </c>
      <c r="O61" s="13" t="s">
        <v>22</v>
      </c>
      <c r="P61" s="14" t="s">
        <v>0</v>
      </c>
      <c r="Q61" s="14" t="s">
        <v>36</v>
      </c>
      <c r="R61" s="14">
        <v>1</v>
      </c>
      <c r="T61" s="14" t="s">
        <v>0</v>
      </c>
      <c r="U61" s="14">
        <v>2351</v>
      </c>
      <c r="V61" s="15" t="s">
        <v>9</v>
      </c>
    </row>
    <row r="62" spans="1:36" ht="43.2" x14ac:dyDescent="0.3">
      <c r="A62" s="7">
        <v>61</v>
      </c>
      <c r="B62" s="12">
        <v>6</v>
      </c>
      <c r="C62" s="34" t="s">
        <v>174</v>
      </c>
      <c r="D62" s="13" t="s">
        <v>175</v>
      </c>
      <c r="E62" s="5">
        <v>1902</v>
      </c>
      <c r="F62" s="13">
        <v>1</v>
      </c>
      <c r="G62" s="13">
        <v>6</v>
      </c>
      <c r="H62" s="13">
        <f>15+21</f>
        <v>36</v>
      </c>
      <c r="I62" s="13">
        <f>15+21+781+595+368+128+53+858+580</f>
        <v>3399</v>
      </c>
      <c r="J62" s="13" t="s">
        <v>9</v>
      </c>
      <c r="L62" s="13" t="s">
        <v>9</v>
      </c>
      <c r="M62" s="13" t="s">
        <v>9</v>
      </c>
      <c r="N62" s="13" t="s">
        <v>331</v>
      </c>
      <c r="O62" s="13" t="s">
        <v>19</v>
      </c>
      <c r="P62" s="14" t="s">
        <v>9</v>
      </c>
      <c r="T62" s="14" t="s">
        <v>9</v>
      </c>
      <c r="V62" s="15" t="s">
        <v>0</v>
      </c>
      <c r="W62" s="15" t="s">
        <v>15</v>
      </c>
      <c r="Z62" s="15" t="s">
        <v>105</v>
      </c>
      <c r="AA62" s="15" t="s">
        <v>91</v>
      </c>
    </row>
    <row r="63" spans="1:36" ht="86.4" x14ac:dyDescent="0.3">
      <c r="A63" s="7">
        <v>62</v>
      </c>
      <c r="B63" s="12">
        <v>8</v>
      </c>
      <c r="C63" s="34" t="s">
        <v>176</v>
      </c>
      <c r="D63" s="13" t="s">
        <v>177</v>
      </c>
      <c r="E63" s="5">
        <f>992+16+2+61</f>
        <v>1071</v>
      </c>
      <c r="F63" s="13">
        <v>7</v>
      </c>
      <c r="G63" s="13">
        <v>7</v>
      </c>
      <c r="H63" s="13">
        <v>4984</v>
      </c>
      <c r="I63" s="13">
        <v>4984</v>
      </c>
      <c r="J63" s="13" t="s">
        <v>9</v>
      </c>
      <c r="L63" s="13" t="s">
        <v>9</v>
      </c>
      <c r="M63" s="13" t="s">
        <v>9</v>
      </c>
      <c r="N63" s="13" t="s">
        <v>331</v>
      </c>
      <c r="O63" s="13" t="s">
        <v>22</v>
      </c>
      <c r="P63" s="14" t="s">
        <v>9</v>
      </c>
      <c r="T63" s="14" t="s">
        <v>9</v>
      </c>
      <c r="V63" s="15" t="s">
        <v>0</v>
      </c>
      <c r="W63" s="15" t="s">
        <v>15</v>
      </c>
      <c r="Y63" s="15" t="s">
        <v>178</v>
      </c>
      <c r="AA63" s="15" t="s">
        <v>116</v>
      </c>
    </row>
    <row r="64" spans="1:36" ht="28.8" x14ac:dyDescent="0.3">
      <c r="A64" s="7">
        <v>63</v>
      </c>
      <c r="B64" s="12">
        <v>5</v>
      </c>
      <c r="C64" s="34" t="s">
        <v>275</v>
      </c>
      <c r="D64" s="13" t="s">
        <v>153</v>
      </c>
      <c r="E64" s="8" t="s">
        <v>121</v>
      </c>
      <c r="F64" s="13">
        <v>101</v>
      </c>
      <c r="G64" s="13">
        <v>101</v>
      </c>
      <c r="H64" s="13" t="s">
        <v>13</v>
      </c>
      <c r="I64" s="13" t="s">
        <v>13</v>
      </c>
      <c r="J64" s="13" t="s">
        <v>0</v>
      </c>
      <c r="K64" s="13" t="s">
        <v>121</v>
      </c>
      <c r="L64" s="13" t="s">
        <v>9</v>
      </c>
      <c r="M64" s="13" t="s">
        <v>9</v>
      </c>
      <c r="N64" s="13" t="s">
        <v>331</v>
      </c>
      <c r="O64" s="13" t="s">
        <v>22</v>
      </c>
      <c r="P64" s="14" t="s">
        <v>121</v>
      </c>
      <c r="T64" s="14" t="s">
        <v>71</v>
      </c>
      <c r="V64" s="15" t="s">
        <v>9</v>
      </c>
    </row>
    <row r="65" spans="1:36" ht="43.2" x14ac:dyDescent="0.3">
      <c r="A65" s="7">
        <v>64</v>
      </c>
      <c r="B65" s="12">
        <v>9</v>
      </c>
      <c r="C65" s="34" t="s">
        <v>264</v>
      </c>
      <c r="D65" s="13" t="s">
        <v>265</v>
      </c>
      <c r="E65" s="5">
        <f>162+22</f>
        <v>184</v>
      </c>
      <c r="F65" s="13">
        <v>0</v>
      </c>
      <c r="G65" s="13">
        <v>25</v>
      </c>
      <c r="H65" s="13">
        <v>0</v>
      </c>
      <c r="I65" s="35" t="s">
        <v>13</v>
      </c>
      <c r="J65" s="13" t="s">
        <v>0</v>
      </c>
      <c r="K65" s="13">
        <v>2</v>
      </c>
      <c r="L65" s="13" t="s">
        <v>9</v>
      </c>
      <c r="M65" s="13" t="s">
        <v>9</v>
      </c>
      <c r="N65" s="13" t="s">
        <v>331</v>
      </c>
      <c r="O65" s="13" t="s">
        <v>22</v>
      </c>
      <c r="P65" s="14" t="s">
        <v>0</v>
      </c>
      <c r="Q65" s="14" t="s">
        <v>36</v>
      </c>
      <c r="R65" s="14">
        <v>1</v>
      </c>
      <c r="S65" s="14" t="s">
        <v>26</v>
      </c>
      <c r="T65" s="14" t="s">
        <v>0</v>
      </c>
      <c r="U65" s="14">
        <v>0</v>
      </c>
      <c r="V65" s="15" t="s">
        <v>0</v>
      </c>
      <c r="W65" s="15" t="s">
        <v>15</v>
      </c>
      <c r="Z65" s="15" t="s">
        <v>105</v>
      </c>
      <c r="AB65" s="15" t="s">
        <v>91</v>
      </c>
    </row>
    <row r="66" spans="1:36" ht="57.6" x14ac:dyDescent="0.3">
      <c r="A66" s="7">
        <v>65</v>
      </c>
      <c r="B66" s="12">
        <v>8</v>
      </c>
      <c r="C66" s="34" t="s">
        <v>179</v>
      </c>
      <c r="D66" s="13" t="s">
        <v>180</v>
      </c>
      <c r="E66" s="5">
        <v>3421</v>
      </c>
      <c r="F66" s="13">
        <v>1</v>
      </c>
      <c r="G66" s="13">
        <v>6</v>
      </c>
      <c r="H66" s="13">
        <v>199</v>
      </c>
      <c r="I66" s="13">
        <v>1142</v>
      </c>
      <c r="J66" s="13" t="s">
        <v>9</v>
      </c>
      <c r="L66" s="13" t="s">
        <v>9</v>
      </c>
      <c r="M66" s="13" t="s">
        <v>9</v>
      </c>
      <c r="N66" s="13" t="s">
        <v>331</v>
      </c>
      <c r="O66" s="13" t="s">
        <v>22</v>
      </c>
      <c r="P66" s="14" t="s">
        <v>9</v>
      </c>
      <c r="V66" s="15" t="s">
        <v>0</v>
      </c>
      <c r="W66" s="15" t="s">
        <v>15</v>
      </c>
      <c r="AA66" s="15" t="s">
        <v>116</v>
      </c>
    </row>
    <row r="67" spans="1:36" ht="28.8" x14ac:dyDescent="0.3">
      <c r="A67" s="7">
        <v>66</v>
      </c>
      <c r="B67" s="12">
        <v>10</v>
      </c>
      <c r="C67" s="34" t="s">
        <v>181</v>
      </c>
      <c r="D67" s="13" t="s">
        <v>107</v>
      </c>
      <c r="E67" s="8" t="s">
        <v>121</v>
      </c>
      <c r="F67" s="13">
        <v>14</v>
      </c>
      <c r="G67" s="13">
        <v>14</v>
      </c>
      <c r="H67" s="13" t="s">
        <v>13</v>
      </c>
      <c r="I67" s="13" t="s">
        <v>13</v>
      </c>
      <c r="J67" s="13" t="s">
        <v>0</v>
      </c>
      <c r="K67" s="13">
        <v>14</v>
      </c>
      <c r="L67" s="13" t="s">
        <v>9</v>
      </c>
      <c r="M67" s="13" t="s">
        <v>9</v>
      </c>
      <c r="N67" s="13" t="s">
        <v>331</v>
      </c>
      <c r="O67" s="13" t="s">
        <v>22</v>
      </c>
      <c r="P67" s="14" t="s">
        <v>0</v>
      </c>
      <c r="Q67" s="14" t="s">
        <v>182</v>
      </c>
      <c r="R67" s="14">
        <v>1</v>
      </c>
      <c r="T67" s="14" t="s">
        <v>71</v>
      </c>
      <c r="V67" s="15" t="s">
        <v>0</v>
      </c>
      <c r="W67" s="15" t="s">
        <v>15</v>
      </c>
      <c r="AA67" s="15" t="s">
        <v>91</v>
      </c>
    </row>
    <row r="68" spans="1:36" ht="43.2" x14ac:dyDescent="0.3">
      <c r="A68" s="7">
        <v>67</v>
      </c>
      <c r="B68" s="12">
        <v>11</v>
      </c>
      <c r="C68" s="34" t="s">
        <v>183</v>
      </c>
      <c r="D68" s="13" t="s">
        <v>184</v>
      </c>
      <c r="E68" s="5">
        <f>3214+12</f>
        <v>3226</v>
      </c>
      <c r="F68" s="13">
        <v>5</v>
      </c>
      <c r="G68" s="13">
        <v>22</v>
      </c>
      <c r="H68" s="13">
        <v>439</v>
      </c>
      <c r="I68" s="13">
        <v>3294</v>
      </c>
      <c r="J68" s="13" t="s">
        <v>9</v>
      </c>
      <c r="L68" s="13" t="s">
        <v>9</v>
      </c>
      <c r="M68" s="13" t="s">
        <v>9</v>
      </c>
      <c r="N68" s="13" t="s">
        <v>331</v>
      </c>
      <c r="O68" s="13" t="s">
        <v>22</v>
      </c>
      <c r="P68" s="14" t="s">
        <v>0</v>
      </c>
      <c r="S68" s="14" t="s">
        <v>26</v>
      </c>
      <c r="V68" s="15" t="s">
        <v>9</v>
      </c>
    </row>
    <row r="69" spans="1:36" ht="28.8" x14ac:dyDescent="0.3">
      <c r="A69" s="7">
        <v>68</v>
      </c>
      <c r="B69" s="12">
        <v>7</v>
      </c>
      <c r="C69" s="34" t="s">
        <v>185</v>
      </c>
      <c r="D69" s="13" t="s">
        <v>186</v>
      </c>
      <c r="E69" s="5">
        <f>1267+1856</f>
        <v>3123</v>
      </c>
      <c r="F69" s="13">
        <v>1</v>
      </c>
      <c r="G69" s="13">
        <v>20</v>
      </c>
      <c r="H69" s="13">
        <f>10</f>
        <v>10</v>
      </c>
      <c r="I69" s="13">
        <v>5443</v>
      </c>
      <c r="J69" s="13" t="s">
        <v>0</v>
      </c>
      <c r="K69" s="13">
        <v>50</v>
      </c>
      <c r="L69" s="13" t="s">
        <v>0</v>
      </c>
      <c r="M69" s="13" t="s">
        <v>0</v>
      </c>
      <c r="N69" s="13" t="s">
        <v>331</v>
      </c>
      <c r="O69" s="13" t="s">
        <v>22</v>
      </c>
      <c r="P69" s="14" t="s">
        <v>0</v>
      </c>
      <c r="Q69" s="14" t="s">
        <v>36</v>
      </c>
      <c r="R69" s="14">
        <v>1</v>
      </c>
      <c r="S69" s="14" t="s">
        <v>37</v>
      </c>
      <c r="T69" s="14" t="s">
        <v>9</v>
      </c>
      <c r="V69" s="15" t="s">
        <v>0</v>
      </c>
      <c r="W69" s="15" t="s">
        <v>15</v>
      </c>
      <c r="Y69" s="15" t="s">
        <v>187</v>
      </c>
      <c r="Z69" s="15" t="s">
        <v>105</v>
      </c>
      <c r="AA69" s="15" t="s">
        <v>189</v>
      </c>
      <c r="AC69" s="15" t="s">
        <v>188</v>
      </c>
    </row>
    <row r="70" spans="1:36" ht="43.2" x14ac:dyDescent="0.3">
      <c r="A70" s="7">
        <v>69</v>
      </c>
      <c r="B70" s="12">
        <v>4</v>
      </c>
      <c r="C70" s="34" t="s">
        <v>262</v>
      </c>
      <c r="D70" s="13" t="s">
        <v>263</v>
      </c>
      <c r="E70" s="5">
        <f>175+476</f>
        <v>651</v>
      </c>
      <c r="F70" s="13">
        <v>27</v>
      </c>
      <c r="G70" s="13">
        <v>29</v>
      </c>
      <c r="H70" s="13">
        <f>I70-163-124</f>
        <v>4012</v>
      </c>
      <c r="I70" s="13">
        <v>4299</v>
      </c>
      <c r="J70" s="13" t="s">
        <v>0</v>
      </c>
      <c r="K70" s="13">
        <v>4</v>
      </c>
      <c r="L70" s="13" t="s">
        <v>9</v>
      </c>
      <c r="M70" s="13" t="s">
        <v>9</v>
      </c>
      <c r="N70" s="13" t="s">
        <v>331</v>
      </c>
      <c r="O70" s="13" t="s">
        <v>22</v>
      </c>
      <c r="P70" s="14" t="s">
        <v>0</v>
      </c>
      <c r="Q70" s="14" t="s">
        <v>36</v>
      </c>
      <c r="R70" s="14">
        <v>1</v>
      </c>
      <c r="T70" s="14" t="s">
        <v>9</v>
      </c>
      <c r="V70" s="15" t="s">
        <v>9</v>
      </c>
    </row>
    <row r="71" spans="1:36" ht="57.6" x14ac:dyDescent="0.3">
      <c r="A71" s="7">
        <v>70</v>
      </c>
      <c r="B71" s="12">
        <v>12</v>
      </c>
      <c r="C71" s="34" t="s">
        <v>190</v>
      </c>
      <c r="D71" s="13" t="s">
        <v>191</v>
      </c>
      <c r="E71" s="5">
        <v>553</v>
      </c>
      <c r="F71" s="13">
        <v>4</v>
      </c>
      <c r="G71" s="13">
        <v>6</v>
      </c>
      <c r="H71" s="13">
        <v>2384</v>
      </c>
      <c r="I71" s="13">
        <v>2474</v>
      </c>
      <c r="J71" s="13" t="s">
        <v>9</v>
      </c>
      <c r="L71" s="13" t="s">
        <v>9</v>
      </c>
      <c r="M71" s="13" t="s">
        <v>9</v>
      </c>
      <c r="N71" s="13" t="s">
        <v>331</v>
      </c>
      <c r="O71" s="13" t="s">
        <v>22</v>
      </c>
      <c r="P71" s="14" t="s">
        <v>0</v>
      </c>
      <c r="Q71" s="14" t="s">
        <v>192</v>
      </c>
      <c r="R71" s="14">
        <v>2</v>
      </c>
      <c r="S71" s="14" t="s">
        <v>37</v>
      </c>
      <c r="T71" s="14" t="s">
        <v>9</v>
      </c>
      <c r="V71" s="15" t="s">
        <v>0</v>
      </c>
      <c r="W71" s="15" t="s">
        <v>297</v>
      </c>
      <c r="Z71" s="15" t="s">
        <v>94</v>
      </c>
      <c r="AA71" s="15" t="s">
        <v>86</v>
      </c>
      <c r="AC71" s="15" t="s">
        <v>287</v>
      </c>
    </row>
    <row r="72" spans="1:36" ht="43.2" x14ac:dyDescent="0.3">
      <c r="A72" s="7">
        <v>71</v>
      </c>
      <c r="B72" s="12">
        <v>12</v>
      </c>
      <c r="C72" s="34" t="s">
        <v>193</v>
      </c>
      <c r="D72" s="13" t="s">
        <v>38</v>
      </c>
      <c r="E72" s="5">
        <v>201</v>
      </c>
      <c r="F72" s="13">
        <v>4</v>
      </c>
      <c r="G72" s="13">
        <v>4</v>
      </c>
      <c r="H72" s="13">
        <v>405</v>
      </c>
      <c r="I72" s="13">
        <v>405</v>
      </c>
      <c r="J72" s="13" t="s">
        <v>9</v>
      </c>
      <c r="L72" s="13" t="s">
        <v>9</v>
      </c>
      <c r="M72" s="13" t="s">
        <v>9</v>
      </c>
      <c r="N72" s="13" t="s">
        <v>331</v>
      </c>
      <c r="O72" s="13" t="s">
        <v>22</v>
      </c>
      <c r="P72" s="14" t="s">
        <v>9</v>
      </c>
      <c r="T72" s="14" t="s">
        <v>9</v>
      </c>
      <c r="V72" s="15" t="s">
        <v>0</v>
      </c>
      <c r="W72" s="15" t="s">
        <v>288</v>
      </c>
      <c r="Z72" s="15" t="s">
        <v>105</v>
      </c>
      <c r="AA72" s="15" t="s">
        <v>194</v>
      </c>
    </row>
    <row r="73" spans="1:36" ht="57.6" x14ac:dyDescent="0.3">
      <c r="A73" s="7">
        <v>72</v>
      </c>
      <c r="B73" s="12">
        <v>7</v>
      </c>
      <c r="C73" s="34" t="s">
        <v>195</v>
      </c>
      <c r="D73" s="13" t="s">
        <v>196</v>
      </c>
      <c r="E73" s="5">
        <v>1328</v>
      </c>
      <c r="F73" s="13">
        <v>6</v>
      </c>
      <c r="G73" s="13">
        <v>20</v>
      </c>
      <c r="H73" s="13">
        <f>541+522+158+78+99+100+86+41+34+35+17+116+120</f>
        <v>1947</v>
      </c>
      <c r="I73" s="13">
        <f>H73+17+16+34+16+47+5+45+36+35+45+34+39+78+42+59+36+25+58+17+30+27+25+41+21+23+67+5+4+53+35</f>
        <v>2962</v>
      </c>
      <c r="J73" s="13" t="s">
        <v>9</v>
      </c>
      <c r="L73" s="13" t="s">
        <v>9</v>
      </c>
      <c r="M73" s="13" t="s">
        <v>9</v>
      </c>
      <c r="N73" s="13" t="s">
        <v>331</v>
      </c>
      <c r="O73" s="13" t="s">
        <v>22</v>
      </c>
      <c r="P73" s="14" t="s">
        <v>0</v>
      </c>
      <c r="S73" s="14" t="s">
        <v>26</v>
      </c>
      <c r="T73" s="14" t="s">
        <v>9</v>
      </c>
      <c r="V73" s="15" t="s">
        <v>0</v>
      </c>
      <c r="W73" s="15" t="s">
        <v>15</v>
      </c>
      <c r="AA73" s="15" t="s">
        <v>91</v>
      </c>
    </row>
    <row r="74" spans="1:36" ht="28.8" x14ac:dyDescent="0.3">
      <c r="A74" s="7">
        <v>73</v>
      </c>
      <c r="B74" s="12">
        <v>12</v>
      </c>
      <c r="C74" s="34" t="s">
        <v>197</v>
      </c>
      <c r="D74" s="13" t="s">
        <v>198</v>
      </c>
      <c r="E74" s="5">
        <f>993+1198</f>
        <v>2191</v>
      </c>
      <c r="F74" s="13">
        <v>12</v>
      </c>
      <c r="G74" s="13">
        <v>12</v>
      </c>
      <c r="H74" s="13">
        <v>2393</v>
      </c>
      <c r="I74" s="13">
        <v>2393</v>
      </c>
      <c r="J74" s="13" t="s">
        <v>0</v>
      </c>
      <c r="K74" s="13" t="s">
        <v>121</v>
      </c>
      <c r="L74" s="13" t="s">
        <v>9</v>
      </c>
      <c r="M74" s="13" t="s">
        <v>9</v>
      </c>
      <c r="N74" s="13" t="s">
        <v>331</v>
      </c>
      <c r="O74" s="13" t="s">
        <v>22</v>
      </c>
      <c r="P74" s="14" t="s">
        <v>0</v>
      </c>
      <c r="Q74" s="14" t="s">
        <v>36</v>
      </c>
      <c r="R74" s="14">
        <v>1</v>
      </c>
      <c r="T74" s="14" t="s">
        <v>9</v>
      </c>
      <c r="V74" s="15" t="s">
        <v>9</v>
      </c>
    </row>
    <row r="75" spans="1:36" ht="57.6" x14ac:dyDescent="0.3">
      <c r="A75" s="7">
        <v>74</v>
      </c>
      <c r="B75" s="12">
        <v>10</v>
      </c>
      <c r="C75" s="34" t="s">
        <v>199</v>
      </c>
      <c r="D75" s="13" t="s">
        <v>200</v>
      </c>
      <c r="E75" s="8" t="s">
        <v>121</v>
      </c>
      <c r="F75" s="13">
        <v>7</v>
      </c>
      <c r="G75" s="13">
        <v>43</v>
      </c>
      <c r="H75" s="13">
        <f>62+36+667+353+11+470+423+150</f>
        <v>2172</v>
      </c>
      <c r="I75" s="13">
        <f>54+2541+100+1645+932+62+132+164+636+36+80+88+65+97+3737+1061+539+4642+141+30+568+2882+1450+226+667+1446+172+2512+108+29+29+34+353+11+470+89+1438+3372+423+150+4686+807+2186</f>
        <v>40890</v>
      </c>
      <c r="J75" s="13" t="s">
        <v>9</v>
      </c>
      <c r="L75" s="13" t="s">
        <v>9</v>
      </c>
      <c r="M75" s="13" t="s">
        <v>9</v>
      </c>
      <c r="N75" s="13" t="s">
        <v>331</v>
      </c>
      <c r="O75" s="13" t="s">
        <v>19</v>
      </c>
      <c r="P75" s="14" t="s">
        <v>9</v>
      </c>
      <c r="T75" s="14" t="s">
        <v>71</v>
      </c>
      <c r="V75" s="15" t="s">
        <v>9</v>
      </c>
    </row>
    <row r="76" spans="1:36" ht="43.2" x14ac:dyDescent="0.3">
      <c r="A76" s="7">
        <v>75</v>
      </c>
      <c r="B76" s="12">
        <v>5</v>
      </c>
      <c r="C76" s="34" t="s">
        <v>201</v>
      </c>
      <c r="D76" s="13" t="s">
        <v>202</v>
      </c>
      <c r="E76" s="5">
        <v>2691</v>
      </c>
      <c r="F76" s="13">
        <v>7</v>
      </c>
      <c r="G76" s="13">
        <v>9</v>
      </c>
      <c r="H76" s="13">
        <v>197</v>
      </c>
      <c r="I76" s="13">
        <v>200</v>
      </c>
      <c r="J76" s="13" t="s">
        <v>9</v>
      </c>
      <c r="L76" s="13" t="s">
        <v>9</v>
      </c>
      <c r="M76" s="13" t="s">
        <v>9</v>
      </c>
      <c r="N76" s="13" t="s">
        <v>331</v>
      </c>
      <c r="O76" s="13" t="s">
        <v>22</v>
      </c>
      <c r="P76" s="14" t="s">
        <v>0</v>
      </c>
      <c r="Q76" s="14" t="s">
        <v>36</v>
      </c>
      <c r="R76" s="14">
        <v>1</v>
      </c>
      <c r="T76" s="14" t="s">
        <v>9</v>
      </c>
      <c r="V76" s="15" t="s">
        <v>0</v>
      </c>
      <c r="W76" s="15" t="s">
        <v>15</v>
      </c>
      <c r="Y76" s="15" t="s">
        <v>203</v>
      </c>
      <c r="AA76" s="15" t="s">
        <v>116</v>
      </c>
      <c r="AD76" s="16" t="s">
        <v>0</v>
      </c>
      <c r="AE76" s="3" t="s">
        <v>203</v>
      </c>
      <c r="AF76" s="3" t="s">
        <v>30</v>
      </c>
    </row>
    <row r="77" spans="1:36" ht="57.6" x14ac:dyDescent="0.3">
      <c r="A77" s="7">
        <v>76</v>
      </c>
      <c r="B77" s="12">
        <v>7</v>
      </c>
      <c r="C77" s="34" t="s">
        <v>204</v>
      </c>
      <c r="D77" s="13" t="s">
        <v>205</v>
      </c>
      <c r="E77" s="5">
        <v>623</v>
      </c>
      <c r="F77" s="13">
        <v>4</v>
      </c>
      <c r="G77" s="13">
        <v>17</v>
      </c>
      <c r="H77" s="13">
        <v>5521</v>
      </c>
      <c r="I77" s="13">
        <f>3737+2541+1438+1376+568+72+368+181+84+65+60+1061+80+H77</f>
        <v>17152</v>
      </c>
      <c r="J77" s="13" t="s">
        <v>9</v>
      </c>
      <c r="L77" s="13" t="s">
        <v>9</v>
      </c>
      <c r="M77" s="13" t="s">
        <v>9</v>
      </c>
      <c r="N77" s="13" t="s">
        <v>331</v>
      </c>
      <c r="O77" s="13" t="s">
        <v>19</v>
      </c>
      <c r="P77" s="14" t="s">
        <v>9</v>
      </c>
      <c r="T77" s="14" t="s">
        <v>71</v>
      </c>
      <c r="V77" s="15" t="s">
        <v>9</v>
      </c>
    </row>
    <row r="78" spans="1:36" ht="43.2" x14ac:dyDescent="0.3">
      <c r="A78" s="7">
        <v>77</v>
      </c>
      <c r="B78" s="12">
        <v>8</v>
      </c>
      <c r="C78" s="34" t="s">
        <v>206</v>
      </c>
      <c r="D78" s="13" t="s">
        <v>14</v>
      </c>
      <c r="E78" s="5">
        <f>1370+66</f>
        <v>1436</v>
      </c>
      <c r="F78" s="13" t="s">
        <v>13</v>
      </c>
      <c r="G78" s="13">
        <v>66</v>
      </c>
      <c r="H78" s="13" t="s">
        <v>13</v>
      </c>
      <c r="I78" s="13" t="s">
        <v>13</v>
      </c>
      <c r="J78" s="13" t="s">
        <v>0</v>
      </c>
      <c r="K78" s="13">
        <v>111</v>
      </c>
      <c r="L78" s="13" t="s">
        <v>9</v>
      </c>
      <c r="M78" s="13" t="s">
        <v>9</v>
      </c>
      <c r="N78" s="13" t="s">
        <v>331</v>
      </c>
      <c r="O78" s="13" t="s">
        <v>22</v>
      </c>
      <c r="P78" s="14" t="s">
        <v>0</v>
      </c>
      <c r="Q78" s="14" t="s">
        <v>36</v>
      </c>
      <c r="R78" s="14">
        <v>1</v>
      </c>
      <c r="T78" s="14" t="s">
        <v>0</v>
      </c>
      <c r="U78" s="14">
        <v>66</v>
      </c>
      <c r="V78" s="15" t="s">
        <v>0</v>
      </c>
      <c r="W78" s="15" t="s">
        <v>15</v>
      </c>
      <c r="AC78" s="15" t="s">
        <v>207</v>
      </c>
    </row>
    <row r="79" spans="1:36" s="32" customFormat="1" ht="28.8" x14ac:dyDescent="0.3">
      <c r="A79" s="7">
        <v>78</v>
      </c>
      <c r="B79" s="25">
        <v>10</v>
      </c>
      <c r="C79" s="34" t="s">
        <v>300</v>
      </c>
      <c r="D79" s="26" t="s">
        <v>107</v>
      </c>
      <c r="E79" s="27">
        <f>2550+27+1642+47</f>
        <v>4266</v>
      </c>
      <c r="F79" s="26">
        <v>24</v>
      </c>
      <c r="G79" s="26">
        <v>24</v>
      </c>
      <c r="H79" s="26">
        <f>46+24+600+300+31+30+206+192+58+65+158+137+189+190+6+13+125+127+38+32+63+66+757+759+268+268+153+154+27+27+500+500+80+87+102+97+14+18+17+16+14+15+130+130+49+50+349+351+15+15+221+227+169+184+70+80+46+24+17+15+56+64+15+15+7+1+42+41+46+49+69+66+83+85+19+19+59+60+65+65+10+9+62+29</f>
        <v>9747</v>
      </c>
      <c r="I79" s="26">
        <f>46+24+600+300+31+30+206+192+58+65+158+137+189+190+6+13+125+127+38+32+63+66+757+759+268+268+153+154+27+27+500+500+80+87+102+97+14+18+17+16+14+15+130+130+49+50+349+351+15+15+221+227+169+184+70+80+46+24+17+15+56+64+15+15+7+1+42+41+46+49+69+66+83+85+19+19+59+60+65+65+10+9+62+29</f>
        <v>9747</v>
      </c>
      <c r="J79" s="13" t="s">
        <v>9</v>
      </c>
      <c r="K79" s="26"/>
      <c r="L79" s="26" t="s">
        <v>9</v>
      </c>
      <c r="M79" s="26" t="s">
        <v>9</v>
      </c>
      <c r="N79" s="13" t="s">
        <v>331</v>
      </c>
      <c r="O79" s="26" t="s">
        <v>22</v>
      </c>
      <c r="P79" s="28" t="s">
        <v>0</v>
      </c>
      <c r="Q79" s="28" t="s">
        <v>36</v>
      </c>
      <c r="R79" s="28">
        <v>1</v>
      </c>
      <c r="S79" s="28" t="s">
        <v>26</v>
      </c>
      <c r="T79" s="28" t="s">
        <v>0</v>
      </c>
      <c r="U79" s="28">
        <f>27+47</f>
        <v>74</v>
      </c>
      <c r="V79" s="29" t="s">
        <v>0</v>
      </c>
      <c r="W79" s="29" t="s">
        <v>15</v>
      </c>
      <c r="X79" s="29"/>
      <c r="Y79" s="29" t="s">
        <v>94</v>
      </c>
      <c r="Z79" s="29"/>
      <c r="AA79" s="29" t="s">
        <v>116</v>
      </c>
      <c r="AB79" s="29"/>
      <c r="AC79" s="29"/>
      <c r="AD79" s="30"/>
      <c r="AE79" s="31"/>
      <c r="AF79" s="31"/>
      <c r="AG79" s="29"/>
      <c r="AH79" s="29"/>
      <c r="AI79" s="29"/>
      <c r="AJ79" s="29"/>
    </row>
    <row r="80" spans="1:36" ht="43.2" x14ac:dyDescent="0.3">
      <c r="A80" s="7">
        <v>79</v>
      </c>
      <c r="B80" s="12">
        <v>5</v>
      </c>
      <c r="C80" s="34" t="s">
        <v>208</v>
      </c>
      <c r="D80" s="13" t="s">
        <v>209</v>
      </c>
      <c r="E80" s="5">
        <f>3514+9</f>
        <v>3523</v>
      </c>
      <c r="F80" s="13">
        <v>14</v>
      </c>
      <c r="G80" s="13">
        <v>19</v>
      </c>
      <c r="H80" s="13">
        <f>20+20+35+37+41+42+25+30+37+33+6+3+4+10+153+153+27+27+15+15+26+16+31+31</f>
        <v>837</v>
      </c>
      <c r="I80" s="13">
        <f>H80+22+20+60+60+19+18</f>
        <v>1036</v>
      </c>
      <c r="J80" s="13" t="s">
        <v>0</v>
      </c>
      <c r="K80" s="13">
        <v>23</v>
      </c>
      <c r="L80" s="13" t="s">
        <v>9</v>
      </c>
      <c r="M80" s="13" t="s">
        <v>9</v>
      </c>
      <c r="N80" s="13" t="s">
        <v>331</v>
      </c>
      <c r="O80" s="13" t="s">
        <v>22</v>
      </c>
      <c r="P80" s="14" t="s">
        <v>0</v>
      </c>
      <c r="Q80" s="14" t="s">
        <v>182</v>
      </c>
      <c r="R80" s="14">
        <v>1</v>
      </c>
      <c r="S80" s="14" t="s">
        <v>26</v>
      </c>
      <c r="T80" s="14" t="s">
        <v>9</v>
      </c>
      <c r="V80" s="15" t="s">
        <v>9</v>
      </c>
    </row>
    <row r="81" spans="1:36" ht="43.2" x14ac:dyDescent="0.3">
      <c r="A81" s="7">
        <v>80</v>
      </c>
      <c r="B81" s="12">
        <v>10</v>
      </c>
      <c r="C81" s="34" t="s">
        <v>210</v>
      </c>
      <c r="D81" s="13" t="s">
        <v>211</v>
      </c>
      <c r="E81" s="5">
        <f>471+2</f>
        <v>473</v>
      </c>
      <c r="F81" s="13">
        <v>3</v>
      </c>
      <c r="G81" s="13">
        <v>5</v>
      </c>
      <c r="H81" s="13">
        <f>158+79+538+521+200+197</f>
        <v>1693</v>
      </c>
      <c r="I81" s="13">
        <f>H81+34+19+18+17</f>
        <v>1781</v>
      </c>
      <c r="J81" s="13" t="s">
        <v>9</v>
      </c>
      <c r="L81" s="13" t="s">
        <v>9</v>
      </c>
      <c r="M81" s="13" t="s">
        <v>9</v>
      </c>
      <c r="N81" s="13" t="s">
        <v>331</v>
      </c>
      <c r="O81" s="13" t="s">
        <v>19</v>
      </c>
      <c r="P81" s="14" t="s">
        <v>9</v>
      </c>
      <c r="T81" s="14" t="s">
        <v>9</v>
      </c>
      <c r="V81" s="15" t="s">
        <v>0</v>
      </c>
      <c r="W81" s="15" t="s">
        <v>15</v>
      </c>
      <c r="AA81" s="15" t="s">
        <v>91</v>
      </c>
    </row>
    <row r="82" spans="1:36" ht="43.2" x14ac:dyDescent="0.3">
      <c r="A82" s="7">
        <v>81</v>
      </c>
      <c r="B82" s="12">
        <v>7</v>
      </c>
      <c r="C82" s="34" t="s">
        <v>213</v>
      </c>
      <c r="D82" s="13" t="s">
        <v>212</v>
      </c>
      <c r="E82" s="5">
        <f>343+57+279</f>
        <v>679</v>
      </c>
      <c r="F82" s="13">
        <v>2</v>
      </c>
      <c r="G82" s="13">
        <v>7</v>
      </c>
      <c r="H82" s="13">
        <f>86+103</f>
        <v>189</v>
      </c>
      <c r="I82" s="13">
        <v>5444</v>
      </c>
      <c r="J82" s="13" t="s">
        <v>9</v>
      </c>
      <c r="L82" s="13" t="s">
        <v>9</v>
      </c>
      <c r="M82" s="13" t="s">
        <v>9</v>
      </c>
      <c r="N82" s="13" t="s">
        <v>331</v>
      </c>
      <c r="O82" s="13" t="s">
        <v>19</v>
      </c>
      <c r="P82" s="14" t="s">
        <v>9</v>
      </c>
      <c r="T82" s="14" t="s">
        <v>9</v>
      </c>
      <c r="V82" s="15" t="s">
        <v>0</v>
      </c>
      <c r="W82" s="15" t="s">
        <v>15</v>
      </c>
      <c r="AA82" s="15" t="s">
        <v>91</v>
      </c>
    </row>
    <row r="83" spans="1:36" s="32" customFormat="1" ht="43.2" x14ac:dyDescent="0.3">
      <c r="A83" s="7">
        <v>82</v>
      </c>
      <c r="B83" s="25">
        <v>5</v>
      </c>
      <c r="C83" s="34" t="s">
        <v>214</v>
      </c>
      <c r="D83" s="26" t="s">
        <v>212</v>
      </c>
      <c r="E83" s="27">
        <f>375+33</f>
        <v>408</v>
      </c>
      <c r="F83" s="26">
        <v>2</v>
      </c>
      <c r="G83" s="26">
        <v>7</v>
      </c>
      <c r="H83" s="26">
        <f>30+62</f>
        <v>92</v>
      </c>
      <c r="I83" s="26">
        <v>1358</v>
      </c>
      <c r="J83" s="13" t="s">
        <v>9</v>
      </c>
      <c r="K83" s="26"/>
      <c r="L83" s="26" t="s">
        <v>9</v>
      </c>
      <c r="M83" s="26" t="s">
        <v>9</v>
      </c>
      <c r="N83" s="13" t="s">
        <v>331</v>
      </c>
      <c r="O83" s="26" t="s">
        <v>19</v>
      </c>
      <c r="P83" s="28" t="s">
        <v>0</v>
      </c>
      <c r="Q83" s="28"/>
      <c r="R83" s="28"/>
      <c r="S83" s="28" t="s">
        <v>26</v>
      </c>
      <c r="T83" s="28" t="s">
        <v>9</v>
      </c>
      <c r="U83" s="28"/>
      <c r="V83" s="29" t="s">
        <v>0</v>
      </c>
      <c r="W83" s="29" t="s">
        <v>15</v>
      </c>
      <c r="X83" s="29"/>
      <c r="Y83" s="29"/>
      <c r="Z83" s="29"/>
      <c r="AA83" s="29" t="s">
        <v>91</v>
      </c>
      <c r="AB83" s="29"/>
      <c r="AC83" s="29"/>
      <c r="AD83" s="30"/>
      <c r="AE83" s="31"/>
      <c r="AF83" s="31"/>
      <c r="AG83" s="29"/>
      <c r="AH83" s="29"/>
      <c r="AI83" s="29"/>
      <c r="AJ83" s="29"/>
    </row>
    <row r="84" spans="1:36" ht="57.6" x14ac:dyDescent="0.3">
      <c r="A84" s="7">
        <v>83</v>
      </c>
      <c r="B84" s="12">
        <v>10</v>
      </c>
      <c r="C84" s="34" t="s">
        <v>215</v>
      </c>
      <c r="D84" s="13" t="s">
        <v>216</v>
      </c>
      <c r="E84" s="5">
        <f>4273+85</f>
        <v>4358</v>
      </c>
      <c r="F84" s="13" t="s">
        <v>13</v>
      </c>
      <c r="G84" s="13">
        <v>41</v>
      </c>
      <c r="H84" s="13" t="s">
        <v>13</v>
      </c>
      <c r="I84" s="13">
        <v>45913</v>
      </c>
      <c r="J84" s="13" t="s">
        <v>9</v>
      </c>
      <c r="L84" s="13" t="s">
        <v>9</v>
      </c>
      <c r="M84" s="13" t="s">
        <v>9</v>
      </c>
      <c r="N84" s="13" t="s">
        <v>331</v>
      </c>
      <c r="O84" s="13" t="s">
        <v>22</v>
      </c>
      <c r="P84" s="14" t="s">
        <v>9</v>
      </c>
      <c r="T84" s="14" t="s">
        <v>9</v>
      </c>
      <c r="V84" s="15" t="s">
        <v>0</v>
      </c>
      <c r="W84" s="15" t="s">
        <v>15</v>
      </c>
      <c r="AA84" s="15" t="s">
        <v>259</v>
      </c>
    </row>
    <row r="85" spans="1:36" ht="28.8" x14ac:dyDescent="0.3">
      <c r="A85" s="7">
        <v>84</v>
      </c>
      <c r="B85" s="12">
        <v>10</v>
      </c>
      <c r="C85" s="34" t="s">
        <v>217</v>
      </c>
      <c r="D85" s="13" t="s">
        <v>218</v>
      </c>
      <c r="E85" s="5">
        <f>1627+171</f>
        <v>1798</v>
      </c>
      <c r="F85" s="13">
        <v>4</v>
      </c>
      <c r="G85" s="13">
        <v>9</v>
      </c>
      <c r="H85" s="13">
        <f>80+236+29+60</f>
        <v>405</v>
      </c>
      <c r="I85" s="13">
        <f>H85+174+11+7+247+13</f>
        <v>857</v>
      </c>
      <c r="J85" s="13" t="s">
        <v>0</v>
      </c>
      <c r="K85" s="13">
        <v>31</v>
      </c>
      <c r="L85" s="13" t="s">
        <v>9</v>
      </c>
      <c r="M85" s="13" t="s">
        <v>9</v>
      </c>
      <c r="N85" s="13" t="s">
        <v>331</v>
      </c>
      <c r="O85" s="13" t="s">
        <v>22</v>
      </c>
      <c r="P85" s="14" t="s">
        <v>0</v>
      </c>
      <c r="Q85" s="14" t="s">
        <v>36</v>
      </c>
      <c r="R85" s="14">
        <v>1</v>
      </c>
      <c r="T85" s="14" t="s">
        <v>9</v>
      </c>
      <c r="V85" s="15" t="s">
        <v>0</v>
      </c>
      <c r="W85" s="15" t="s">
        <v>15</v>
      </c>
      <c r="AA85" s="15" t="s">
        <v>91</v>
      </c>
      <c r="AB85" s="15" t="s">
        <v>219</v>
      </c>
    </row>
    <row r="86" spans="1:36" ht="57.6" x14ac:dyDescent="0.3">
      <c r="A86" s="7">
        <v>85</v>
      </c>
      <c r="B86" s="12">
        <v>7</v>
      </c>
      <c r="C86" s="34" t="s">
        <v>220</v>
      </c>
      <c r="D86" s="13" t="s">
        <v>221</v>
      </c>
      <c r="E86" s="5">
        <f>79330+271</f>
        <v>79601</v>
      </c>
      <c r="F86" s="13">
        <v>265</v>
      </c>
      <c r="G86" s="13">
        <v>265</v>
      </c>
      <c r="H86" s="13" t="s">
        <v>13</v>
      </c>
      <c r="I86" s="13" t="s">
        <v>13</v>
      </c>
      <c r="J86" s="13" t="s">
        <v>0</v>
      </c>
      <c r="K86" s="13">
        <v>43</v>
      </c>
      <c r="L86" s="13" t="s">
        <v>0</v>
      </c>
      <c r="M86" s="13" t="s">
        <v>9</v>
      </c>
      <c r="N86" s="13" t="s">
        <v>331</v>
      </c>
      <c r="O86" s="13" t="s">
        <v>22</v>
      </c>
      <c r="P86" s="14" t="s">
        <v>0</v>
      </c>
      <c r="Q86" s="14" t="s">
        <v>36</v>
      </c>
      <c r="R86" s="14">
        <v>1</v>
      </c>
      <c r="S86" s="14" t="s">
        <v>161</v>
      </c>
      <c r="T86" s="14" t="s">
        <v>9</v>
      </c>
      <c r="V86" s="15" t="s">
        <v>0</v>
      </c>
      <c r="W86" s="15" t="s">
        <v>289</v>
      </c>
      <c r="Y86" s="15" t="s">
        <v>187</v>
      </c>
      <c r="AA86" s="15" t="s">
        <v>86</v>
      </c>
      <c r="AB86" s="15" t="s">
        <v>222</v>
      </c>
      <c r="AD86" s="16" t="s">
        <v>0</v>
      </c>
      <c r="AE86" s="3" t="s">
        <v>161</v>
      </c>
      <c r="AF86" s="3" t="s">
        <v>238</v>
      </c>
      <c r="AG86" s="15" t="s">
        <v>22</v>
      </c>
      <c r="AH86" s="15" t="s">
        <v>9</v>
      </c>
      <c r="AI86" s="15" t="s">
        <v>9</v>
      </c>
    </row>
    <row r="87" spans="1:36" ht="43.2" x14ac:dyDescent="0.3">
      <c r="A87" s="7">
        <v>86</v>
      </c>
      <c r="B87" s="12">
        <v>5</v>
      </c>
      <c r="C87" s="34" t="s">
        <v>260</v>
      </c>
      <c r="D87" s="13" t="s">
        <v>261</v>
      </c>
      <c r="E87" s="5">
        <v>211</v>
      </c>
      <c r="F87" s="13">
        <v>5</v>
      </c>
      <c r="G87" s="13">
        <v>7</v>
      </c>
      <c r="H87" s="13">
        <f>62+30+150+36+63</f>
        <v>341</v>
      </c>
      <c r="I87" s="13">
        <f>H87+181+368+11+80+1061</f>
        <v>2042</v>
      </c>
      <c r="J87" s="13" t="s">
        <v>9</v>
      </c>
      <c r="L87" s="13" t="s">
        <v>9</v>
      </c>
      <c r="M87" s="13" t="s">
        <v>9</v>
      </c>
      <c r="N87" s="13" t="s">
        <v>331</v>
      </c>
      <c r="O87" s="13" t="s">
        <v>22</v>
      </c>
      <c r="P87" s="14" t="s">
        <v>9</v>
      </c>
      <c r="T87" s="14" t="s">
        <v>9</v>
      </c>
      <c r="V87" s="15" t="s">
        <v>0</v>
      </c>
      <c r="W87" s="15" t="s">
        <v>15</v>
      </c>
      <c r="AA87" s="15" t="s">
        <v>259</v>
      </c>
    </row>
    <row r="88" spans="1:36" ht="57.6" x14ac:dyDescent="0.3">
      <c r="A88" s="7">
        <v>87</v>
      </c>
      <c r="B88" s="12">
        <v>7</v>
      </c>
      <c r="C88" s="34" t="s">
        <v>223</v>
      </c>
      <c r="D88" s="13" t="s">
        <v>39</v>
      </c>
      <c r="E88" s="5">
        <v>1781</v>
      </c>
      <c r="F88" s="13">
        <v>10</v>
      </c>
      <c r="G88" s="13">
        <v>26</v>
      </c>
      <c r="H88" s="13">
        <f>199+28+236+52+62+30+150+237+236+6425</f>
        <v>7655</v>
      </c>
      <c r="I88" s="13">
        <f>H88+47+120+33+50+30+368+1227+42+1229+547+94+85+168+80+449+42</f>
        <v>12266</v>
      </c>
      <c r="J88" s="13" t="s">
        <v>9</v>
      </c>
      <c r="L88" s="13" t="s">
        <v>9</v>
      </c>
      <c r="M88" s="13" t="s">
        <v>9</v>
      </c>
      <c r="N88" s="13" t="s">
        <v>331</v>
      </c>
      <c r="O88" s="13" t="s">
        <v>19</v>
      </c>
      <c r="P88" s="14" t="s">
        <v>9</v>
      </c>
      <c r="T88" s="14" t="s">
        <v>9</v>
      </c>
      <c r="V88" s="15" t="s">
        <v>0</v>
      </c>
      <c r="W88" s="15" t="s">
        <v>15</v>
      </c>
      <c r="AA88" s="15" t="s">
        <v>91</v>
      </c>
    </row>
    <row r="89" spans="1:36" ht="57.6" x14ac:dyDescent="0.3">
      <c r="A89" s="7">
        <v>88</v>
      </c>
      <c r="B89" s="12">
        <v>6</v>
      </c>
      <c r="C89" s="34" t="s">
        <v>336</v>
      </c>
      <c r="D89" s="13" t="s">
        <v>224</v>
      </c>
      <c r="E89" s="5">
        <v>716</v>
      </c>
      <c r="F89" s="13">
        <v>7</v>
      </c>
      <c r="G89" s="13">
        <v>7</v>
      </c>
      <c r="H89" s="13">
        <f>37+36+26+23+40+30+51+49+100+100+52+14+82+41</f>
        <v>681</v>
      </c>
      <c r="I89" s="13">
        <v>681</v>
      </c>
      <c r="J89" s="13" t="s">
        <v>9</v>
      </c>
      <c r="L89" s="13" t="s">
        <v>9</v>
      </c>
      <c r="M89" s="13" t="s">
        <v>9</v>
      </c>
      <c r="N89" s="13" t="s">
        <v>331</v>
      </c>
      <c r="O89" s="13" t="s">
        <v>19</v>
      </c>
      <c r="P89" s="14" t="s">
        <v>0</v>
      </c>
      <c r="S89" s="14" t="s">
        <v>26</v>
      </c>
      <c r="T89" s="14" t="s">
        <v>9</v>
      </c>
      <c r="V89" s="15" t="s">
        <v>0</v>
      </c>
      <c r="W89" s="15" t="s">
        <v>15</v>
      </c>
      <c r="Z89" s="15" t="s">
        <v>225</v>
      </c>
    </row>
    <row r="90" spans="1:36" ht="43.2" x14ac:dyDescent="0.3">
      <c r="A90" s="7">
        <v>89</v>
      </c>
      <c r="B90" s="12">
        <v>11</v>
      </c>
      <c r="C90" s="34" t="s">
        <v>226</v>
      </c>
      <c r="D90" s="13" t="s">
        <v>227</v>
      </c>
      <c r="E90" s="5">
        <f>69+144+162</f>
        <v>375</v>
      </c>
      <c r="F90" s="13">
        <v>5</v>
      </c>
      <c r="G90" s="13">
        <v>26</v>
      </c>
      <c r="H90" s="13">
        <f>4716+2314+821+500+150</f>
        <v>8501</v>
      </c>
      <c r="I90" s="13">
        <f>H90+4642+3372+2541+2512+1498+1376+550+373+368+226+201+173+106+105+90+80+65+51+34</f>
        <v>26864</v>
      </c>
      <c r="J90" s="13" t="s">
        <v>9</v>
      </c>
      <c r="L90" s="13" t="s">
        <v>9</v>
      </c>
      <c r="M90" s="13" t="s">
        <v>9</v>
      </c>
      <c r="N90" s="13" t="s">
        <v>331</v>
      </c>
      <c r="O90" s="13" t="s">
        <v>19</v>
      </c>
      <c r="P90" s="14" t="s">
        <v>9</v>
      </c>
      <c r="T90" s="14" t="s">
        <v>9</v>
      </c>
      <c r="V90" s="15" t="s">
        <v>9</v>
      </c>
    </row>
    <row r="91" spans="1:36" ht="57.6" x14ac:dyDescent="0.3">
      <c r="A91" s="7">
        <v>90</v>
      </c>
      <c r="B91" s="12">
        <v>8</v>
      </c>
      <c r="C91" s="34" t="s">
        <v>228</v>
      </c>
      <c r="D91" s="13" t="s">
        <v>229</v>
      </c>
      <c r="E91" s="5">
        <v>6793</v>
      </c>
      <c r="F91" s="13">
        <v>14</v>
      </c>
      <c r="G91" s="13">
        <v>26</v>
      </c>
      <c r="H91" s="13">
        <f>6+14+16+75+75+31+31+52+51+10+10+42+5+99+100+46+35+45+10+9+10+116+120+21+16+7+35+197+200+158+78+86+41+20+21+17+11+12+12</f>
        <v>1940</v>
      </c>
      <c r="I91" s="13">
        <v>3263</v>
      </c>
      <c r="J91" s="13" t="s">
        <v>9</v>
      </c>
      <c r="L91" s="13" t="s">
        <v>9</v>
      </c>
      <c r="M91" s="13" t="s">
        <v>9</v>
      </c>
      <c r="N91" s="13" t="s">
        <v>331</v>
      </c>
      <c r="O91" s="13" t="s">
        <v>22</v>
      </c>
      <c r="P91" s="14" t="s">
        <v>9</v>
      </c>
      <c r="T91" s="14" t="s">
        <v>9</v>
      </c>
      <c r="V91" s="15" t="s">
        <v>0</v>
      </c>
      <c r="W91" s="15" t="s">
        <v>15</v>
      </c>
      <c r="AA91" s="15" t="s">
        <v>116</v>
      </c>
    </row>
    <row r="92" spans="1:36" ht="43.2" x14ac:dyDescent="0.3">
      <c r="A92" s="7">
        <v>91</v>
      </c>
      <c r="B92" s="12">
        <v>9</v>
      </c>
      <c r="C92" s="34" t="s">
        <v>230</v>
      </c>
      <c r="D92" s="13" t="s">
        <v>231</v>
      </c>
      <c r="E92" s="5">
        <f>950+662</f>
        <v>1612</v>
      </c>
      <c r="F92" s="13">
        <v>1</v>
      </c>
      <c r="G92" s="13">
        <v>20</v>
      </c>
      <c r="H92" s="13">
        <v>6425</v>
      </c>
      <c r="I92" s="13">
        <v>16977</v>
      </c>
      <c r="J92" s="13" t="s">
        <v>9</v>
      </c>
      <c r="L92" s="13" t="s">
        <v>9</v>
      </c>
      <c r="M92" s="13" t="s">
        <v>9</v>
      </c>
      <c r="N92" s="13" t="s">
        <v>331</v>
      </c>
      <c r="O92" s="13" t="s">
        <v>22</v>
      </c>
      <c r="P92" s="14" t="s">
        <v>9</v>
      </c>
      <c r="T92" s="14" t="s">
        <v>9</v>
      </c>
      <c r="V92" s="15" t="s">
        <v>0</v>
      </c>
      <c r="W92" s="15" t="s">
        <v>15</v>
      </c>
      <c r="AA92" s="15" t="s">
        <v>116</v>
      </c>
    </row>
    <row r="93" spans="1:36" ht="43.2" x14ac:dyDescent="0.3">
      <c r="A93" s="7">
        <v>92</v>
      </c>
      <c r="B93" s="12">
        <v>4</v>
      </c>
      <c r="C93" s="34" t="s">
        <v>232</v>
      </c>
      <c r="D93" s="13" t="s">
        <v>233</v>
      </c>
      <c r="E93" s="5">
        <f>139+141+169</f>
        <v>449</v>
      </c>
      <c r="F93" s="13">
        <v>3</v>
      </c>
      <c r="G93" s="13">
        <v>41</v>
      </c>
      <c r="H93" s="13">
        <f>199+236+61</f>
        <v>496</v>
      </c>
      <c r="I93" s="13">
        <v>8806</v>
      </c>
      <c r="J93" s="13" t="s">
        <v>9</v>
      </c>
      <c r="L93" s="13" t="s">
        <v>9</v>
      </c>
      <c r="M93" s="13" t="s">
        <v>9</v>
      </c>
      <c r="N93" s="13" t="s">
        <v>331</v>
      </c>
      <c r="O93" s="13" t="s">
        <v>19</v>
      </c>
      <c r="P93" s="14" t="s">
        <v>9</v>
      </c>
      <c r="T93" s="14" t="s">
        <v>9</v>
      </c>
      <c r="V93" s="15" t="s">
        <v>9</v>
      </c>
    </row>
    <row r="94" spans="1:36" ht="28.8" x14ac:dyDescent="0.3">
      <c r="A94" s="7">
        <v>93</v>
      </c>
      <c r="B94" s="12">
        <v>7</v>
      </c>
      <c r="C94" s="34" t="s">
        <v>290</v>
      </c>
      <c r="D94" s="13" t="s">
        <v>234</v>
      </c>
      <c r="E94" s="5">
        <v>516</v>
      </c>
      <c r="F94" s="13">
        <v>8</v>
      </c>
      <c r="G94" s="13">
        <v>14</v>
      </c>
      <c r="H94" s="13">
        <f>36+440+30+22+30+62</f>
        <v>620</v>
      </c>
      <c r="I94" s="13">
        <v>3912</v>
      </c>
      <c r="J94" s="13" t="s">
        <v>9</v>
      </c>
      <c r="L94" s="13" t="s">
        <v>9</v>
      </c>
      <c r="M94" s="13" t="s">
        <v>9</v>
      </c>
      <c r="N94" s="13" t="s">
        <v>331</v>
      </c>
      <c r="O94" s="13" t="s">
        <v>22</v>
      </c>
      <c r="P94" s="14" t="s">
        <v>0</v>
      </c>
      <c r="Q94" s="14" t="s">
        <v>36</v>
      </c>
      <c r="R94" s="14">
        <v>1</v>
      </c>
      <c r="T94" s="14" t="s">
        <v>0</v>
      </c>
      <c r="U94" s="14">
        <v>149</v>
      </c>
      <c r="V94" s="15" t="s">
        <v>0</v>
      </c>
      <c r="W94" s="15" t="s">
        <v>15</v>
      </c>
      <c r="AA94" s="15" t="s">
        <v>235</v>
      </c>
    </row>
    <row r="95" spans="1:36" ht="28.8" x14ac:dyDescent="0.3">
      <c r="A95" s="7">
        <v>94</v>
      </c>
      <c r="B95" s="12">
        <v>12</v>
      </c>
      <c r="C95" s="34" t="s">
        <v>299</v>
      </c>
      <c r="D95" s="13" t="s">
        <v>236</v>
      </c>
      <c r="E95" s="5">
        <f>1744+5</f>
        <v>1749</v>
      </c>
      <c r="F95" s="13">
        <v>3</v>
      </c>
      <c r="G95" s="13">
        <v>44</v>
      </c>
      <c r="H95" s="13">
        <f>149+6425+393</f>
        <v>6967</v>
      </c>
      <c r="I95" s="13">
        <v>20197</v>
      </c>
      <c r="J95" s="13" t="s">
        <v>9</v>
      </c>
      <c r="L95" s="13" t="s">
        <v>9</v>
      </c>
      <c r="M95" s="13" t="s">
        <v>9</v>
      </c>
      <c r="N95" s="13" t="s">
        <v>331</v>
      </c>
      <c r="O95" s="13" t="s">
        <v>19</v>
      </c>
      <c r="P95" s="14" t="s">
        <v>9</v>
      </c>
      <c r="T95" s="14" t="s">
        <v>9</v>
      </c>
      <c r="V95" s="15" t="s">
        <v>0</v>
      </c>
      <c r="W95" s="15" t="s">
        <v>15</v>
      </c>
      <c r="AA95" s="15" t="s">
        <v>116</v>
      </c>
    </row>
    <row r="96" spans="1:36" ht="28.8" x14ac:dyDescent="0.3">
      <c r="A96" s="7">
        <v>95</v>
      </c>
      <c r="B96" s="12">
        <v>12</v>
      </c>
      <c r="C96" s="34" t="s">
        <v>237</v>
      </c>
      <c r="D96" s="13" t="s">
        <v>160</v>
      </c>
      <c r="E96" s="5">
        <v>424</v>
      </c>
      <c r="F96" s="13">
        <v>1</v>
      </c>
      <c r="G96" s="13">
        <v>1</v>
      </c>
      <c r="H96" s="13">
        <v>438</v>
      </c>
      <c r="I96" s="13">
        <v>438</v>
      </c>
      <c r="J96" s="13" t="s">
        <v>0</v>
      </c>
      <c r="K96" s="13">
        <v>78</v>
      </c>
      <c r="L96" s="13" t="s">
        <v>0</v>
      </c>
      <c r="M96" s="13" t="s">
        <v>9</v>
      </c>
      <c r="N96" s="13" t="s">
        <v>331</v>
      </c>
      <c r="O96" s="13" t="s">
        <v>22</v>
      </c>
      <c r="P96" s="14" t="s">
        <v>0</v>
      </c>
      <c r="S96" s="14" t="s">
        <v>161</v>
      </c>
      <c r="T96" s="14" t="s">
        <v>9</v>
      </c>
      <c r="V96" s="15" t="s">
        <v>0</v>
      </c>
      <c r="W96" s="15" t="s">
        <v>15</v>
      </c>
      <c r="AA96" s="15" t="s">
        <v>91</v>
      </c>
      <c r="AD96" s="16" t="s">
        <v>0</v>
      </c>
      <c r="AE96" s="3" t="s">
        <v>161</v>
      </c>
      <c r="AF96" s="3" t="s">
        <v>238</v>
      </c>
      <c r="AG96" s="15" t="s">
        <v>22</v>
      </c>
      <c r="AH96" s="15" t="s">
        <v>9</v>
      </c>
      <c r="AI96" s="15" t="s">
        <v>9</v>
      </c>
    </row>
    <row r="97" spans="1:35" ht="28.8" x14ac:dyDescent="0.3">
      <c r="A97" s="7">
        <v>96</v>
      </c>
      <c r="B97" s="12">
        <v>12</v>
      </c>
      <c r="C97" s="34" t="s">
        <v>164</v>
      </c>
      <c r="D97" s="13" t="s">
        <v>160</v>
      </c>
      <c r="E97" s="5">
        <v>574</v>
      </c>
      <c r="F97" s="13">
        <v>3</v>
      </c>
      <c r="G97" s="13">
        <v>3</v>
      </c>
      <c r="H97" s="13">
        <f>1063+237+596</f>
        <v>1896</v>
      </c>
      <c r="I97" s="13">
        <f>1063+237+596</f>
        <v>1896</v>
      </c>
      <c r="J97" s="13" t="s">
        <v>0</v>
      </c>
      <c r="K97" s="13">
        <v>16</v>
      </c>
      <c r="L97" s="13" t="s">
        <v>0</v>
      </c>
      <c r="M97" s="13" t="s">
        <v>9</v>
      </c>
      <c r="N97" s="13" t="s">
        <v>331</v>
      </c>
      <c r="O97" s="13" t="s">
        <v>22</v>
      </c>
      <c r="P97" s="14" t="s">
        <v>0</v>
      </c>
      <c r="S97" s="14" t="s">
        <v>161</v>
      </c>
      <c r="T97" s="14" t="s">
        <v>9</v>
      </c>
      <c r="V97" s="15" t="s">
        <v>0</v>
      </c>
      <c r="W97" s="15" t="s">
        <v>15</v>
      </c>
      <c r="AA97" s="15" t="s">
        <v>91</v>
      </c>
      <c r="AD97" s="16" t="s">
        <v>0</v>
      </c>
      <c r="AE97" s="3" t="s">
        <v>161</v>
      </c>
      <c r="AF97" s="3" t="s">
        <v>238</v>
      </c>
      <c r="AG97" s="15" t="s">
        <v>22</v>
      </c>
      <c r="AH97" s="15" t="s">
        <v>9</v>
      </c>
      <c r="AI97" s="15" t="s">
        <v>9</v>
      </c>
    </row>
    <row r="98" spans="1:35" ht="28.8" x14ac:dyDescent="0.3">
      <c r="A98" s="7">
        <v>97</v>
      </c>
      <c r="B98" s="12">
        <v>8</v>
      </c>
      <c r="C98" s="34" t="s">
        <v>239</v>
      </c>
      <c r="D98" s="13" t="s">
        <v>240</v>
      </c>
      <c r="E98" s="5">
        <v>733</v>
      </c>
      <c r="F98" s="13">
        <v>4</v>
      </c>
      <c r="G98" s="13">
        <v>15</v>
      </c>
      <c r="H98" s="13">
        <f>41+17+81+127</f>
        <v>266</v>
      </c>
      <c r="I98" s="13">
        <f>76+191+24+41+17+291+81+182+256+53+127+10+814+446+221</f>
        <v>2830</v>
      </c>
      <c r="J98" s="13" t="s">
        <v>9</v>
      </c>
      <c r="L98" s="13" t="s">
        <v>9</v>
      </c>
      <c r="M98" s="13" t="s">
        <v>9</v>
      </c>
      <c r="N98" s="13" t="s">
        <v>331</v>
      </c>
      <c r="O98" s="13" t="s">
        <v>22</v>
      </c>
      <c r="P98" s="14" t="s">
        <v>9</v>
      </c>
      <c r="T98" s="14" t="s">
        <v>9</v>
      </c>
      <c r="V98" s="15" t="s">
        <v>0</v>
      </c>
      <c r="W98" s="15" t="s">
        <v>15</v>
      </c>
      <c r="AA98" s="15" t="s">
        <v>91</v>
      </c>
    </row>
    <row r="99" spans="1:35" ht="43.2" x14ac:dyDescent="0.3">
      <c r="A99" s="7">
        <v>98</v>
      </c>
      <c r="B99" s="12">
        <v>10</v>
      </c>
      <c r="C99" s="34" t="s">
        <v>258</v>
      </c>
      <c r="D99" s="13" t="s">
        <v>109</v>
      </c>
      <c r="E99" s="5">
        <v>645</v>
      </c>
      <c r="F99" s="13">
        <v>4</v>
      </c>
      <c r="G99" s="13">
        <v>4</v>
      </c>
      <c r="H99" s="13">
        <f>1063+237+397+582</f>
        <v>2279</v>
      </c>
      <c r="I99" s="13">
        <f>H99</f>
        <v>2279</v>
      </c>
      <c r="J99" s="13" t="s">
        <v>0</v>
      </c>
      <c r="K99" s="13" t="s">
        <v>121</v>
      </c>
      <c r="L99" s="13" t="s">
        <v>0</v>
      </c>
      <c r="M99" s="13" t="s">
        <v>9</v>
      </c>
      <c r="N99" s="13" t="s">
        <v>331</v>
      </c>
      <c r="O99" s="13" t="s">
        <v>22</v>
      </c>
      <c r="P99" s="14" t="s">
        <v>0</v>
      </c>
      <c r="S99" s="14" t="s">
        <v>26</v>
      </c>
      <c r="T99" s="14" t="s">
        <v>9</v>
      </c>
      <c r="V99" s="15" t="s">
        <v>0</v>
      </c>
      <c r="W99" s="15" t="s">
        <v>15</v>
      </c>
      <c r="AA99" s="15" t="s">
        <v>259</v>
      </c>
    </row>
    <row r="100" spans="1:35" ht="28.8" x14ac:dyDescent="0.3">
      <c r="A100" s="7">
        <v>99</v>
      </c>
      <c r="B100" s="12">
        <v>7</v>
      </c>
      <c r="C100" s="34" t="s">
        <v>243</v>
      </c>
      <c r="D100" s="13" t="s">
        <v>141</v>
      </c>
      <c r="E100" s="5">
        <f>5167+15</f>
        <v>5182</v>
      </c>
      <c r="F100" s="13">
        <v>18</v>
      </c>
      <c r="G100" s="13">
        <v>18</v>
      </c>
      <c r="H100" s="13">
        <v>2275</v>
      </c>
      <c r="I100" s="13">
        <v>2275</v>
      </c>
      <c r="J100" s="13" t="s">
        <v>9</v>
      </c>
      <c r="L100" s="13" t="s">
        <v>9</v>
      </c>
      <c r="M100" s="13" t="s">
        <v>9</v>
      </c>
      <c r="N100" s="13" t="s">
        <v>331</v>
      </c>
      <c r="O100" s="13" t="s">
        <v>22</v>
      </c>
      <c r="P100" s="14" t="s">
        <v>0</v>
      </c>
      <c r="S100" s="14" t="s">
        <v>26</v>
      </c>
      <c r="T100" s="14" t="s">
        <v>9</v>
      </c>
      <c r="V100" s="15" t="s">
        <v>0</v>
      </c>
      <c r="W100" s="15" t="s">
        <v>15</v>
      </c>
      <c r="AA100" s="15" t="s">
        <v>91</v>
      </c>
    </row>
    <row r="101" spans="1:35" ht="43.2" x14ac:dyDescent="0.3">
      <c r="A101" s="7">
        <v>100</v>
      </c>
      <c r="B101" s="12">
        <v>5</v>
      </c>
      <c r="C101" s="34" t="s">
        <v>298</v>
      </c>
      <c r="D101" s="13" t="s">
        <v>169</v>
      </c>
      <c r="E101" s="5">
        <v>406</v>
      </c>
      <c r="F101" s="13">
        <v>202</v>
      </c>
      <c r="G101" s="13">
        <v>393</v>
      </c>
      <c r="H101" s="13" t="s">
        <v>121</v>
      </c>
      <c r="I101" s="13">
        <f>1061*G101</f>
        <v>416973</v>
      </c>
      <c r="J101" s="13" t="s">
        <v>0</v>
      </c>
      <c r="K101" s="13">
        <f>179+192</f>
        <v>371</v>
      </c>
      <c r="L101" s="13" t="s">
        <v>9</v>
      </c>
      <c r="M101" s="13" t="s">
        <v>9</v>
      </c>
      <c r="N101" s="13" t="s">
        <v>332</v>
      </c>
      <c r="O101" s="13" t="s">
        <v>22</v>
      </c>
      <c r="P101" s="14" t="s">
        <v>0</v>
      </c>
      <c r="Q101" s="14" t="s">
        <v>245</v>
      </c>
      <c r="R101" s="14">
        <v>8</v>
      </c>
      <c r="T101" s="14" t="s">
        <v>71</v>
      </c>
      <c r="V101" s="15" t="s">
        <v>0</v>
      </c>
      <c r="W101" s="15" t="s">
        <v>15</v>
      </c>
      <c r="AA101" s="15" t="s">
        <v>105</v>
      </c>
      <c r="AB101" s="15" t="s">
        <v>246</v>
      </c>
    </row>
    <row r="102" spans="1:35" ht="57.6" x14ac:dyDescent="0.3">
      <c r="A102" s="7">
        <v>101</v>
      </c>
      <c r="B102" s="12">
        <v>4</v>
      </c>
      <c r="C102" s="34" t="s">
        <v>247</v>
      </c>
      <c r="D102" s="13" t="s">
        <v>248</v>
      </c>
      <c r="E102" s="5">
        <f>4993+3</f>
        <v>4996</v>
      </c>
      <c r="F102" s="13">
        <v>1</v>
      </c>
      <c r="G102" s="13">
        <v>21</v>
      </c>
      <c r="H102" s="13">
        <v>199</v>
      </c>
      <c r="I102" s="13">
        <v>2856</v>
      </c>
      <c r="J102" s="13" t="s">
        <v>0</v>
      </c>
      <c r="K102" s="13">
        <v>1</v>
      </c>
      <c r="L102" s="13" t="s">
        <v>9</v>
      </c>
      <c r="M102" s="13" t="s">
        <v>9</v>
      </c>
      <c r="N102" s="13" t="s">
        <v>331</v>
      </c>
      <c r="O102" s="13" t="s">
        <v>22</v>
      </c>
      <c r="P102" s="14" t="s">
        <v>0</v>
      </c>
      <c r="S102" s="14" t="s">
        <v>26</v>
      </c>
      <c r="T102" s="14" t="s">
        <v>9</v>
      </c>
      <c r="V102" s="15" t="s">
        <v>9</v>
      </c>
    </row>
    <row r="103" spans="1:35" ht="57.6" x14ac:dyDescent="0.3">
      <c r="A103" s="7">
        <v>102</v>
      </c>
      <c r="B103" s="12">
        <v>6</v>
      </c>
      <c r="C103" s="34" t="s">
        <v>247</v>
      </c>
      <c r="D103" s="13" t="s">
        <v>249</v>
      </c>
      <c r="E103" s="5">
        <v>1074</v>
      </c>
      <c r="F103" s="13">
        <v>6</v>
      </c>
      <c r="G103" s="13">
        <v>6</v>
      </c>
      <c r="H103" s="13">
        <v>846</v>
      </c>
      <c r="I103" s="13">
        <v>846</v>
      </c>
      <c r="J103" s="13" t="s">
        <v>9</v>
      </c>
      <c r="L103" s="13" t="s">
        <v>9</v>
      </c>
      <c r="M103" s="13" t="s">
        <v>9</v>
      </c>
      <c r="N103" s="13" t="s">
        <v>331</v>
      </c>
      <c r="O103" s="13" t="s">
        <v>22</v>
      </c>
      <c r="P103" s="14" t="s">
        <v>0</v>
      </c>
      <c r="S103" s="14" t="s">
        <v>26</v>
      </c>
      <c r="T103" s="14" t="s">
        <v>9</v>
      </c>
      <c r="V103" s="15" t="s">
        <v>0</v>
      </c>
      <c r="W103" s="15" t="s">
        <v>15</v>
      </c>
      <c r="Y103" s="15" t="s">
        <v>296</v>
      </c>
    </row>
    <row r="104" spans="1:35" ht="28.8" x14ac:dyDescent="0.3">
      <c r="A104" s="7">
        <v>103</v>
      </c>
      <c r="B104" s="12">
        <v>9</v>
      </c>
      <c r="C104" s="34" t="s">
        <v>250</v>
      </c>
      <c r="D104" s="13" t="s">
        <v>191</v>
      </c>
      <c r="E104" s="5">
        <v>27</v>
      </c>
      <c r="F104" s="13">
        <v>2</v>
      </c>
      <c r="G104" s="13">
        <v>2</v>
      </c>
      <c r="H104" s="13">
        <v>154</v>
      </c>
      <c r="I104" s="13">
        <v>154</v>
      </c>
      <c r="J104" s="13" t="s">
        <v>9</v>
      </c>
      <c r="L104" s="13" t="s">
        <v>9</v>
      </c>
      <c r="M104" s="13" t="s">
        <v>9</v>
      </c>
      <c r="N104" s="13" t="s">
        <v>331</v>
      </c>
      <c r="O104" s="13" t="s">
        <v>22</v>
      </c>
      <c r="P104" s="14" t="s">
        <v>0</v>
      </c>
      <c r="S104" s="14" t="s">
        <v>26</v>
      </c>
      <c r="T104" s="14" t="s">
        <v>9</v>
      </c>
      <c r="V104" s="15" t="s">
        <v>0</v>
      </c>
      <c r="W104" s="15" t="s">
        <v>15</v>
      </c>
      <c r="AA104" s="15" t="s">
        <v>116</v>
      </c>
    </row>
    <row r="105" spans="1:35" ht="28.8" x14ac:dyDescent="0.3">
      <c r="A105" s="7">
        <v>104</v>
      </c>
      <c r="B105" s="12">
        <v>8</v>
      </c>
      <c r="C105" s="34" t="s">
        <v>251</v>
      </c>
      <c r="D105" s="13" t="s">
        <v>236</v>
      </c>
      <c r="E105" s="8" t="s">
        <v>121</v>
      </c>
      <c r="F105" s="13">
        <v>1</v>
      </c>
      <c r="G105" s="13">
        <v>10</v>
      </c>
      <c r="H105" s="13">
        <v>154</v>
      </c>
      <c r="I105" s="13">
        <f>65+85+112+161+544+45+236+80+193+154</f>
        <v>1675</v>
      </c>
      <c r="J105" s="13" t="s">
        <v>9</v>
      </c>
      <c r="L105" s="13" t="s">
        <v>9</v>
      </c>
      <c r="M105" s="13" t="s">
        <v>9</v>
      </c>
      <c r="N105" s="13" t="s">
        <v>331</v>
      </c>
      <c r="O105" s="13" t="s">
        <v>22</v>
      </c>
      <c r="P105" s="14" t="s">
        <v>9</v>
      </c>
      <c r="T105" s="14" t="s">
        <v>71</v>
      </c>
      <c r="V105" s="15" t="s">
        <v>0</v>
      </c>
      <c r="W105" s="15" t="s">
        <v>15</v>
      </c>
      <c r="AA105" s="15" t="s">
        <v>91</v>
      </c>
    </row>
    <row r="106" spans="1:35" ht="43.2" x14ac:dyDescent="0.3">
      <c r="A106" s="7">
        <v>105</v>
      </c>
      <c r="B106" s="12">
        <v>5</v>
      </c>
      <c r="C106" s="34" t="s">
        <v>252</v>
      </c>
      <c r="D106" s="13" t="s">
        <v>141</v>
      </c>
      <c r="E106" s="5">
        <f>2278+3292</f>
        <v>5570</v>
      </c>
      <c r="F106" s="13">
        <v>5</v>
      </c>
      <c r="G106" s="13">
        <v>18</v>
      </c>
      <c r="H106" s="13">
        <f>99+100+31+31+15+15+75+75+40+30</f>
        <v>511</v>
      </c>
      <c r="I106" s="13">
        <v>4941</v>
      </c>
      <c r="J106" s="13" t="s">
        <v>0</v>
      </c>
      <c r="K106" s="13">
        <f>6+6+2+7+3+18+13+13</f>
        <v>68</v>
      </c>
      <c r="L106" s="13" t="s">
        <v>9</v>
      </c>
      <c r="M106" s="13" t="s">
        <v>9</v>
      </c>
      <c r="N106" s="13" t="s">
        <v>331</v>
      </c>
      <c r="O106" s="13" t="s">
        <v>22</v>
      </c>
      <c r="P106" s="14" t="s">
        <v>0</v>
      </c>
      <c r="Q106" s="14" t="s">
        <v>69</v>
      </c>
      <c r="R106" s="14">
        <v>2</v>
      </c>
      <c r="S106" s="14" t="s">
        <v>26</v>
      </c>
      <c r="T106" s="14" t="s">
        <v>0</v>
      </c>
      <c r="U106" s="14">
        <f>621+539</f>
        <v>1160</v>
      </c>
      <c r="V106" s="15" t="s">
        <v>0</v>
      </c>
      <c r="W106" s="15" t="s">
        <v>15</v>
      </c>
      <c r="AA106" s="15" t="s">
        <v>116</v>
      </c>
      <c r="AC106" s="15" t="s">
        <v>253</v>
      </c>
    </row>
    <row r="107" spans="1:35" ht="43.2" x14ac:dyDescent="0.3">
      <c r="A107" s="7">
        <v>106</v>
      </c>
      <c r="B107" s="12">
        <v>7</v>
      </c>
      <c r="C107" s="34" t="s">
        <v>254</v>
      </c>
      <c r="D107" s="13" t="s">
        <v>255</v>
      </c>
      <c r="E107" s="5">
        <f>78+33</f>
        <v>111</v>
      </c>
      <c r="F107" s="13">
        <v>75</v>
      </c>
      <c r="G107" s="13">
        <v>75</v>
      </c>
      <c r="H107" s="13" t="s">
        <v>121</v>
      </c>
      <c r="I107" s="13" t="s">
        <v>121</v>
      </c>
      <c r="J107" s="13" t="s">
        <v>0</v>
      </c>
      <c r="K107" s="13">
        <f>75-11</f>
        <v>64</v>
      </c>
      <c r="L107" s="13" t="s">
        <v>9</v>
      </c>
      <c r="M107" s="13" t="s">
        <v>9</v>
      </c>
      <c r="N107" s="13" t="s">
        <v>332</v>
      </c>
      <c r="O107" s="13" t="s">
        <v>22</v>
      </c>
      <c r="P107" s="14" t="s">
        <v>0</v>
      </c>
      <c r="Q107" s="14" t="s">
        <v>69</v>
      </c>
      <c r="R107" s="14">
        <v>2</v>
      </c>
      <c r="T107" s="14" t="s">
        <v>0</v>
      </c>
      <c r="U107" s="14">
        <f>78+33</f>
        <v>111</v>
      </c>
      <c r="V107" s="15" t="s">
        <v>0</v>
      </c>
      <c r="W107" s="15" t="s">
        <v>15</v>
      </c>
      <c r="AA107" s="15" t="s">
        <v>257</v>
      </c>
      <c r="AB107" s="15" t="s">
        <v>256</v>
      </c>
    </row>
    <row r="108" spans="1:35" ht="43.2" x14ac:dyDescent="0.3">
      <c r="A108" s="7">
        <v>107</v>
      </c>
      <c r="B108" s="12">
        <v>6</v>
      </c>
      <c r="C108" s="34" t="s">
        <v>306</v>
      </c>
      <c r="D108" s="13" t="s">
        <v>307</v>
      </c>
      <c r="E108" s="5">
        <v>590</v>
      </c>
      <c r="F108" s="13">
        <v>0</v>
      </c>
      <c r="G108" s="13">
        <v>0</v>
      </c>
      <c r="H108" s="13">
        <v>56440</v>
      </c>
      <c r="I108" s="13">
        <v>56440</v>
      </c>
      <c r="J108" s="13" t="s">
        <v>0</v>
      </c>
      <c r="K108" s="13">
        <v>344</v>
      </c>
      <c r="L108" s="13" t="s">
        <v>9</v>
      </c>
      <c r="M108" s="13" t="s">
        <v>9</v>
      </c>
      <c r="N108" s="13" t="s">
        <v>332</v>
      </c>
      <c r="O108" s="13" t="s">
        <v>22</v>
      </c>
      <c r="P108" s="14" t="s">
        <v>0</v>
      </c>
      <c r="Q108" s="14" t="s">
        <v>192</v>
      </c>
      <c r="R108" s="14">
        <v>2</v>
      </c>
      <c r="S108" s="14" t="s">
        <v>70</v>
      </c>
      <c r="T108" s="14" t="s">
        <v>9</v>
      </c>
      <c r="V108" s="15" t="s">
        <v>9</v>
      </c>
    </row>
    <row r="109" spans="1:35" ht="57.6" x14ac:dyDescent="0.3">
      <c r="A109" s="7">
        <v>108</v>
      </c>
      <c r="B109" s="12">
        <v>6</v>
      </c>
      <c r="C109" s="34" t="s">
        <v>308</v>
      </c>
      <c r="D109" s="13" t="s">
        <v>309</v>
      </c>
      <c r="E109" s="8" t="s">
        <v>121</v>
      </c>
      <c r="F109" s="13">
        <v>34</v>
      </c>
      <c r="G109" s="13">
        <v>34</v>
      </c>
      <c r="H109" s="13" t="s">
        <v>121</v>
      </c>
      <c r="I109" s="13" t="s">
        <v>121</v>
      </c>
      <c r="J109" s="13" t="s">
        <v>0</v>
      </c>
      <c r="K109" s="13" t="s">
        <v>121</v>
      </c>
      <c r="L109" s="13" t="s">
        <v>9</v>
      </c>
      <c r="M109" s="13" t="s">
        <v>9</v>
      </c>
      <c r="N109" s="13" t="s">
        <v>331</v>
      </c>
      <c r="O109" s="13" t="s">
        <v>19</v>
      </c>
      <c r="P109" s="14" t="s">
        <v>121</v>
      </c>
      <c r="T109" s="14" t="s">
        <v>71</v>
      </c>
      <c r="V109" s="15" t="s">
        <v>9</v>
      </c>
    </row>
    <row r="110" spans="1:35" ht="57.6" x14ac:dyDescent="0.3">
      <c r="A110" s="7">
        <v>109</v>
      </c>
      <c r="B110" s="12">
        <v>5</v>
      </c>
      <c r="C110" s="34" t="s">
        <v>310</v>
      </c>
      <c r="D110" s="13" t="s">
        <v>311</v>
      </c>
      <c r="E110" s="5">
        <v>45</v>
      </c>
      <c r="F110" s="13">
        <v>0</v>
      </c>
      <c r="G110" s="13">
        <v>5</v>
      </c>
      <c r="H110" s="13">
        <v>0</v>
      </c>
      <c r="I110" s="13">
        <v>0</v>
      </c>
      <c r="J110" s="13" t="s">
        <v>0</v>
      </c>
      <c r="K110" s="13">
        <v>5</v>
      </c>
      <c r="L110" s="13" t="s">
        <v>9</v>
      </c>
      <c r="M110" s="13" t="s">
        <v>9</v>
      </c>
      <c r="N110" s="13" t="s">
        <v>331</v>
      </c>
      <c r="O110" s="13" t="s">
        <v>22</v>
      </c>
      <c r="P110" s="14" t="s">
        <v>0</v>
      </c>
      <c r="Q110" s="14" t="s">
        <v>36</v>
      </c>
      <c r="R110" s="14">
        <v>1</v>
      </c>
      <c r="S110" s="14" t="s">
        <v>70</v>
      </c>
      <c r="T110" s="14" t="s">
        <v>9</v>
      </c>
      <c r="V110" s="15" t="s">
        <v>9</v>
      </c>
    </row>
    <row r="111" spans="1:35" ht="43.2" x14ac:dyDescent="0.3">
      <c r="A111" s="7">
        <v>110</v>
      </c>
      <c r="B111" s="12">
        <v>6</v>
      </c>
      <c r="C111" s="34" t="s">
        <v>260</v>
      </c>
      <c r="D111" s="13" t="s">
        <v>261</v>
      </c>
      <c r="E111" s="8" t="s">
        <v>121</v>
      </c>
      <c r="F111" s="13">
        <v>1</v>
      </c>
      <c r="G111" s="13">
        <v>5</v>
      </c>
      <c r="H111" s="13">
        <v>6425</v>
      </c>
      <c r="I111" s="13">
        <f>H111+1514+249+244+213+46+70</f>
        <v>8761</v>
      </c>
      <c r="J111" s="13" t="s">
        <v>9</v>
      </c>
      <c r="L111" s="13" t="s">
        <v>9</v>
      </c>
      <c r="M111" s="13" t="s">
        <v>9</v>
      </c>
      <c r="N111" s="13" t="s">
        <v>331</v>
      </c>
      <c r="O111" s="13" t="s">
        <v>22</v>
      </c>
      <c r="P111" s="14" t="s">
        <v>9</v>
      </c>
      <c r="V111" s="15" t="s">
        <v>9</v>
      </c>
    </row>
    <row r="112" spans="1:35" ht="28.8" x14ac:dyDescent="0.3">
      <c r="A112" s="7">
        <v>111</v>
      </c>
      <c r="B112" s="12">
        <v>5</v>
      </c>
      <c r="C112" s="34" t="s">
        <v>312</v>
      </c>
      <c r="D112" s="13" t="s">
        <v>321</v>
      </c>
      <c r="E112" s="8" t="s">
        <v>121</v>
      </c>
      <c r="F112" s="13">
        <v>2</v>
      </c>
      <c r="G112" s="13">
        <v>2</v>
      </c>
      <c r="H112" s="13">
        <f>158+78+541+522</f>
        <v>1299</v>
      </c>
      <c r="I112" s="13">
        <f>158+78+541+522</f>
        <v>1299</v>
      </c>
      <c r="J112" s="13" t="s">
        <v>9</v>
      </c>
      <c r="L112" s="13" t="s">
        <v>9</v>
      </c>
      <c r="M112" s="13" t="s">
        <v>9</v>
      </c>
      <c r="N112" s="13" t="s">
        <v>331</v>
      </c>
      <c r="O112" s="13" t="s">
        <v>22</v>
      </c>
      <c r="P112" s="14" t="s">
        <v>9</v>
      </c>
      <c r="V112" s="15" t="s">
        <v>0</v>
      </c>
      <c r="W112" s="15" t="s">
        <v>15</v>
      </c>
      <c r="AA112" s="15" t="s">
        <v>91</v>
      </c>
    </row>
    <row r="113" spans="1:36" ht="43.2" x14ac:dyDescent="0.3">
      <c r="A113" s="7">
        <v>112</v>
      </c>
      <c r="B113" s="12">
        <v>5</v>
      </c>
      <c r="C113" s="34" t="s">
        <v>313</v>
      </c>
      <c r="D113" s="13" t="s">
        <v>209</v>
      </c>
      <c r="E113" s="5">
        <f>206+465+14</f>
        <v>685</v>
      </c>
      <c r="F113" s="13" t="s">
        <v>121</v>
      </c>
      <c r="G113" s="13" t="s">
        <v>121</v>
      </c>
      <c r="H113" s="13" t="s">
        <v>121</v>
      </c>
      <c r="I113" s="13" t="s">
        <v>121</v>
      </c>
      <c r="J113" s="13" t="s">
        <v>0</v>
      </c>
      <c r="K113" s="13">
        <v>335</v>
      </c>
      <c r="L113" s="13" t="s">
        <v>9</v>
      </c>
      <c r="M113" s="13" t="s">
        <v>9</v>
      </c>
      <c r="N113" s="13" t="s">
        <v>332</v>
      </c>
      <c r="O113" s="13" t="s">
        <v>22</v>
      </c>
      <c r="P113" s="14" t="s">
        <v>0</v>
      </c>
      <c r="Q113" s="14" t="s">
        <v>314</v>
      </c>
      <c r="R113" s="14">
        <v>3</v>
      </c>
      <c r="T113" s="14" t="s">
        <v>0</v>
      </c>
      <c r="U113" s="14">
        <f>206+465+14</f>
        <v>685</v>
      </c>
      <c r="V113" s="15" t="s">
        <v>9</v>
      </c>
    </row>
    <row r="114" spans="1:36" ht="57.6" x14ac:dyDescent="0.3">
      <c r="A114" s="7">
        <v>113</v>
      </c>
      <c r="B114" s="12">
        <v>8</v>
      </c>
      <c r="C114" s="34" t="s">
        <v>315</v>
      </c>
      <c r="D114" s="13" t="s">
        <v>316</v>
      </c>
      <c r="E114" s="8" t="s">
        <v>121</v>
      </c>
      <c r="F114" s="13">
        <v>1</v>
      </c>
      <c r="G114" s="13">
        <v>21</v>
      </c>
      <c r="H114" s="13" t="s">
        <v>121</v>
      </c>
      <c r="I114" s="13" t="s">
        <v>121</v>
      </c>
      <c r="J114" s="13" t="s">
        <v>0</v>
      </c>
      <c r="K114" s="13">
        <v>8</v>
      </c>
      <c r="L114" s="13" t="s">
        <v>9</v>
      </c>
      <c r="M114" s="13" t="s">
        <v>9</v>
      </c>
      <c r="N114" s="13" t="s">
        <v>331</v>
      </c>
      <c r="O114" s="13" t="s">
        <v>22</v>
      </c>
      <c r="P114" s="14" t="s">
        <v>0</v>
      </c>
      <c r="Q114" s="14" t="s">
        <v>36</v>
      </c>
      <c r="R114" s="14">
        <v>1</v>
      </c>
      <c r="V114" s="15" t="s">
        <v>9</v>
      </c>
    </row>
    <row r="115" spans="1:36" ht="28.8" x14ac:dyDescent="0.3">
      <c r="A115" s="7">
        <v>114</v>
      </c>
      <c r="B115" s="12">
        <v>5</v>
      </c>
      <c r="C115" s="34" t="s">
        <v>317</v>
      </c>
      <c r="D115" s="13" t="s">
        <v>321</v>
      </c>
      <c r="E115" s="5">
        <v>435</v>
      </c>
      <c r="F115" s="13">
        <v>3</v>
      </c>
      <c r="G115" s="13">
        <v>11</v>
      </c>
      <c r="H115" s="13" t="s">
        <v>121</v>
      </c>
      <c r="I115" s="13">
        <v>4306</v>
      </c>
      <c r="J115" s="13" t="s">
        <v>9</v>
      </c>
      <c r="L115" s="13" t="s">
        <v>9</v>
      </c>
      <c r="M115" s="13" t="s">
        <v>9</v>
      </c>
      <c r="N115" s="13" t="s">
        <v>331</v>
      </c>
      <c r="O115" s="13" t="s">
        <v>22</v>
      </c>
      <c r="P115" s="14" t="s">
        <v>9</v>
      </c>
      <c r="V115" s="15" t="s">
        <v>0</v>
      </c>
      <c r="W115" s="15" t="s">
        <v>15</v>
      </c>
      <c r="AA115" s="15" t="s">
        <v>91</v>
      </c>
    </row>
    <row r="116" spans="1:36" ht="57.6" x14ac:dyDescent="0.3">
      <c r="A116" s="7">
        <v>115</v>
      </c>
      <c r="B116" s="12">
        <v>10</v>
      </c>
      <c r="C116" s="34" t="s">
        <v>318</v>
      </c>
      <c r="D116" s="13" t="s">
        <v>319</v>
      </c>
      <c r="E116" s="5">
        <f>1896+31</f>
        <v>1927</v>
      </c>
      <c r="F116" s="13">
        <v>7</v>
      </c>
      <c r="G116" s="13">
        <v>21</v>
      </c>
      <c r="H116" s="13">
        <f>30+48+4674+22+150+293+491</f>
        <v>5708</v>
      </c>
      <c r="I116" s="13">
        <v>20979</v>
      </c>
      <c r="J116" s="13" t="s">
        <v>9</v>
      </c>
      <c r="L116" s="13" t="s">
        <v>9</v>
      </c>
      <c r="M116" s="13" t="s">
        <v>9</v>
      </c>
      <c r="N116" s="13" t="s">
        <v>331</v>
      </c>
      <c r="O116" s="13" t="s">
        <v>22</v>
      </c>
      <c r="P116" s="14" t="s">
        <v>9</v>
      </c>
      <c r="V116" s="15" t="s">
        <v>0</v>
      </c>
      <c r="W116" s="15" t="s">
        <v>15</v>
      </c>
      <c r="AA116" s="15" t="s">
        <v>116</v>
      </c>
    </row>
    <row r="117" spans="1:36" ht="28.8" x14ac:dyDescent="0.3">
      <c r="A117" s="7">
        <v>116</v>
      </c>
      <c r="B117" s="12">
        <v>6</v>
      </c>
      <c r="C117" s="34" t="s">
        <v>334</v>
      </c>
      <c r="D117" s="13" t="s">
        <v>320</v>
      </c>
      <c r="E117" s="5">
        <f>1120+8</f>
        <v>1128</v>
      </c>
      <c r="F117" s="13">
        <v>2</v>
      </c>
      <c r="G117" s="13">
        <v>12</v>
      </c>
      <c r="H117" s="13">
        <f>3316+3</f>
        <v>3319</v>
      </c>
      <c r="I117" s="13">
        <v>5079</v>
      </c>
      <c r="J117" s="13" t="s">
        <v>9</v>
      </c>
      <c r="L117" s="13" t="s">
        <v>9</v>
      </c>
      <c r="M117" s="13" t="s">
        <v>9</v>
      </c>
      <c r="N117" s="13" t="s">
        <v>331</v>
      </c>
      <c r="O117" s="13" t="s">
        <v>22</v>
      </c>
      <c r="P117" s="14" t="s">
        <v>9</v>
      </c>
      <c r="V117" s="15" t="s">
        <v>9</v>
      </c>
    </row>
    <row r="118" spans="1:36" ht="28.8" x14ac:dyDescent="0.3">
      <c r="A118" s="7">
        <v>117</v>
      </c>
      <c r="B118" s="12">
        <v>4</v>
      </c>
      <c r="C118" s="34" t="s">
        <v>335</v>
      </c>
      <c r="D118" s="13" t="s">
        <v>322</v>
      </c>
      <c r="E118" s="5">
        <f>353+355+243+202</f>
        <v>1153</v>
      </c>
      <c r="F118" s="13">
        <v>2</v>
      </c>
      <c r="G118" s="13">
        <v>22</v>
      </c>
      <c r="H118" s="13" t="s">
        <v>121</v>
      </c>
      <c r="I118" s="13" t="s">
        <v>121</v>
      </c>
      <c r="J118" s="13" t="s">
        <v>9</v>
      </c>
      <c r="L118" s="13" t="s">
        <v>9</v>
      </c>
      <c r="M118" s="13" t="s">
        <v>9</v>
      </c>
      <c r="N118" s="13" t="s">
        <v>331</v>
      </c>
      <c r="O118" s="13" t="s">
        <v>19</v>
      </c>
      <c r="P118" s="14" t="s">
        <v>9</v>
      </c>
      <c r="V118" s="15" t="s">
        <v>0</v>
      </c>
      <c r="W118" s="15" t="s">
        <v>15</v>
      </c>
      <c r="Y118" s="15" t="s">
        <v>94</v>
      </c>
    </row>
    <row r="119" spans="1:36" ht="43.2" x14ac:dyDescent="0.3">
      <c r="A119" s="7">
        <v>118</v>
      </c>
      <c r="B119" s="12">
        <v>5</v>
      </c>
      <c r="C119" s="34" t="s">
        <v>260</v>
      </c>
      <c r="D119" s="13" t="s">
        <v>261</v>
      </c>
      <c r="E119" s="8" t="s">
        <v>121</v>
      </c>
      <c r="F119" s="13">
        <v>7</v>
      </c>
      <c r="G119" s="13" t="s">
        <v>121</v>
      </c>
      <c r="H119" s="13">
        <f>308+237+800+1600+6000+3100+700</f>
        <v>12745</v>
      </c>
      <c r="I119" s="13" t="s">
        <v>121</v>
      </c>
      <c r="J119" s="13" t="s">
        <v>0</v>
      </c>
      <c r="K119" s="13" t="s">
        <v>121</v>
      </c>
      <c r="L119" s="13" t="s">
        <v>9</v>
      </c>
      <c r="M119" s="13" t="s">
        <v>9</v>
      </c>
      <c r="N119" s="13" t="s">
        <v>331</v>
      </c>
      <c r="O119" s="13" t="s">
        <v>22</v>
      </c>
      <c r="P119" s="14" t="s">
        <v>0</v>
      </c>
      <c r="Q119" s="14" t="s">
        <v>36</v>
      </c>
      <c r="R119" s="14">
        <v>1</v>
      </c>
      <c r="V119" s="15" t="s">
        <v>9</v>
      </c>
    </row>
    <row r="120" spans="1:36" ht="43.2" x14ac:dyDescent="0.3">
      <c r="A120" s="7">
        <v>119</v>
      </c>
      <c r="B120" s="12">
        <v>11</v>
      </c>
      <c r="C120" s="34" t="s">
        <v>323</v>
      </c>
      <c r="D120" s="13" t="s">
        <v>209</v>
      </c>
      <c r="E120" s="5">
        <f>767+389</f>
        <v>1156</v>
      </c>
      <c r="F120" s="13">
        <v>5</v>
      </c>
      <c r="G120" s="13">
        <v>19</v>
      </c>
      <c r="H120" s="13">
        <v>1325</v>
      </c>
      <c r="I120" s="13">
        <f>H120+10021</f>
        <v>11346</v>
      </c>
      <c r="J120" s="13" t="s">
        <v>9</v>
      </c>
      <c r="L120" s="13" t="s">
        <v>0</v>
      </c>
      <c r="M120" s="13" t="s">
        <v>9</v>
      </c>
      <c r="N120" s="13" t="s">
        <v>331</v>
      </c>
      <c r="O120" s="13" t="s">
        <v>22</v>
      </c>
      <c r="P120" s="14" t="s">
        <v>9</v>
      </c>
      <c r="V120" s="15" t="s">
        <v>0</v>
      </c>
      <c r="W120" s="15" t="s">
        <v>15</v>
      </c>
      <c r="AA120" s="15" t="s">
        <v>333</v>
      </c>
    </row>
    <row r="121" spans="1:36" ht="55.2" x14ac:dyDescent="0.3">
      <c r="A121" s="7">
        <v>120</v>
      </c>
      <c r="B121" s="12">
        <v>9</v>
      </c>
      <c r="C121" s="34" t="s">
        <v>324</v>
      </c>
      <c r="D121" s="13" t="s">
        <v>325</v>
      </c>
      <c r="E121" s="8" t="s">
        <v>121</v>
      </c>
      <c r="F121" s="8" t="s">
        <v>121</v>
      </c>
      <c r="G121" s="8" t="s">
        <v>121</v>
      </c>
      <c r="H121" s="8" t="s">
        <v>121</v>
      </c>
      <c r="I121" s="8" t="s">
        <v>121</v>
      </c>
      <c r="J121" s="13" t="s">
        <v>0</v>
      </c>
      <c r="K121" s="13" t="s">
        <v>121</v>
      </c>
      <c r="L121" s="13" t="s">
        <v>0</v>
      </c>
      <c r="M121" s="13" t="s">
        <v>0</v>
      </c>
      <c r="N121" s="13" t="s">
        <v>22</v>
      </c>
      <c r="O121" s="13" t="s">
        <v>22</v>
      </c>
      <c r="P121" s="14" t="s">
        <v>0</v>
      </c>
      <c r="Q121" s="14" t="s">
        <v>192</v>
      </c>
      <c r="R121" s="14">
        <v>2</v>
      </c>
      <c r="S121" s="14" t="s">
        <v>326</v>
      </c>
      <c r="V121" s="15" t="s">
        <v>0</v>
      </c>
      <c r="W121" s="15" t="s">
        <v>15</v>
      </c>
      <c r="Y121" s="15" t="s">
        <v>105</v>
      </c>
      <c r="AD121" s="16" t="s">
        <v>0</v>
      </c>
      <c r="AE121" s="3" t="s">
        <v>328</v>
      </c>
      <c r="AF121" s="3" t="s">
        <v>329</v>
      </c>
      <c r="AI121" s="15" t="s">
        <v>0</v>
      </c>
      <c r="AJ121" s="15" t="s">
        <v>327</v>
      </c>
    </row>
  </sheetData>
  <autoFilter ref="A1:AJ121" xr:uid="{00000000-0001-0000-0000-000000000000}"/>
  <sortState xmlns:xlrd2="http://schemas.microsoft.com/office/spreadsheetml/2017/richdata2" ref="A2:AJ107">
    <sortCondition ref="C2:C10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Extraction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 Z</dc:creator>
  <cp:lastModifiedBy>GW Z</cp:lastModifiedBy>
  <dcterms:created xsi:type="dcterms:W3CDTF">2015-06-05T18:17:20Z</dcterms:created>
  <dcterms:modified xsi:type="dcterms:W3CDTF">2024-04-08T02:19:07Z</dcterms:modified>
</cp:coreProperties>
</file>