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so\Desktop\Personal-Projects\Mapping\"/>
    </mc:Choice>
  </mc:AlternateContent>
  <xr:revisionPtr revIDLastSave="0" documentId="13_ncr:1_{99F4074B-30A3-4DEF-BE05-2C8B829EF46D}" xr6:coauthVersionLast="33" xr6:coauthVersionMax="33" xr10:uidLastSave="{00000000-0000-0000-0000-000000000000}"/>
  <bookViews>
    <workbookView xWindow="0" yWindow="0" windowWidth="23040" windowHeight="9072" xr2:uid="{BA26CCB5-F1B3-485C-9800-78652B5BB44B}"/>
  </bookViews>
  <sheets>
    <sheet name="objectives" sheetId="1" r:id="rId1"/>
    <sheet name="example1" sheetId="2" r:id="rId2"/>
    <sheet name="example2_data" sheetId="3" r:id="rId3"/>
    <sheet name="example2_matrices" sheetId="4" r:id="rId4"/>
  </sheets>
  <definedNames>
    <definedName name="Comparisons">objectives!$C$3:$C$11</definedName>
    <definedName name="Proficiencies" comment="A list of proficiencies for the clients to choose from. Should reflect core skills taught throughout training.">objectives!$A$2:$A$11</definedName>
    <definedName name="Scores">objectives!$D$3:$D$11</definedName>
    <definedName name="Selections">objectives!$H$2:$H$4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2" l="1"/>
  <c r="L27" i="2"/>
  <c r="L26" i="2"/>
  <c r="M4" i="1"/>
  <c r="L5" i="1" s="1"/>
  <c r="M3" i="1"/>
  <c r="K5" i="1" s="1"/>
  <c r="L3" i="1"/>
  <c r="K4" i="1" s="1"/>
  <c r="K3" i="1"/>
  <c r="L4" i="1"/>
  <c r="M5" i="1"/>
  <c r="K2" i="1"/>
  <c r="L2" i="1"/>
  <c r="M2" i="1"/>
  <c r="J3" i="1"/>
  <c r="J4" i="1"/>
  <c r="J5" i="1"/>
  <c r="G9" i="1"/>
  <c r="G8" i="1"/>
  <c r="G7" i="1"/>
  <c r="D8" i="1" l="1"/>
  <c r="J23" i="1" l="1"/>
  <c r="J22" i="1"/>
  <c r="J21" i="1"/>
  <c r="F20" i="4"/>
  <c r="E19" i="4"/>
  <c r="D18" i="4"/>
  <c r="C17" i="4"/>
  <c r="F13" i="4"/>
  <c r="E12" i="4"/>
  <c r="D11" i="4"/>
  <c r="C10" i="4"/>
  <c r="F6" i="4"/>
  <c r="E5" i="4"/>
  <c r="D4" i="4"/>
  <c r="C3" i="4"/>
  <c r="B15" i="4"/>
  <c r="F18" i="4" s="1"/>
  <c r="B8" i="4"/>
  <c r="E13" i="4" s="1"/>
  <c r="B1" i="4"/>
  <c r="B13" i="3"/>
  <c r="C13" i="3"/>
  <c r="D13" i="3"/>
  <c r="E13" i="3"/>
  <c r="F13" i="3"/>
  <c r="G13" i="3"/>
  <c r="H13" i="3"/>
  <c r="I13" i="3"/>
  <c r="J13" i="3"/>
  <c r="K13" i="3"/>
  <c r="K12" i="3"/>
  <c r="J12" i="3"/>
  <c r="I12" i="3"/>
  <c r="H12" i="3"/>
  <c r="G12" i="3"/>
  <c r="F12" i="3"/>
  <c r="E12" i="3"/>
  <c r="D12" i="3"/>
  <c r="C12" i="3"/>
  <c r="B12" i="3"/>
  <c r="B11" i="3"/>
  <c r="C11" i="3"/>
  <c r="D11" i="3"/>
  <c r="E11" i="3"/>
  <c r="F11" i="3"/>
  <c r="G11" i="3"/>
  <c r="H11" i="3"/>
  <c r="I11" i="3"/>
  <c r="J11" i="3"/>
  <c r="K11" i="3"/>
  <c r="K10" i="3"/>
  <c r="J10" i="3"/>
  <c r="I10" i="3"/>
  <c r="H10" i="3"/>
  <c r="G10" i="3"/>
  <c r="F10" i="3"/>
  <c r="B10" i="3"/>
  <c r="C10" i="3"/>
  <c r="D10" i="3"/>
  <c r="E10" i="3"/>
  <c r="F4" i="4" l="1"/>
  <c r="D3" i="4"/>
  <c r="C5" i="4"/>
  <c r="F5" i="4"/>
  <c r="C6" i="4"/>
  <c r="D6" i="4"/>
  <c r="C4" i="4"/>
  <c r="E4" i="4"/>
  <c r="D5" i="4"/>
  <c r="E3" i="4"/>
  <c r="F3" i="4"/>
  <c r="E6" i="4"/>
  <c r="F19" i="4"/>
  <c r="E17" i="4"/>
  <c r="C20" i="4"/>
  <c r="C19" i="4"/>
  <c r="D19" i="4"/>
  <c r="D17" i="4"/>
  <c r="F17" i="4"/>
  <c r="D20" i="4"/>
  <c r="C18" i="4"/>
  <c r="E20" i="4"/>
  <c r="E18" i="4"/>
  <c r="K2" i="4"/>
  <c r="E11" i="4"/>
  <c r="D10" i="4"/>
  <c r="F11" i="4"/>
  <c r="C12" i="4"/>
  <c r="D12" i="4"/>
  <c r="F12" i="4"/>
  <c r="E10" i="4"/>
  <c r="C13" i="4"/>
  <c r="J2" i="4"/>
  <c r="F10" i="4"/>
  <c r="D13" i="4"/>
  <c r="C11" i="4"/>
  <c r="I2" i="4"/>
  <c r="I27" i="2"/>
  <c r="H28" i="2"/>
  <c r="H27" i="2"/>
  <c r="G28" i="2"/>
  <c r="G27" i="2"/>
  <c r="F28" i="2"/>
  <c r="F27" i="2"/>
  <c r="J15" i="2"/>
  <c r="K14" i="2"/>
  <c r="F20" i="2"/>
  <c r="G19" i="2"/>
  <c r="K15" i="2"/>
  <c r="J14" i="2"/>
  <c r="G20" i="2"/>
  <c r="F19" i="2"/>
  <c r="F15" i="2"/>
  <c r="G14" i="2"/>
  <c r="G15" i="2"/>
  <c r="F14" i="2"/>
  <c r="M11" i="1"/>
  <c r="L12" i="1"/>
  <c r="K12" i="1"/>
  <c r="K11" i="1"/>
  <c r="L10" i="1"/>
  <c r="M12" i="1"/>
  <c r="L11" i="1"/>
  <c r="K10" i="1"/>
  <c r="M10" i="1"/>
  <c r="M9" i="1"/>
  <c r="M15" i="1" s="1"/>
  <c r="L9" i="1"/>
  <c r="L15" i="1" s="1"/>
  <c r="J12" i="1"/>
  <c r="J18" i="1" s="1"/>
  <c r="J11" i="1"/>
  <c r="J17" i="1" s="1"/>
  <c r="J10" i="1"/>
  <c r="J16" i="1" s="1"/>
  <c r="K9" i="1"/>
  <c r="K15" i="1" s="1"/>
  <c r="K5" i="4" l="1"/>
  <c r="K6" i="4"/>
  <c r="K3" i="4"/>
  <c r="K4" i="4"/>
  <c r="J6" i="4"/>
  <c r="J3" i="4"/>
  <c r="J4" i="4"/>
  <c r="J5" i="4"/>
  <c r="I5" i="4"/>
  <c r="I3" i="4"/>
  <c r="I4" i="4"/>
  <c r="I6" i="4"/>
  <c r="I28" i="2"/>
  <c r="L13" i="1"/>
  <c r="L16" i="1" s="1"/>
  <c r="M13" i="1"/>
  <c r="M16" i="1" s="1"/>
  <c r="K13" i="1"/>
  <c r="L18" i="1" l="1"/>
  <c r="L17" i="1"/>
  <c r="K17" i="1"/>
  <c r="K16" i="1"/>
  <c r="K21" i="1" s="1"/>
  <c r="M17" i="1"/>
  <c r="M18" i="1"/>
  <c r="K18" i="1"/>
  <c r="K23" i="1" l="1"/>
  <c r="K22" i="1"/>
  <c r="L4" i="4" l="1"/>
  <c r="L6" i="4"/>
  <c r="L3" i="4"/>
  <c r="L5" i="4"/>
  <c r="K24" i="1"/>
  <c r="L7" i="4" l="1"/>
</calcChain>
</file>

<file path=xl/sharedStrings.xml><?xml version="1.0" encoding="utf-8"?>
<sst xmlns="http://schemas.openxmlformats.org/spreadsheetml/2006/main" count="185" uniqueCount="65">
  <si>
    <t>Proficiencies</t>
  </si>
  <si>
    <t>Java</t>
  </si>
  <si>
    <t>JavaScript</t>
  </si>
  <si>
    <t>Angular</t>
  </si>
  <si>
    <t>Hibernate</t>
  </si>
  <si>
    <t>SOAP</t>
  </si>
  <si>
    <t>Spring</t>
  </si>
  <si>
    <t>Client Skill Objectives</t>
  </si>
  <si>
    <t>Selection #1</t>
  </si>
  <si>
    <t>Selection #2</t>
  </si>
  <si>
    <t>Selection #3</t>
  </si>
  <si>
    <t>Objective Comparison Matrix</t>
  </si>
  <si>
    <t>is weakly more important than</t>
  </si>
  <si>
    <t>is equally as important as</t>
  </si>
  <si>
    <t>is strongly more important than</t>
  </si>
  <si>
    <t>is very strongly more important than</t>
  </si>
  <si>
    <t>is absolutely more important than</t>
  </si>
  <si>
    <t>Objective Comparisons</t>
  </si>
  <si>
    <t>Text</t>
  </si>
  <si>
    <t>Score</t>
  </si>
  <si>
    <t>AJAX</t>
  </si>
  <si>
    <t>JDBC</t>
  </si>
  <si>
    <t>SQL</t>
  </si>
  <si>
    <t>Servlets</t>
  </si>
  <si>
    <t>Calculating Normalized Weights</t>
  </si>
  <si>
    <t>Col Sums:</t>
  </si>
  <si>
    <t>A</t>
  </si>
  <si>
    <r>
      <t>A</t>
    </r>
    <r>
      <rPr>
        <vertAlign val="subscript"/>
        <sz val="11"/>
        <color theme="1"/>
        <rFont val="Calibri"/>
        <family val="2"/>
        <scheme val="minor"/>
      </rPr>
      <t>norm</t>
    </r>
  </si>
  <si>
    <t>Weights</t>
  </si>
  <si>
    <t>is weakly less important than</t>
  </si>
  <si>
    <t>is strongly less important than</t>
  </si>
  <si>
    <t>is very strongly less important than</t>
  </si>
  <si>
    <t>is absolutely less important than</t>
  </si>
  <si>
    <t>Associate Name</t>
  </si>
  <si>
    <t>John Doe</t>
  </si>
  <si>
    <t>Jane Doe</t>
  </si>
  <si>
    <t>&lt;60</t>
  </si>
  <si>
    <t>pairwise score</t>
  </si>
  <si>
    <t>Difference between score 1 and score 2</t>
  </si>
  <si>
    <t>Score Conversion</t>
  </si>
  <si>
    <t>Overall</t>
  </si>
  <si>
    <t>Unweighted</t>
  </si>
  <si>
    <r>
      <t xml:space="preserve">Categorized Criteria </t>
    </r>
    <r>
      <rPr>
        <sz val="11"/>
        <color theme="1"/>
        <rFont val="Calibri"/>
        <family val="2"/>
        <scheme val="minor"/>
      </rPr>
      <t>(based on score conversion table)</t>
    </r>
  </si>
  <si>
    <t>ProficiencyComparisons*</t>
  </si>
  <si>
    <t>sum:</t>
  </si>
  <si>
    <t>*The raw criteria scores would come from the Caliber data tables.</t>
  </si>
  <si>
    <t>Raw Criteria *</t>
  </si>
  <si>
    <t>These scores are the 'end goal' of the analysis. A higher score implies a higher compatability with the prefered proficiencies indicated by the client.</t>
  </si>
  <si>
    <t>These are pairwise comparison matrices. The values correspond to the pairwise scores found in cells B24-B40.</t>
  </si>
  <si>
    <t>60-&lt;65</t>
  </si>
  <si>
    <t>65-&lt;70</t>
  </si>
  <si>
    <t>70-&lt;75</t>
  </si>
  <si>
    <t>75-&lt;80</t>
  </si>
  <si>
    <t>80-&lt;85</t>
  </si>
  <si>
    <t>85-&lt;90</t>
  </si>
  <si>
    <t>90-&lt;95</t>
  </si>
  <si>
    <t>95-&lt;100</t>
  </si>
  <si>
    <t>*These could be phrased as questions or could be rated on a scale</t>
  </si>
  <si>
    <t>These tables would be discussed and agreed upon by delivery team members and trainers (and possibly sales team members?)</t>
  </si>
  <si>
    <t>Mickey Mouse</t>
  </si>
  <si>
    <t>Donald Duck</t>
  </si>
  <si>
    <t>Unweighted Scores</t>
  </si>
  <si>
    <t>Categorized Criteria</t>
  </si>
  <si>
    <t xml:space="preserve">Calculate Pairwise Score </t>
  </si>
  <si>
    <t>The Client Skill Objectives and Objective Comparison Scores can be changed.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</si>
</sst>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7" tint="0.7999816888943144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21">
    <xf numFmtId="0" fontId="0" fillId="0" borderId="0" xfId="0"/>
    <xf numFmtId="0" fontId="3" fillId="0" borderId="0" xfId="0" applyFont="1" applyBorder="1" applyAlignment="1">
      <alignment horizontal="center" vertical="center"/>
    </xf>
    <xf numFmtId="12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1" xfId="0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2" xfId="0" applyBorder="1"/>
    <xf numFmtId="0" fontId="3" fillId="0" borderId="2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" fillId="4" borderId="9" xfId="3" applyBorder="1" applyAlignment="1">
      <alignment horizontal="center" vertical="center"/>
    </xf>
    <xf numFmtId="0" fontId="1" fillId="4" borderId="11" xfId="3" applyBorder="1" applyAlignment="1">
      <alignment horizontal="center" vertical="center"/>
    </xf>
    <xf numFmtId="0" fontId="1" fillId="6" borderId="9" xfId="5" applyBorder="1" applyAlignment="1">
      <alignment horizontal="center" vertical="center"/>
    </xf>
    <xf numFmtId="0" fontId="1" fillId="6" borderId="11" xfId="5" applyBorder="1" applyAlignment="1">
      <alignment horizontal="center" vertical="center"/>
    </xf>
    <xf numFmtId="0" fontId="2" fillId="6" borderId="20" xfId="5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2" fontId="0" fillId="0" borderId="11" xfId="0" applyNumberFormat="1" applyBorder="1" applyAlignment="1">
      <alignment horizontal="center" vertical="center"/>
    </xf>
    <xf numFmtId="0" fontId="2" fillId="4" borderId="6" xfId="3" applyFont="1" applyBorder="1" applyAlignment="1">
      <alignment horizontal="center" vertical="center" wrapText="1"/>
    </xf>
    <xf numFmtId="0" fontId="2" fillId="4" borderId="24" xfId="3" applyFont="1" applyBorder="1" applyAlignment="1">
      <alignment horizontal="center" vertical="center" wrapText="1"/>
    </xf>
    <xf numFmtId="0" fontId="1" fillId="2" borderId="8" xfId="1" applyBorder="1" applyAlignment="1">
      <alignment horizontal="center" vertical="center"/>
    </xf>
    <xf numFmtId="0" fontId="1" fillId="2" borderId="9" xfId="1" applyBorder="1" applyAlignment="1">
      <alignment horizontal="center" vertical="center"/>
    </xf>
    <xf numFmtId="0" fontId="1" fillId="3" borderId="8" xfId="2" applyBorder="1" applyAlignment="1">
      <alignment horizontal="center" vertical="center"/>
    </xf>
    <xf numFmtId="0" fontId="1" fillId="3" borderId="9" xfId="2" applyBorder="1" applyAlignment="1">
      <alignment horizontal="center" vertical="center"/>
    </xf>
    <xf numFmtId="0" fontId="1" fillId="4" borderId="10" xfId="3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1" fillId="3" borderId="0" xfId="2" applyBorder="1" applyAlignment="1">
      <alignment horizontal="center" vertical="center"/>
    </xf>
    <xf numFmtId="0" fontId="1" fillId="4" borderId="8" xfId="3" applyBorder="1" applyAlignment="1">
      <alignment horizontal="center" vertical="center"/>
    </xf>
    <xf numFmtId="0" fontId="0" fillId="0" borderId="10" xfId="0" applyBorder="1" applyAlignment="1">
      <alignment horizontal="right"/>
    </xf>
    <xf numFmtId="0" fontId="0" fillId="0" borderId="21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2" borderId="2" xfId="1" applyBorder="1" applyAlignment="1">
      <alignment horizontal="center" vertical="center"/>
    </xf>
    <xf numFmtId="0" fontId="1" fillId="3" borderId="2" xfId="2" applyBorder="1" applyAlignment="1">
      <alignment horizontal="center" vertical="center"/>
    </xf>
    <xf numFmtId="0" fontId="1" fillId="4" borderId="2" xfId="3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0" fillId="0" borderId="3" xfId="0" applyNumberFormat="1" applyBorder="1"/>
    <xf numFmtId="0" fontId="1" fillId="5" borderId="0" xfId="4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6" borderId="0" xfId="5" applyFont="1" applyAlignment="1">
      <alignment horizontal="center" vertical="center" wrapText="1"/>
    </xf>
    <xf numFmtId="0" fontId="1" fillId="6" borderId="0" xfId="5" applyAlignment="1">
      <alignment horizontal="center" vertical="center" wrapText="1"/>
    </xf>
    <xf numFmtId="0" fontId="0" fillId="5" borderId="0" xfId="4" applyFont="1" applyAlignment="1">
      <alignment horizontal="center" vertical="center" wrapText="1"/>
    </xf>
    <xf numFmtId="0" fontId="1" fillId="5" borderId="0" xfId="4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5" borderId="6" xfId="4" applyFont="1" applyBorder="1" applyAlignment="1">
      <alignment horizontal="center"/>
    </xf>
    <xf numFmtId="0" fontId="2" fillId="5" borderId="12" xfId="4" applyFont="1" applyBorder="1" applyAlignment="1">
      <alignment horizontal="center"/>
    </xf>
    <xf numFmtId="0" fontId="2" fillId="5" borderId="7" xfId="4" applyFont="1" applyBorder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4" borderId="6" xfId="3" applyFont="1" applyBorder="1" applyAlignment="1">
      <alignment horizontal="center"/>
    </xf>
    <xf numFmtId="0" fontId="2" fillId="4" borderId="7" xfId="3" applyFont="1" applyBorder="1" applyAlignment="1">
      <alignment horizontal="center"/>
    </xf>
    <xf numFmtId="0" fontId="2" fillId="2" borderId="17" xfId="1" applyFont="1" applyBorder="1" applyAlignment="1">
      <alignment horizontal="center"/>
    </xf>
    <xf numFmtId="0" fontId="2" fillId="2" borderId="28" xfId="1" applyFont="1" applyBorder="1" applyAlignment="1">
      <alignment horizontal="center"/>
    </xf>
    <xf numFmtId="0" fontId="2" fillId="2" borderId="18" xfId="1" applyFont="1" applyBorder="1" applyAlignment="1">
      <alignment horizontal="center"/>
    </xf>
    <xf numFmtId="0" fontId="2" fillId="3" borderId="17" xfId="2" applyFont="1" applyBorder="1" applyAlignment="1">
      <alignment horizontal="center"/>
    </xf>
    <xf numFmtId="0" fontId="2" fillId="3" borderId="28" xfId="2" applyFont="1" applyBorder="1" applyAlignment="1">
      <alignment horizontal="center"/>
    </xf>
    <xf numFmtId="0" fontId="2" fillId="3" borderId="18" xfId="2" applyFont="1" applyBorder="1" applyAlignment="1">
      <alignment horizontal="center"/>
    </xf>
    <xf numFmtId="0" fontId="2" fillId="4" borderId="17" xfId="3" applyFont="1" applyBorder="1" applyAlignment="1">
      <alignment horizontal="center"/>
    </xf>
    <xf numFmtId="0" fontId="2" fillId="4" borderId="28" xfId="3" applyFont="1" applyBorder="1" applyAlignment="1">
      <alignment horizontal="center"/>
    </xf>
    <xf numFmtId="0" fontId="2" fillId="4" borderId="18" xfId="3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4" borderId="0" xfId="3" applyFont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1" fillId="4" borderId="29" xfId="3" applyFont="1" applyBorder="1" applyAlignment="1">
      <alignment horizontal="center" vertical="center" wrapText="1"/>
    </xf>
    <xf numFmtId="0" fontId="1" fillId="4" borderId="30" xfId="3" applyFont="1" applyBorder="1" applyAlignment="1">
      <alignment horizontal="center" vertical="center" wrapText="1"/>
    </xf>
    <xf numFmtId="2" fontId="0" fillId="0" borderId="9" xfId="0" applyNumberFormat="1" applyBorder="1"/>
    <xf numFmtId="2" fontId="0" fillId="0" borderId="11" xfId="0" applyNumberFormat="1" applyBorder="1"/>
    <xf numFmtId="0" fontId="0" fillId="0" borderId="0" xfId="0" applyAlignment="1"/>
    <xf numFmtId="0" fontId="1" fillId="2" borderId="8" xfId="1" applyBorder="1" applyAlignment="1">
      <alignment horizontal="center"/>
    </xf>
    <xf numFmtId="0" fontId="1" fillId="3" borderId="8" xfId="2" applyBorder="1" applyAlignment="1">
      <alignment horizontal="center"/>
    </xf>
    <xf numFmtId="0" fontId="1" fillId="4" borderId="10" xfId="3" applyBorder="1" applyAlignment="1">
      <alignment horizontal="center"/>
    </xf>
    <xf numFmtId="0" fontId="0" fillId="0" borderId="0" xfId="0" applyAlignment="1">
      <alignment vertical="center" wrapText="1"/>
    </xf>
  </cellXfs>
  <cellStyles count="6">
    <cellStyle name="20% - Accent1" xfId="1" builtinId="30"/>
    <cellStyle name="20% - Accent2" xfId="2" builtinId="34"/>
    <cellStyle name="20% - Accent4" xfId="3" builtinId="42"/>
    <cellStyle name="20% - Accent5" xfId="4" builtinId="46"/>
    <cellStyle name="20% - Accent6" xfId="5" builtinId="50"/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EDCA2B-E702-4ED4-9A8B-31672AE36542}" name="Table2" displayName="Table2" ref="A1:A11" totalsRowShown="0">
  <autoFilter ref="A1:A11" xr:uid="{13B8A6F1-F320-4146-9BB1-31166BCE064E}">
    <filterColumn colId="0" hiddenButton="1"/>
  </autoFilter>
  <tableColumns count="1">
    <tableColumn id="1" xr3:uid="{F9FEF50B-E6BB-4CC1-818B-0D5C703F30CF}" name="Proficienci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21002-60DF-4E6C-9FC4-82F3C332EE83}">
  <dimension ref="A1:M26"/>
  <sheetViews>
    <sheetView tabSelected="1" topLeftCell="D1" zoomScale="93" zoomScaleNormal="130" workbookViewId="0">
      <selection activeCell="H21" sqref="H21"/>
    </sheetView>
  </sheetViews>
  <sheetFormatPr defaultRowHeight="14.4" x14ac:dyDescent="0.3"/>
  <cols>
    <col min="1" max="1" width="15.6640625" customWidth="1"/>
    <col min="3" max="3" width="31" bestFit="1" customWidth="1"/>
    <col min="4" max="4" width="14.33203125" customWidth="1"/>
    <col min="5" max="5" width="13" customWidth="1"/>
    <col min="6" max="6" width="11.33203125" bestFit="1" customWidth="1"/>
    <col min="7" max="7" width="32" bestFit="1" customWidth="1"/>
    <col min="8" max="9" width="13.33203125" customWidth="1"/>
  </cols>
  <sheetData>
    <row r="1" spans="1:13" ht="16.2" thickBot="1" x14ac:dyDescent="0.35">
      <c r="A1" t="s">
        <v>0</v>
      </c>
      <c r="C1" s="81" t="s">
        <v>43</v>
      </c>
      <c r="D1" s="82"/>
      <c r="E1" s="1"/>
      <c r="G1" s="75" t="s">
        <v>7</v>
      </c>
      <c r="H1" s="76"/>
      <c r="J1" s="75" t="s">
        <v>11</v>
      </c>
      <c r="K1" s="77"/>
      <c r="L1" s="77"/>
      <c r="M1" s="76"/>
    </row>
    <row r="2" spans="1:13" ht="15.6" x14ac:dyDescent="0.3">
      <c r="A2" t="s">
        <v>1</v>
      </c>
      <c r="C2" s="28" t="s">
        <v>18</v>
      </c>
      <c r="D2" s="29" t="s">
        <v>19</v>
      </c>
      <c r="E2" s="1"/>
      <c r="G2" s="45" t="s">
        <v>8</v>
      </c>
      <c r="H2" s="46" t="s">
        <v>1</v>
      </c>
      <c r="J2" s="25"/>
      <c r="K2" s="50" t="str">
        <f>H2</f>
        <v>Java</v>
      </c>
      <c r="L2" s="51" t="str">
        <f>H3</f>
        <v>Angular</v>
      </c>
      <c r="M2" s="30" t="str">
        <f>H4</f>
        <v>SOAP</v>
      </c>
    </row>
    <row r="3" spans="1:13" x14ac:dyDescent="0.3">
      <c r="A3" t="s">
        <v>2</v>
      </c>
      <c r="C3" s="6" t="s">
        <v>12</v>
      </c>
      <c r="D3" s="19">
        <v>3</v>
      </c>
      <c r="G3" s="47" t="s">
        <v>9</v>
      </c>
      <c r="H3" s="48" t="s">
        <v>3</v>
      </c>
      <c r="J3" s="45" t="str">
        <f>H2</f>
        <v>Java</v>
      </c>
      <c r="K3" s="18">
        <f>1</f>
        <v>1</v>
      </c>
      <c r="L3" s="18">
        <f>VLOOKUP((H7-H8),example1!A25:B41,2,FALSE)</f>
        <v>6</v>
      </c>
      <c r="M3" s="19">
        <f>VLOOKUP((H7-H9),example1!A25:B41,2,FALSE)</f>
        <v>8</v>
      </c>
    </row>
    <row r="4" spans="1:13" ht="15" thickBot="1" x14ac:dyDescent="0.35">
      <c r="A4" t="s">
        <v>3</v>
      </c>
      <c r="C4" s="6" t="s">
        <v>13</v>
      </c>
      <c r="D4" s="19">
        <v>1</v>
      </c>
      <c r="G4" s="49" t="s">
        <v>10</v>
      </c>
      <c r="H4" s="31" t="s">
        <v>5</v>
      </c>
      <c r="J4" s="47" t="str">
        <f>H3</f>
        <v>Angular</v>
      </c>
      <c r="K4" s="18">
        <f>1/L3</f>
        <v>0.16666666666666666</v>
      </c>
      <c r="L4" s="18">
        <f>1</f>
        <v>1</v>
      </c>
      <c r="M4" s="19">
        <f>VLOOKUP((H8-H9),example1!A25:B41,2,FALSE)</f>
        <v>3</v>
      </c>
    </row>
    <row r="5" spans="1:13" ht="15" thickBot="1" x14ac:dyDescent="0.35">
      <c r="A5" t="s">
        <v>4</v>
      </c>
      <c r="C5" s="6" t="s">
        <v>14</v>
      </c>
      <c r="D5" s="19">
        <v>5</v>
      </c>
      <c r="J5" s="49" t="str">
        <f>H4</f>
        <v>SOAP</v>
      </c>
      <c r="K5" s="21">
        <f>1/M3</f>
        <v>0.125</v>
      </c>
      <c r="L5" s="21">
        <f>1/M4</f>
        <v>0.33333333333333331</v>
      </c>
      <c r="M5" s="23">
        <f>1</f>
        <v>1</v>
      </c>
    </row>
    <row r="6" spans="1:13" ht="15" thickBot="1" x14ac:dyDescent="0.35">
      <c r="A6" t="s">
        <v>5</v>
      </c>
      <c r="C6" s="6" t="s">
        <v>15</v>
      </c>
      <c r="D6" s="19">
        <v>7</v>
      </c>
      <c r="G6" s="110" t="s">
        <v>17</v>
      </c>
      <c r="H6" s="111"/>
    </row>
    <row r="7" spans="1:13" ht="15" thickBot="1" x14ac:dyDescent="0.35">
      <c r="A7" t="s">
        <v>6</v>
      </c>
      <c r="C7" s="6" t="s">
        <v>16</v>
      </c>
      <c r="D7" s="19">
        <v>9</v>
      </c>
      <c r="G7" s="117" t="str">
        <f>H2</f>
        <v>Java</v>
      </c>
      <c r="H7" s="66">
        <v>9</v>
      </c>
    </row>
    <row r="8" spans="1:13" ht="16.2" thickBot="1" x14ac:dyDescent="0.35">
      <c r="A8" t="s">
        <v>20</v>
      </c>
      <c r="C8" s="6" t="s">
        <v>29</v>
      </c>
      <c r="D8" s="40">
        <f>1/3</f>
        <v>0.33333333333333331</v>
      </c>
      <c r="E8" s="2"/>
      <c r="G8" s="118" t="str">
        <f>H3</f>
        <v>Angular</v>
      </c>
      <c r="H8" s="66">
        <v>4</v>
      </c>
      <c r="J8" s="78" t="s">
        <v>24</v>
      </c>
      <c r="K8" s="79"/>
      <c r="L8" s="79"/>
      <c r="M8" s="80"/>
    </row>
    <row r="9" spans="1:13" ht="15" thickBot="1" x14ac:dyDescent="0.35">
      <c r="A9" t="s">
        <v>21</v>
      </c>
      <c r="C9" s="6" t="s">
        <v>30</v>
      </c>
      <c r="D9" s="40">
        <v>0.2</v>
      </c>
      <c r="E9" s="2"/>
      <c r="G9" s="119" t="str">
        <f>H4</f>
        <v>SOAP</v>
      </c>
      <c r="H9" s="67">
        <v>2</v>
      </c>
      <c r="J9" s="25" t="s">
        <v>26</v>
      </c>
      <c r="K9" s="50" t="str">
        <f>K2</f>
        <v>Java</v>
      </c>
      <c r="L9" s="51" t="str">
        <f>L2</f>
        <v>Angular</v>
      </c>
      <c r="M9" s="30" t="str">
        <f>M2</f>
        <v>SOAP</v>
      </c>
    </row>
    <row r="10" spans="1:13" x14ac:dyDescent="0.3">
      <c r="A10" t="s">
        <v>22</v>
      </c>
      <c r="C10" s="6" t="s">
        <v>31</v>
      </c>
      <c r="D10" s="40">
        <v>0.14285714285714285</v>
      </c>
      <c r="E10" s="2"/>
      <c r="F10" s="116"/>
      <c r="G10" s="116"/>
      <c r="H10" s="116"/>
      <c r="J10" s="45" t="str">
        <f>J3</f>
        <v>Java</v>
      </c>
      <c r="K10" s="11">
        <f>K3</f>
        <v>1</v>
      </c>
      <c r="L10" s="11">
        <f>L3</f>
        <v>6</v>
      </c>
      <c r="M10" s="7">
        <f>M3</f>
        <v>8</v>
      </c>
    </row>
    <row r="11" spans="1:13" ht="15" thickBot="1" x14ac:dyDescent="0.35">
      <c r="A11" t="s">
        <v>23</v>
      </c>
      <c r="C11" s="8" t="s">
        <v>32</v>
      </c>
      <c r="D11" s="42">
        <v>0.1111111111111111</v>
      </c>
      <c r="E11" s="2"/>
      <c r="J11" s="47" t="str">
        <f>J4</f>
        <v>Angular</v>
      </c>
      <c r="K11" s="11">
        <f>K4</f>
        <v>0.16666666666666666</v>
      </c>
      <c r="L11" s="11">
        <f>L4</f>
        <v>1</v>
      </c>
      <c r="M11" s="7">
        <f>M4</f>
        <v>3</v>
      </c>
    </row>
    <row r="12" spans="1:13" x14ac:dyDescent="0.3">
      <c r="G12" s="120"/>
      <c r="H12" s="120"/>
      <c r="J12" s="52" t="str">
        <f>J5</f>
        <v>SOAP</v>
      </c>
      <c r="K12" s="11">
        <f>K5</f>
        <v>0.125</v>
      </c>
      <c r="L12" s="11">
        <f>L5</f>
        <v>0.33333333333333331</v>
      </c>
      <c r="M12" s="7">
        <f>M5</f>
        <v>1</v>
      </c>
    </row>
    <row r="13" spans="1:13" x14ac:dyDescent="0.3">
      <c r="C13" s="108" t="s">
        <v>57</v>
      </c>
      <c r="D13" s="108"/>
      <c r="G13" s="120"/>
      <c r="H13" s="120"/>
      <c r="J13" s="6" t="s">
        <v>25</v>
      </c>
      <c r="K13" s="11">
        <f>K10+K11+K12</f>
        <v>1.2916666666666667</v>
      </c>
      <c r="L13" s="11">
        <f>L10+L11+L12</f>
        <v>7.333333333333333</v>
      </c>
      <c r="M13" s="7">
        <f>M10+M11+M12</f>
        <v>12</v>
      </c>
    </row>
    <row r="14" spans="1:13" x14ac:dyDescent="0.3">
      <c r="C14" s="108"/>
      <c r="D14" s="108"/>
      <c r="G14" s="120"/>
      <c r="H14" s="120"/>
      <c r="J14" s="6"/>
      <c r="K14" s="11"/>
      <c r="L14" s="11"/>
      <c r="M14" s="7"/>
    </row>
    <row r="15" spans="1:13" ht="15.6" x14ac:dyDescent="0.3">
      <c r="J15" s="25" t="s">
        <v>27</v>
      </c>
      <c r="K15" s="50" t="str">
        <f>K9</f>
        <v>Java</v>
      </c>
      <c r="L15" s="51" t="str">
        <f>L9</f>
        <v>Angular</v>
      </c>
      <c r="M15" s="30" t="str">
        <f>M9</f>
        <v>SOAP</v>
      </c>
    </row>
    <row r="16" spans="1:13" x14ac:dyDescent="0.3">
      <c r="G16" s="74" t="s">
        <v>64</v>
      </c>
      <c r="H16" s="74"/>
      <c r="J16" s="45" t="str">
        <f>J10</f>
        <v>Java</v>
      </c>
      <c r="K16" s="11">
        <f>K10/K13</f>
        <v>0.77419354838709675</v>
      </c>
      <c r="L16" s="11">
        <f>L10/L13</f>
        <v>0.81818181818181823</v>
      </c>
      <c r="M16" s="7">
        <f>M10/M13</f>
        <v>0.66666666666666663</v>
      </c>
    </row>
    <row r="17" spans="6:13" x14ac:dyDescent="0.3">
      <c r="G17" s="74"/>
      <c r="H17" s="74"/>
      <c r="J17" s="47" t="str">
        <f>J11</f>
        <v>Angular</v>
      </c>
      <c r="K17" s="11">
        <f>K11/K13</f>
        <v>0.12903225806451613</v>
      </c>
      <c r="L17" s="11">
        <f>L11/L13</f>
        <v>0.13636363636363638</v>
      </c>
      <c r="M17" s="7">
        <f>M11/M13</f>
        <v>0.25</v>
      </c>
    </row>
    <row r="18" spans="6:13" x14ac:dyDescent="0.3">
      <c r="G18" s="74"/>
      <c r="H18" s="74"/>
      <c r="J18" s="52" t="str">
        <f>J12</f>
        <v>SOAP</v>
      </c>
      <c r="K18" s="11">
        <f>K12/K13</f>
        <v>9.6774193548387094E-2</v>
      </c>
      <c r="L18" s="11">
        <f>L12/L13</f>
        <v>4.5454545454545456E-2</v>
      </c>
      <c r="M18" s="7">
        <f>M12/M13</f>
        <v>8.3333333333333329E-2</v>
      </c>
    </row>
    <row r="19" spans="6:13" x14ac:dyDescent="0.3">
      <c r="J19" s="6"/>
      <c r="K19" s="11"/>
      <c r="L19" s="11"/>
      <c r="M19" s="7"/>
    </row>
    <row r="20" spans="6:13" x14ac:dyDescent="0.3">
      <c r="J20" s="72" t="s">
        <v>28</v>
      </c>
      <c r="K20" s="73"/>
      <c r="L20" s="11"/>
      <c r="M20" s="7"/>
    </row>
    <row r="21" spans="6:13" x14ac:dyDescent="0.3">
      <c r="J21" s="45" t="str">
        <f>H2</f>
        <v>Java</v>
      </c>
      <c r="K21" s="70">
        <f>(K16+L16+M16)/3</f>
        <v>0.75301401107852717</v>
      </c>
      <c r="L21" s="11"/>
      <c r="M21" s="7"/>
    </row>
    <row r="22" spans="6:13" x14ac:dyDescent="0.3">
      <c r="J22" s="47" t="str">
        <f>H3</f>
        <v>Angular</v>
      </c>
      <c r="K22" s="70">
        <f>(K17+L17+M17)/3</f>
        <v>0.17179863147605082</v>
      </c>
      <c r="L22" s="11"/>
      <c r="M22" s="7"/>
    </row>
    <row r="23" spans="6:13" x14ac:dyDescent="0.3">
      <c r="J23" s="52" t="str">
        <f>H4</f>
        <v>SOAP</v>
      </c>
      <c r="K23" s="70">
        <f>(K18+L18+M18)/3</f>
        <v>7.5187357445421946E-2</v>
      </c>
      <c r="L23" s="11"/>
      <c r="M23" s="7"/>
    </row>
    <row r="24" spans="6:13" ht="15" thickBot="1" x14ac:dyDescent="0.35">
      <c r="J24" s="53" t="s">
        <v>44</v>
      </c>
      <c r="K24" s="54">
        <f>K23+K22+K21</f>
        <v>1</v>
      </c>
      <c r="L24" s="13"/>
      <c r="M24" s="9"/>
    </row>
    <row r="26" spans="6:13" x14ac:dyDescent="0.3">
      <c r="F26" s="116"/>
      <c r="G26" s="116"/>
      <c r="H26" s="116"/>
      <c r="I26" s="116"/>
    </row>
  </sheetData>
  <mergeCells count="8">
    <mergeCell ref="G6:H6"/>
    <mergeCell ref="G16:H18"/>
    <mergeCell ref="J20:K20"/>
    <mergeCell ref="C13:D14"/>
    <mergeCell ref="G1:H1"/>
    <mergeCell ref="J1:M1"/>
    <mergeCell ref="C1:D1"/>
    <mergeCell ref="J8:M8"/>
  </mergeCells>
  <dataValidations count="2">
    <dataValidation type="list" allowBlank="1" showInputMessage="1" showErrorMessage="1" sqref="H2:H4" xr:uid="{DE58430C-CD89-4976-88D5-34999344F1C4}">
      <formula1>Proficiencies</formula1>
    </dataValidation>
    <dataValidation type="list" allowBlank="1" showInputMessage="1" showErrorMessage="1" sqref="G11:G12" xr:uid="{D24C0E1C-8250-4C7F-99AA-CCFDF8A551EB}">
      <formula1>Comparisons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9925C-6BE1-40AE-8CB6-3EE960C1A522}">
  <dimension ref="A1:N41"/>
  <sheetViews>
    <sheetView zoomScaleNormal="100" workbookViewId="0">
      <selection activeCell="H29" sqref="H29"/>
    </sheetView>
  </sheetViews>
  <sheetFormatPr defaultRowHeight="14.4" x14ac:dyDescent="0.3"/>
  <cols>
    <col min="1" max="1" width="14.21875" bestFit="1" customWidth="1"/>
    <col min="2" max="2" width="9.21875" bestFit="1" customWidth="1"/>
  </cols>
  <sheetData>
    <row r="1" spans="1:14" x14ac:dyDescent="0.3">
      <c r="A1" s="14"/>
      <c r="B1" s="87" t="s">
        <v>46</v>
      </c>
      <c r="C1" s="87"/>
      <c r="D1" s="87"/>
      <c r="E1" s="87"/>
      <c r="F1" s="87"/>
      <c r="G1" s="87"/>
      <c r="H1" s="87"/>
      <c r="I1" s="87"/>
      <c r="J1" s="87"/>
      <c r="K1" s="95"/>
    </row>
    <row r="2" spans="1:14" ht="14.4" customHeight="1" x14ac:dyDescent="0.3">
      <c r="A2" s="16" t="s">
        <v>33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20</v>
      </c>
      <c r="I2" s="3" t="s">
        <v>21</v>
      </c>
      <c r="J2" s="3" t="s">
        <v>22</v>
      </c>
      <c r="K2" s="24" t="s">
        <v>23</v>
      </c>
      <c r="L2" s="93" t="s">
        <v>45</v>
      </c>
      <c r="M2" s="94"/>
      <c r="N2" s="94"/>
    </row>
    <row r="3" spans="1:14" x14ac:dyDescent="0.3">
      <c r="A3" s="17" t="s">
        <v>34</v>
      </c>
      <c r="B3" s="18">
        <v>94.23</v>
      </c>
      <c r="C3" s="18">
        <v>92.43</v>
      </c>
      <c r="D3" s="18">
        <v>93</v>
      </c>
      <c r="E3" s="18">
        <v>100</v>
      </c>
      <c r="F3" s="18">
        <v>100</v>
      </c>
      <c r="G3" s="18">
        <v>92</v>
      </c>
      <c r="H3" s="18">
        <v>100</v>
      </c>
      <c r="I3" s="18">
        <v>95.46</v>
      </c>
      <c r="J3" s="18">
        <v>94.23</v>
      </c>
      <c r="K3" s="19">
        <v>95.23</v>
      </c>
      <c r="L3" s="93"/>
      <c r="M3" s="94"/>
      <c r="N3" s="94"/>
    </row>
    <row r="4" spans="1:14" ht="15" thickBot="1" x14ac:dyDescent="0.35">
      <c r="A4" s="20" t="s">
        <v>35</v>
      </c>
      <c r="B4" s="21">
        <v>93.27</v>
      </c>
      <c r="C4" s="21">
        <v>89.4</v>
      </c>
      <c r="D4" s="21">
        <v>85</v>
      </c>
      <c r="E4" s="21">
        <v>86</v>
      </c>
      <c r="F4" s="21">
        <v>73.680000000000007</v>
      </c>
      <c r="G4" s="21">
        <v>98</v>
      </c>
      <c r="H4" s="21">
        <v>73.680000000000007</v>
      </c>
      <c r="I4" s="21">
        <v>87.43</v>
      </c>
      <c r="J4" s="21">
        <v>93.27</v>
      </c>
      <c r="K4" s="23">
        <v>87.27</v>
      </c>
      <c r="L4" s="93"/>
      <c r="M4" s="94"/>
      <c r="N4" s="94"/>
    </row>
    <row r="5" spans="1:14" ht="15" thickBot="1" x14ac:dyDescent="0.35"/>
    <row r="6" spans="1:14" x14ac:dyDescent="0.3">
      <c r="A6" s="14"/>
      <c r="B6" s="87" t="s">
        <v>42</v>
      </c>
      <c r="C6" s="87"/>
      <c r="D6" s="87"/>
      <c r="E6" s="87"/>
      <c r="F6" s="87"/>
      <c r="G6" s="87"/>
      <c r="H6" s="87"/>
      <c r="I6" s="87"/>
      <c r="J6" s="87"/>
      <c r="K6" s="95"/>
    </row>
    <row r="7" spans="1:14" x14ac:dyDescent="0.3">
      <c r="A7" s="16" t="s">
        <v>33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20</v>
      </c>
      <c r="I7" s="3" t="s">
        <v>21</v>
      </c>
      <c r="J7" s="3" t="s">
        <v>22</v>
      </c>
      <c r="K7" s="24" t="s">
        <v>23</v>
      </c>
    </row>
    <row r="8" spans="1:14" x14ac:dyDescent="0.3">
      <c r="A8" s="17" t="s">
        <v>34</v>
      </c>
      <c r="B8" s="18">
        <v>7</v>
      </c>
      <c r="C8" s="18">
        <v>7</v>
      </c>
      <c r="D8" s="18">
        <v>7</v>
      </c>
      <c r="E8" s="18">
        <v>8</v>
      </c>
      <c r="F8" s="18">
        <v>8</v>
      </c>
      <c r="G8" s="18">
        <v>7</v>
      </c>
      <c r="H8" s="18">
        <v>8</v>
      </c>
      <c r="I8" s="18">
        <v>8</v>
      </c>
      <c r="J8" s="18">
        <v>7</v>
      </c>
      <c r="K8" s="19">
        <v>8</v>
      </c>
    </row>
    <row r="9" spans="1:14" ht="15" thickBot="1" x14ac:dyDescent="0.35">
      <c r="A9" s="20" t="s">
        <v>35</v>
      </c>
      <c r="B9" s="21">
        <v>7</v>
      </c>
      <c r="C9" s="21">
        <v>6</v>
      </c>
      <c r="D9" s="21">
        <v>6</v>
      </c>
      <c r="E9" s="21">
        <v>6</v>
      </c>
      <c r="F9" s="21">
        <v>3</v>
      </c>
      <c r="G9" s="21">
        <v>8</v>
      </c>
      <c r="H9" s="21">
        <v>3</v>
      </c>
      <c r="I9" s="21">
        <v>6</v>
      </c>
      <c r="J9" s="21">
        <v>7</v>
      </c>
      <c r="K9" s="23">
        <v>6</v>
      </c>
    </row>
    <row r="11" spans="1:14" ht="15" thickBot="1" x14ac:dyDescent="0.35"/>
    <row r="12" spans="1:14" x14ac:dyDescent="0.3">
      <c r="A12" s="96" t="s">
        <v>39</v>
      </c>
      <c r="B12" s="97"/>
      <c r="E12" s="90" t="s">
        <v>1</v>
      </c>
      <c r="F12" s="91"/>
      <c r="G12" s="92"/>
      <c r="I12" s="90" t="s">
        <v>5</v>
      </c>
      <c r="J12" s="91"/>
      <c r="K12" s="92"/>
    </row>
    <row r="13" spans="1:14" x14ac:dyDescent="0.3">
      <c r="A13" s="25" t="s">
        <v>36</v>
      </c>
      <c r="B13" s="19">
        <v>0</v>
      </c>
      <c r="E13" s="35"/>
      <c r="F13" s="36" t="s">
        <v>34</v>
      </c>
      <c r="G13" s="37" t="s">
        <v>35</v>
      </c>
      <c r="I13" s="35"/>
      <c r="J13" s="36" t="s">
        <v>34</v>
      </c>
      <c r="K13" s="37" t="s">
        <v>35</v>
      </c>
    </row>
    <row r="14" spans="1:14" x14ac:dyDescent="0.3">
      <c r="A14" s="25" t="s">
        <v>49</v>
      </c>
      <c r="B14" s="19">
        <v>1</v>
      </c>
      <c r="E14" s="17" t="s">
        <v>34</v>
      </c>
      <c r="F14" s="18">
        <f>1</f>
        <v>1</v>
      </c>
      <c r="G14" s="19">
        <f>VLOOKUP((B8-B9),A25:B41,2,FALSE)</f>
        <v>1</v>
      </c>
      <c r="I14" s="17" t="s">
        <v>34</v>
      </c>
      <c r="J14" s="18">
        <f>1</f>
        <v>1</v>
      </c>
      <c r="K14" s="19">
        <f>VLOOKUP((F8-F9),A25:B41,2,FALSE)</f>
        <v>6</v>
      </c>
    </row>
    <row r="15" spans="1:14" ht="15" thickBot="1" x14ac:dyDescent="0.35">
      <c r="A15" s="25" t="s">
        <v>50</v>
      </c>
      <c r="B15" s="19">
        <v>2</v>
      </c>
      <c r="E15" s="20" t="s">
        <v>35</v>
      </c>
      <c r="F15" s="21">
        <f>VLOOKUP((B9-B8),A25:B41,2,FALSE)</f>
        <v>1</v>
      </c>
      <c r="G15" s="23">
        <f>1</f>
        <v>1</v>
      </c>
      <c r="I15" s="20" t="s">
        <v>35</v>
      </c>
      <c r="J15" s="21">
        <f>VLOOKUP((F9-F8),A25:B41,2,FALSE)</f>
        <v>0.16666666666666666</v>
      </c>
      <c r="K15" s="23">
        <f>1</f>
        <v>1</v>
      </c>
    </row>
    <row r="16" spans="1:14" ht="15" thickBot="1" x14ac:dyDescent="0.35">
      <c r="A16" s="25" t="s">
        <v>51</v>
      </c>
      <c r="B16" s="19">
        <v>3</v>
      </c>
    </row>
    <row r="17" spans="1:12" x14ac:dyDescent="0.3">
      <c r="A17" s="25" t="s">
        <v>52</v>
      </c>
      <c r="B17" s="19">
        <v>4</v>
      </c>
      <c r="E17" s="90" t="s">
        <v>3</v>
      </c>
      <c r="F17" s="91"/>
      <c r="G17" s="92"/>
      <c r="I17" s="85" t="s">
        <v>48</v>
      </c>
      <c r="J17" s="86"/>
      <c r="K17" s="86"/>
    </row>
    <row r="18" spans="1:12" x14ac:dyDescent="0.3">
      <c r="A18" s="25" t="s">
        <v>53</v>
      </c>
      <c r="B18" s="19">
        <v>5</v>
      </c>
      <c r="E18" s="35"/>
      <c r="F18" s="36" t="s">
        <v>34</v>
      </c>
      <c r="G18" s="37" t="s">
        <v>35</v>
      </c>
      <c r="I18" s="86"/>
      <c r="J18" s="86"/>
      <c r="K18" s="86"/>
    </row>
    <row r="19" spans="1:12" x14ac:dyDescent="0.3">
      <c r="A19" s="25" t="s">
        <v>54</v>
      </c>
      <c r="B19" s="19">
        <v>6</v>
      </c>
      <c r="E19" s="17" t="s">
        <v>34</v>
      </c>
      <c r="F19" s="18">
        <f>1</f>
        <v>1</v>
      </c>
      <c r="G19" s="19">
        <f>VLOOKUP((D8-D9),A25:B41,2,FALSE)</f>
        <v>2</v>
      </c>
      <c r="I19" s="86"/>
      <c r="J19" s="86"/>
      <c r="K19" s="86"/>
    </row>
    <row r="20" spans="1:12" ht="15" thickBot="1" x14ac:dyDescent="0.35">
      <c r="A20" s="25" t="s">
        <v>55</v>
      </c>
      <c r="B20" s="19">
        <v>7</v>
      </c>
      <c r="E20" s="20" t="s">
        <v>35</v>
      </c>
      <c r="F20" s="21">
        <f>VLOOKUP((D9-D8),A25:B41,2,FALSE)</f>
        <v>0.5</v>
      </c>
      <c r="G20" s="23">
        <f>1</f>
        <v>1</v>
      </c>
      <c r="I20" s="86"/>
      <c r="J20" s="86"/>
      <c r="K20" s="86"/>
    </row>
    <row r="21" spans="1:12" ht="15" thickBot="1" x14ac:dyDescent="0.35">
      <c r="A21" s="26" t="s">
        <v>56</v>
      </c>
      <c r="B21" s="23">
        <v>8</v>
      </c>
      <c r="I21" s="86"/>
      <c r="J21" s="86"/>
      <c r="K21" s="86"/>
    </row>
    <row r="22" spans="1:12" ht="15" thickBot="1" x14ac:dyDescent="0.35">
      <c r="A22" s="18"/>
      <c r="B22" s="18"/>
      <c r="I22" s="71"/>
      <c r="J22" s="71"/>
      <c r="K22" s="71"/>
    </row>
    <row r="23" spans="1:12" x14ac:dyDescent="0.3">
      <c r="A23" s="96" t="s">
        <v>63</v>
      </c>
      <c r="B23" s="97"/>
    </row>
    <row r="24" spans="1:12" ht="43.8" thickBot="1" x14ac:dyDescent="0.35">
      <c r="A24" s="112" t="s">
        <v>38</v>
      </c>
      <c r="B24" s="113" t="s">
        <v>37</v>
      </c>
    </row>
    <row r="25" spans="1:12" x14ac:dyDescent="0.3">
      <c r="A25" s="38">
        <v>0</v>
      </c>
      <c r="B25" s="39">
        <v>1</v>
      </c>
      <c r="E25" s="14"/>
      <c r="F25" s="87" t="s">
        <v>41</v>
      </c>
      <c r="G25" s="87"/>
      <c r="H25" s="87"/>
      <c r="I25" s="15"/>
      <c r="K25" s="88" t="s">
        <v>28</v>
      </c>
      <c r="L25" s="89"/>
    </row>
    <row r="26" spans="1:12" x14ac:dyDescent="0.3">
      <c r="A26" s="38">
        <v>1</v>
      </c>
      <c r="B26" s="39">
        <v>2</v>
      </c>
      <c r="E26" s="16"/>
      <c r="F26" s="3" t="s">
        <v>1</v>
      </c>
      <c r="G26" s="3" t="s">
        <v>3</v>
      </c>
      <c r="H26" s="5" t="s">
        <v>5</v>
      </c>
      <c r="I26" s="34" t="s">
        <v>40</v>
      </c>
      <c r="K26" s="27" t="s">
        <v>1</v>
      </c>
      <c r="L26" s="114">
        <f>objectives!K21</f>
        <v>0.75301401107852717</v>
      </c>
    </row>
    <row r="27" spans="1:12" x14ac:dyDescent="0.3">
      <c r="A27" s="38">
        <v>2</v>
      </c>
      <c r="B27" s="39">
        <v>3</v>
      </c>
      <c r="E27" s="17" t="s">
        <v>34</v>
      </c>
      <c r="F27" s="18">
        <f>0.5</f>
        <v>0.5</v>
      </c>
      <c r="G27" s="18">
        <f>((F19/(F19+F20)) +(G19/(G19+G20)))/2</f>
        <v>0.66666666666666663</v>
      </c>
      <c r="H27" s="4">
        <f>((J14/(J14+J15))+(K14/(K14+K15)))/2</f>
        <v>0.8571428571428571</v>
      </c>
      <c r="I27" s="32">
        <f>(F27*L26)+(G27*L27)+(H27*L28)</f>
        <v>0.55548573290508774</v>
      </c>
      <c r="K27" s="10" t="s">
        <v>3</v>
      </c>
      <c r="L27" s="114">
        <f>objectives!K22</f>
        <v>0.17179863147605082</v>
      </c>
    </row>
    <row r="28" spans="1:12" ht="15" thickBot="1" x14ac:dyDescent="0.35">
      <c r="A28" s="38">
        <v>3</v>
      </c>
      <c r="B28" s="39">
        <v>4</v>
      </c>
      <c r="E28" s="20" t="s">
        <v>35</v>
      </c>
      <c r="F28" s="21">
        <f>0.5</f>
        <v>0.5</v>
      </c>
      <c r="G28" s="21">
        <f>((F20/(F19+F20)) +(G20/(G19+G20)))/2</f>
        <v>0.33333333333333331</v>
      </c>
      <c r="H28" s="22">
        <f>((J15/(J15+J14))+(K15/(K15+K14)))/2</f>
        <v>0.14285714285714285</v>
      </c>
      <c r="I28" s="33">
        <f>(F28*L26)+(G28*L27)+(H28*L28)</f>
        <v>0.44451426709491221</v>
      </c>
      <c r="K28" s="12" t="s">
        <v>5</v>
      </c>
      <c r="L28" s="115">
        <f>objectives!K23</f>
        <v>7.5187357445421946E-2</v>
      </c>
    </row>
    <row r="29" spans="1:12" x14ac:dyDescent="0.3">
      <c r="A29" s="38">
        <v>4</v>
      </c>
      <c r="B29" s="39">
        <v>5</v>
      </c>
    </row>
    <row r="30" spans="1:12" x14ac:dyDescent="0.3">
      <c r="A30" s="38">
        <v>5</v>
      </c>
      <c r="B30" s="39">
        <v>6</v>
      </c>
    </row>
    <row r="31" spans="1:12" x14ac:dyDescent="0.3">
      <c r="A31" s="38">
        <v>6</v>
      </c>
      <c r="B31" s="39">
        <v>7</v>
      </c>
      <c r="I31" s="83" t="s">
        <v>47</v>
      </c>
      <c r="J31" s="84"/>
      <c r="K31" s="84"/>
    </row>
    <row r="32" spans="1:12" x14ac:dyDescent="0.3">
      <c r="A32" s="38">
        <v>7</v>
      </c>
      <c r="B32" s="39">
        <v>8</v>
      </c>
      <c r="I32" s="84"/>
      <c r="J32" s="84"/>
      <c r="K32" s="84"/>
    </row>
    <row r="33" spans="1:11" x14ac:dyDescent="0.3">
      <c r="A33" s="38">
        <v>8</v>
      </c>
      <c r="B33" s="39">
        <v>9</v>
      </c>
      <c r="I33" s="84"/>
      <c r="J33" s="84"/>
      <c r="K33" s="84"/>
    </row>
    <row r="34" spans="1:11" x14ac:dyDescent="0.3">
      <c r="A34" s="38">
        <v>-1</v>
      </c>
      <c r="B34" s="40">
        <v>0.5</v>
      </c>
      <c r="I34" s="84"/>
      <c r="J34" s="84"/>
      <c r="K34" s="84"/>
    </row>
    <row r="35" spans="1:11" x14ac:dyDescent="0.3">
      <c r="A35" s="38">
        <v>-2</v>
      </c>
      <c r="B35" s="40">
        <v>0.33333333333333331</v>
      </c>
      <c r="I35" s="84"/>
      <c r="J35" s="84"/>
      <c r="K35" s="84"/>
    </row>
    <row r="36" spans="1:11" x14ac:dyDescent="0.3">
      <c r="A36" s="38">
        <v>-3</v>
      </c>
      <c r="B36" s="40">
        <v>0.25</v>
      </c>
      <c r="D36" s="109" t="s">
        <v>58</v>
      </c>
      <c r="E36" s="109"/>
      <c r="F36" s="109"/>
      <c r="I36" s="84"/>
      <c r="J36" s="84"/>
      <c r="K36" s="84"/>
    </row>
    <row r="37" spans="1:11" x14ac:dyDescent="0.3">
      <c r="A37" s="38">
        <v>-4</v>
      </c>
      <c r="B37" s="40">
        <v>0.2</v>
      </c>
      <c r="D37" s="109"/>
      <c r="E37" s="109"/>
      <c r="F37" s="109"/>
    </row>
    <row r="38" spans="1:11" x14ac:dyDescent="0.3">
      <c r="A38" s="38">
        <v>-5</v>
      </c>
      <c r="B38" s="40">
        <v>0.16666666666666666</v>
      </c>
      <c r="D38" s="109"/>
      <c r="E38" s="109"/>
      <c r="F38" s="109"/>
    </row>
    <row r="39" spans="1:11" x14ac:dyDescent="0.3">
      <c r="A39" s="38">
        <v>-6</v>
      </c>
      <c r="B39" s="40">
        <v>0.14285714285714285</v>
      </c>
      <c r="D39" s="109"/>
      <c r="E39" s="109"/>
      <c r="F39" s="109"/>
    </row>
    <row r="40" spans="1:11" x14ac:dyDescent="0.3">
      <c r="A40" s="38">
        <v>-7</v>
      </c>
      <c r="B40" s="40">
        <v>0.125</v>
      </c>
      <c r="D40" s="109"/>
      <c r="E40" s="109"/>
      <c r="F40" s="109"/>
    </row>
    <row r="41" spans="1:11" ht="15" thickBot="1" x14ac:dyDescent="0.35">
      <c r="A41" s="41">
        <v>-8</v>
      </c>
      <c r="B41" s="42">
        <v>0.1111111111111111</v>
      </c>
      <c r="D41" s="109"/>
      <c r="E41" s="109"/>
      <c r="F41" s="109"/>
    </row>
  </sheetData>
  <mergeCells count="13">
    <mergeCell ref="A23:B23"/>
    <mergeCell ref="L2:N4"/>
    <mergeCell ref="B1:K1"/>
    <mergeCell ref="B6:K6"/>
    <mergeCell ref="A12:B12"/>
    <mergeCell ref="E12:G12"/>
    <mergeCell ref="I12:K12"/>
    <mergeCell ref="D36:F41"/>
    <mergeCell ref="I31:K36"/>
    <mergeCell ref="I17:K21"/>
    <mergeCell ref="F25:H25"/>
    <mergeCell ref="K25:L25"/>
    <mergeCell ref="E17:G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52BD3-8A2D-4131-AAB3-6C5AB1142B31}">
  <dimension ref="A1:K44"/>
  <sheetViews>
    <sheetView zoomScale="109" workbookViewId="0">
      <selection activeCell="C19" sqref="C19"/>
    </sheetView>
  </sheetViews>
  <sheetFormatPr defaultRowHeight="14.4" x14ac:dyDescent="0.3"/>
  <cols>
    <col min="1" max="1" width="14.21875" bestFit="1" customWidth="1"/>
  </cols>
  <sheetData>
    <row r="1" spans="1:11" x14ac:dyDescent="0.3">
      <c r="A1" s="14"/>
      <c r="B1" s="87" t="s">
        <v>46</v>
      </c>
      <c r="C1" s="87"/>
      <c r="D1" s="87"/>
      <c r="E1" s="87"/>
      <c r="F1" s="87"/>
      <c r="G1" s="87"/>
      <c r="H1" s="87"/>
      <c r="I1" s="87"/>
      <c r="J1" s="87"/>
      <c r="K1" s="95"/>
    </row>
    <row r="2" spans="1:11" x14ac:dyDescent="0.3">
      <c r="A2" s="35" t="s">
        <v>33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20</v>
      </c>
      <c r="I2" s="3" t="s">
        <v>21</v>
      </c>
      <c r="J2" s="3" t="s">
        <v>22</v>
      </c>
      <c r="K2" s="24" t="s">
        <v>23</v>
      </c>
    </row>
    <row r="3" spans="1:11" x14ac:dyDescent="0.3">
      <c r="A3" s="17" t="s">
        <v>34</v>
      </c>
      <c r="B3" s="18">
        <v>94.23</v>
      </c>
      <c r="C3" s="18">
        <v>92.43</v>
      </c>
      <c r="D3" s="18">
        <v>93</v>
      </c>
      <c r="E3" s="18">
        <v>100</v>
      </c>
      <c r="F3" s="18">
        <v>100</v>
      </c>
      <c r="G3" s="18">
        <v>92</v>
      </c>
      <c r="H3" s="18">
        <v>100</v>
      </c>
      <c r="I3" s="18">
        <v>95.46</v>
      </c>
      <c r="J3" s="18">
        <v>94.23</v>
      </c>
      <c r="K3" s="19">
        <v>95.23</v>
      </c>
    </row>
    <row r="4" spans="1:11" x14ac:dyDescent="0.3">
      <c r="A4" s="17" t="s">
        <v>35</v>
      </c>
      <c r="B4" s="18">
        <v>93.27</v>
      </c>
      <c r="C4" s="18">
        <v>89.4</v>
      </c>
      <c r="D4" s="18">
        <v>85</v>
      </c>
      <c r="E4" s="18">
        <v>86</v>
      </c>
      <c r="F4" s="18">
        <v>73.680000000000007</v>
      </c>
      <c r="G4" s="18">
        <v>98</v>
      </c>
      <c r="H4" s="18">
        <v>73.680000000000007</v>
      </c>
      <c r="I4" s="18">
        <v>87.43</v>
      </c>
      <c r="J4" s="18">
        <v>93.27</v>
      </c>
      <c r="K4" s="19">
        <v>87.27</v>
      </c>
    </row>
    <row r="5" spans="1:11" x14ac:dyDescent="0.3">
      <c r="A5" s="17" t="s">
        <v>59</v>
      </c>
      <c r="B5" s="18">
        <v>72.5</v>
      </c>
      <c r="C5" s="18">
        <v>93.94</v>
      </c>
      <c r="D5" s="18">
        <v>96</v>
      </c>
      <c r="E5" s="18">
        <v>90</v>
      </c>
      <c r="F5" s="18">
        <v>89.47</v>
      </c>
      <c r="G5" s="18">
        <v>97</v>
      </c>
      <c r="H5" s="18">
        <v>89.47</v>
      </c>
      <c r="I5" s="18">
        <v>90.46</v>
      </c>
      <c r="J5" s="18">
        <v>79.31</v>
      </c>
      <c r="K5" s="19">
        <v>82.38</v>
      </c>
    </row>
    <row r="6" spans="1:11" ht="15" thickBot="1" x14ac:dyDescent="0.35">
      <c r="A6" s="20" t="s">
        <v>60</v>
      </c>
      <c r="B6" s="21">
        <v>89.49</v>
      </c>
      <c r="C6" s="21">
        <v>90.91</v>
      </c>
      <c r="D6" s="21">
        <v>88.3</v>
      </c>
      <c r="E6" s="21">
        <v>87.72</v>
      </c>
      <c r="F6" s="21">
        <v>90.61</v>
      </c>
      <c r="G6" s="21">
        <v>90.61</v>
      </c>
      <c r="H6" s="21">
        <v>89.63</v>
      </c>
      <c r="I6" s="21">
        <v>92.28</v>
      </c>
      <c r="J6" s="21">
        <v>90.68</v>
      </c>
      <c r="K6" s="23">
        <v>88.87</v>
      </c>
    </row>
    <row r="7" spans="1:11" ht="15" thickBot="1" x14ac:dyDescent="0.35"/>
    <row r="8" spans="1:11" x14ac:dyDescent="0.3">
      <c r="A8" s="14"/>
      <c r="B8" s="87" t="s">
        <v>62</v>
      </c>
      <c r="C8" s="87"/>
      <c r="D8" s="87"/>
      <c r="E8" s="87"/>
      <c r="F8" s="87"/>
      <c r="G8" s="87"/>
      <c r="H8" s="87"/>
      <c r="I8" s="87"/>
      <c r="J8" s="87"/>
      <c r="K8" s="95"/>
    </row>
    <row r="9" spans="1:11" x14ac:dyDescent="0.3">
      <c r="A9" s="35" t="s">
        <v>33</v>
      </c>
      <c r="B9" s="3" t="s">
        <v>1</v>
      </c>
      <c r="C9" s="3" t="s">
        <v>2</v>
      </c>
      <c r="D9" s="3" t="s">
        <v>3</v>
      </c>
      <c r="E9" s="3" t="s">
        <v>4</v>
      </c>
      <c r="F9" s="3" t="s">
        <v>5</v>
      </c>
      <c r="G9" s="3" t="s">
        <v>6</v>
      </c>
      <c r="H9" s="3" t="s">
        <v>20</v>
      </c>
      <c r="I9" s="3" t="s">
        <v>21</v>
      </c>
      <c r="J9" s="3" t="s">
        <v>22</v>
      </c>
      <c r="K9" s="24" t="s">
        <v>23</v>
      </c>
    </row>
    <row r="10" spans="1:11" x14ac:dyDescent="0.3">
      <c r="A10" s="17" t="s">
        <v>34</v>
      </c>
      <c r="B10" s="18">
        <f t="shared" ref="B10:K10" si="0">IF(B3&lt;60, 0, IF(B3&lt;65, 1, IF(B3&lt;70, 2, IF(B3&lt;75, 3, IF(B3&lt;80, 4, IF(B3&lt;85, 5, IF(B3&lt;90, 6, IF(B3&lt;95, 7, IF(B3&lt;=100, 8, "")))))))))</f>
        <v>7</v>
      </c>
      <c r="C10" s="18">
        <f t="shared" si="0"/>
        <v>7</v>
      </c>
      <c r="D10" s="18">
        <f t="shared" si="0"/>
        <v>7</v>
      </c>
      <c r="E10" s="18">
        <f t="shared" si="0"/>
        <v>8</v>
      </c>
      <c r="F10" s="18">
        <f t="shared" si="0"/>
        <v>8</v>
      </c>
      <c r="G10" s="18">
        <f t="shared" si="0"/>
        <v>7</v>
      </c>
      <c r="H10" s="18">
        <f t="shared" si="0"/>
        <v>8</v>
      </c>
      <c r="I10" s="18">
        <f t="shared" si="0"/>
        <v>8</v>
      </c>
      <c r="J10" s="18">
        <f t="shared" si="0"/>
        <v>7</v>
      </c>
      <c r="K10" s="19">
        <f t="shared" si="0"/>
        <v>8</v>
      </c>
    </row>
    <row r="11" spans="1:11" x14ac:dyDescent="0.3">
      <c r="A11" s="17" t="s">
        <v>35</v>
      </c>
      <c r="B11" s="18">
        <f t="shared" ref="B11:K11" si="1">IF(B4&lt;60, 0, IF(B4&lt;65, 1, IF(B4&lt;70, 2, IF(B4&lt;75, 3, IF(B4&lt;80, 4, IF(B4&lt;85, 5, IF(B4&lt;90, 6, IF(B4&lt;95, 7, IF(B4&lt;=100, 8, "")))))))))</f>
        <v>7</v>
      </c>
      <c r="C11" s="18">
        <f t="shared" si="1"/>
        <v>6</v>
      </c>
      <c r="D11" s="18">
        <f t="shared" si="1"/>
        <v>6</v>
      </c>
      <c r="E11" s="18">
        <f t="shared" si="1"/>
        <v>6</v>
      </c>
      <c r="F11" s="18">
        <f t="shared" si="1"/>
        <v>3</v>
      </c>
      <c r="G11" s="18">
        <f t="shared" si="1"/>
        <v>8</v>
      </c>
      <c r="H11" s="18">
        <f t="shared" si="1"/>
        <v>3</v>
      </c>
      <c r="I11" s="18">
        <f t="shared" si="1"/>
        <v>6</v>
      </c>
      <c r="J11" s="18">
        <f t="shared" si="1"/>
        <v>7</v>
      </c>
      <c r="K11" s="19">
        <f t="shared" si="1"/>
        <v>6</v>
      </c>
    </row>
    <row r="12" spans="1:11" x14ac:dyDescent="0.3">
      <c r="A12" s="17" t="s">
        <v>59</v>
      </c>
      <c r="B12" s="18">
        <f t="shared" ref="B12:K12" si="2">IF(B5&lt;60, 0, IF(B5&lt;65, 1, IF(B5&lt;70, 2, IF(B5&lt;75, 3, IF(B5&lt;80, 4, IF(B5&lt;85, 5, IF(B5&lt;90, 6, IF(B5&lt;95, 7, IF(B5&lt;=100, 8, "")))))))))</f>
        <v>3</v>
      </c>
      <c r="C12" s="18">
        <f t="shared" si="2"/>
        <v>7</v>
      </c>
      <c r="D12" s="18">
        <f t="shared" si="2"/>
        <v>8</v>
      </c>
      <c r="E12" s="18">
        <f t="shared" si="2"/>
        <v>7</v>
      </c>
      <c r="F12" s="18">
        <f t="shared" si="2"/>
        <v>6</v>
      </c>
      <c r="G12" s="18">
        <f t="shared" si="2"/>
        <v>8</v>
      </c>
      <c r="H12" s="18">
        <f t="shared" si="2"/>
        <v>6</v>
      </c>
      <c r="I12" s="18">
        <f t="shared" si="2"/>
        <v>7</v>
      </c>
      <c r="J12" s="18">
        <f t="shared" si="2"/>
        <v>4</v>
      </c>
      <c r="K12" s="19">
        <f t="shared" si="2"/>
        <v>5</v>
      </c>
    </row>
    <row r="13" spans="1:11" ht="15" thickBot="1" x14ac:dyDescent="0.35">
      <c r="A13" s="20" t="s">
        <v>60</v>
      </c>
      <c r="B13" s="21">
        <f t="shared" ref="B13:K13" si="3">IF(B6&lt;60, 0, IF(B6&lt;65, 1, IF(B6&lt;70, 2, IF(B6&lt;75, 3, IF(B6&lt;80, 4, IF(B6&lt;85, 5, IF(B6&lt;90, 6, IF(B6&lt;95, 7, IF(B6&lt;=100, 8, "")))))))))</f>
        <v>6</v>
      </c>
      <c r="C13" s="21">
        <f t="shared" si="3"/>
        <v>7</v>
      </c>
      <c r="D13" s="21">
        <f t="shared" si="3"/>
        <v>6</v>
      </c>
      <c r="E13" s="21">
        <f t="shared" si="3"/>
        <v>6</v>
      </c>
      <c r="F13" s="21">
        <f t="shared" si="3"/>
        <v>7</v>
      </c>
      <c r="G13" s="21">
        <f t="shared" si="3"/>
        <v>7</v>
      </c>
      <c r="H13" s="21">
        <f t="shared" si="3"/>
        <v>6</v>
      </c>
      <c r="I13" s="21">
        <f t="shared" si="3"/>
        <v>7</v>
      </c>
      <c r="J13" s="21">
        <f t="shared" si="3"/>
        <v>7</v>
      </c>
      <c r="K13" s="23">
        <f t="shared" si="3"/>
        <v>6</v>
      </c>
    </row>
    <row r="15" spans="1:11" ht="15" thickBot="1" x14ac:dyDescent="0.35"/>
    <row r="16" spans="1:11" x14ac:dyDescent="0.3">
      <c r="A16" s="96" t="s">
        <v>39</v>
      </c>
      <c r="B16" s="97"/>
    </row>
    <row r="17" spans="1:2" x14ac:dyDescent="0.3">
      <c r="A17" s="25" t="s">
        <v>36</v>
      </c>
      <c r="B17" s="19">
        <v>0</v>
      </c>
    </row>
    <row r="18" spans="1:2" x14ac:dyDescent="0.3">
      <c r="A18" s="25" t="s">
        <v>49</v>
      </c>
      <c r="B18" s="19">
        <v>1</v>
      </c>
    </row>
    <row r="19" spans="1:2" x14ac:dyDescent="0.3">
      <c r="A19" s="25" t="s">
        <v>50</v>
      </c>
      <c r="B19" s="19">
        <v>2</v>
      </c>
    </row>
    <row r="20" spans="1:2" x14ac:dyDescent="0.3">
      <c r="A20" s="25" t="s">
        <v>51</v>
      </c>
      <c r="B20" s="19">
        <v>3</v>
      </c>
    </row>
    <row r="21" spans="1:2" x14ac:dyDescent="0.3">
      <c r="A21" s="25" t="s">
        <v>52</v>
      </c>
      <c r="B21" s="19">
        <v>4</v>
      </c>
    </row>
    <row r="22" spans="1:2" x14ac:dyDescent="0.3">
      <c r="A22" s="25" t="s">
        <v>53</v>
      </c>
      <c r="B22" s="19">
        <v>5</v>
      </c>
    </row>
    <row r="23" spans="1:2" x14ac:dyDescent="0.3">
      <c r="A23" s="25" t="s">
        <v>54</v>
      </c>
      <c r="B23" s="19">
        <v>6</v>
      </c>
    </row>
    <row r="24" spans="1:2" x14ac:dyDescent="0.3">
      <c r="A24" s="25" t="s">
        <v>55</v>
      </c>
      <c r="B24" s="19">
        <v>7</v>
      </c>
    </row>
    <row r="25" spans="1:2" ht="15" thickBot="1" x14ac:dyDescent="0.35">
      <c r="A25" s="26" t="s">
        <v>56</v>
      </c>
      <c r="B25" s="23">
        <v>8</v>
      </c>
    </row>
    <row r="26" spans="1:2" ht="15" thickBot="1" x14ac:dyDescent="0.35"/>
    <row r="27" spans="1:2" ht="43.2" x14ac:dyDescent="0.3">
      <c r="A27" s="43" t="s">
        <v>38</v>
      </c>
      <c r="B27" s="44" t="s">
        <v>37</v>
      </c>
    </row>
    <row r="28" spans="1:2" x14ac:dyDescent="0.3">
      <c r="A28" s="38">
        <v>0</v>
      </c>
      <c r="B28" s="39">
        <v>1</v>
      </c>
    </row>
    <row r="29" spans="1:2" x14ac:dyDescent="0.3">
      <c r="A29" s="38">
        <v>1</v>
      </c>
      <c r="B29" s="39">
        <v>2</v>
      </c>
    </row>
    <row r="30" spans="1:2" x14ac:dyDescent="0.3">
      <c r="A30" s="38">
        <v>2</v>
      </c>
      <c r="B30" s="39">
        <v>3</v>
      </c>
    </row>
    <row r="31" spans="1:2" x14ac:dyDescent="0.3">
      <c r="A31" s="38">
        <v>3</v>
      </c>
      <c r="B31" s="39">
        <v>4</v>
      </c>
    </row>
    <row r="32" spans="1:2" x14ac:dyDescent="0.3">
      <c r="A32" s="38">
        <v>4</v>
      </c>
      <c r="B32" s="39">
        <v>5</v>
      </c>
    </row>
    <row r="33" spans="1:2" x14ac:dyDescent="0.3">
      <c r="A33" s="38">
        <v>5</v>
      </c>
      <c r="B33" s="39">
        <v>6</v>
      </c>
    </row>
    <row r="34" spans="1:2" x14ac:dyDescent="0.3">
      <c r="A34" s="38">
        <v>6</v>
      </c>
      <c r="B34" s="39">
        <v>7</v>
      </c>
    </row>
    <row r="35" spans="1:2" x14ac:dyDescent="0.3">
      <c r="A35" s="38">
        <v>7</v>
      </c>
      <c r="B35" s="39">
        <v>8</v>
      </c>
    </row>
    <row r="36" spans="1:2" x14ac:dyDescent="0.3">
      <c r="A36" s="38">
        <v>8</v>
      </c>
      <c r="B36" s="39">
        <v>9</v>
      </c>
    </row>
    <row r="37" spans="1:2" x14ac:dyDescent="0.3">
      <c r="A37" s="38">
        <v>-1</v>
      </c>
      <c r="B37" s="40">
        <v>0.5</v>
      </c>
    </row>
    <row r="38" spans="1:2" x14ac:dyDescent="0.3">
      <c r="A38" s="38">
        <v>-2</v>
      </c>
      <c r="B38" s="40">
        <v>0.33333333333333331</v>
      </c>
    </row>
    <row r="39" spans="1:2" x14ac:dyDescent="0.3">
      <c r="A39" s="38">
        <v>-3</v>
      </c>
      <c r="B39" s="40">
        <v>0.25</v>
      </c>
    </row>
    <row r="40" spans="1:2" x14ac:dyDescent="0.3">
      <c r="A40" s="38">
        <v>-4</v>
      </c>
      <c r="B40" s="40">
        <v>0.2</v>
      </c>
    </row>
    <row r="41" spans="1:2" x14ac:dyDescent="0.3">
      <c r="A41" s="38">
        <v>-5</v>
      </c>
      <c r="B41" s="40">
        <v>0.16666666666666666</v>
      </c>
    </row>
    <row r="42" spans="1:2" x14ac:dyDescent="0.3">
      <c r="A42" s="38">
        <v>-6</v>
      </c>
      <c r="B42" s="40">
        <v>0.14285714285714285</v>
      </c>
    </row>
    <row r="43" spans="1:2" x14ac:dyDescent="0.3">
      <c r="A43" s="38">
        <v>-7</v>
      </c>
      <c r="B43" s="40">
        <v>0.125</v>
      </c>
    </row>
    <row r="44" spans="1:2" ht="15" thickBot="1" x14ac:dyDescent="0.35">
      <c r="A44" s="41">
        <v>-8</v>
      </c>
      <c r="B44" s="42">
        <v>0.1111111111111111</v>
      </c>
    </row>
  </sheetData>
  <mergeCells count="3">
    <mergeCell ref="B1:K1"/>
    <mergeCell ref="B8:K8"/>
    <mergeCell ref="A16:B16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A3E95B4E-534F-48D6-B6FE-B97BA1D03310}">
            <xm:f>objectives!$H$2</xm:f>
            <x14:dxf>
              <fill>
                <patternFill>
                  <bgColor theme="4" tint="0.79998168889431442"/>
                </patternFill>
              </fill>
            </x14:dxf>
          </x14:cfRule>
          <xm:sqref>B2 C2 D2 E2 F2 G2 H2 I2 J2 K2 B9 C9 D9 E9 F9 G9 H9 I9 J9 K9 B2 C2 D2 E2 F2 G2 H2 I2 J2 K2</xm:sqref>
        </x14:conditionalFormatting>
        <x14:conditionalFormatting xmlns:xm="http://schemas.microsoft.com/office/excel/2006/main">
          <x14:cfRule type="cellIs" priority="1" operator="equal" id="{81364B05-A5D1-4E67-8F2A-A1ADF92F6914}">
            <xm:f>objectives!$H$4</xm:f>
            <x14:dxf>
              <fill>
                <patternFill>
                  <bgColor theme="7" tint="0.79998168889431442"/>
                </patternFill>
              </fill>
            </x14:dxf>
          </x14:cfRule>
          <xm:sqref>B9:K9 B2:K2</xm:sqref>
        </x14:conditionalFormatting>
        <x14:conditionalFormatting xmlns:xm="http://schemas.microsoft.com/office/excel/2006/main">
          <x14:cfRule type="cellIs" priority="2" operator="equal" id="{84F102F6-164F-4543-831B-8EB8C58C30A7}">
            <xm:f>objectives!$H$3</xm:f>
            <x14:dxf>
              <fill>
                <patternFill>
                  <bgColor theme="5" tint="0.79998168889431442"/>
                </patternFill>
              </fill>
            </x14:dxf>
          </x14:cfRule>
          <xm:sqref>B2:K2 B9:K9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1D8B7-96D9-4F75-B581-8B2F98A3F46A}">
  <dimension ref="B1:L20"/>
  <sheetViews>
    <sheetView topLeftCell="D1" zoomScale="102" workbookViewId="0">
      <selection activeCell="L3" sqref="L3"/>
    </sheetView>
  </sheetViews>
  <sheetFormatPr defaultRowHeight="14.4" x14ac:dyDescent="0.3"/>
  <cols>
    <col min="2" max="2" width="12.77734375" bestFit="1" customWidth="1"/>
    <col min="3" max="3" width="8.5546875" bestFit="1" customWidth="1"/>
    <col min="4" max="4" width="8.44140625" bestFit="1" customWidth="1"/>
    <col min="5" max="5" width="12.77734375" bestFit="1" customWidth="1"/>
    <col min="6" max="6" width="11.21875" bestFit="1" customWidth="1"/>
    <col min="8" max="8" width="12.77734375" bestFit="1" customWidth="1"/>
  </cols>
  <sheetData>
    <row r="1" spans="2:12" ht="15" thickBot="1" x14ac:dyDescent="0.35">
      <c r="B1" s="98" t="str">
        <f>objectives!H2</f>
        <v>Java</v>
      </c>
      <c r="C1" s="99"/>
      <c r="D1" s="99"/>
      <c r="E1" s="99"/>
      <c r="F1" s="100"/>
      <c r="H1" s="55"/>
      <c r="I1" s="107" t="s">
        <v>61</v>
      </c>
      <c r="J1" s="107"/>
      <c r="K1" s="107"/>
      <c r="L1" s="56"/>
    </row>
    <row r="2" spans="2:12" x14ac:dyDescent="0.3">
      <c r="B2" s="6"/>
      <c r="C2" s="18" t="s">
        <v>34</v>
      </c>
      <c r="D2" s="18" t="s">
        <v>35</v>
      </c>
      <c r="E2" s="18" t="s">
        <v>59</v>
      </c>
      <c r="F2" s="19" t="s">
        <v>60</v>
      </c>
      <c r="H2" s="57"/>
      <c r="I2" s="58" t="str">
        <f>B1</f>
        <v>Java</v>
      </c>
      <c r="J2" s="59" t="str">
        <f>B8</f>
        <v>Angular</v>
      </c>
      <c r="K2" s="60" t="str">
        <f>B15</f>
        <v>SOAP</v>
      </c>
      <c r="L2" s="61" t="s">
        <v>40</v>
      </c>
    </row>
    <row r="3" spans="2:12" x14ac:dyDescent="0.3">
      <c r="B3" s="25" t="s">
        <v>34</v>
      </c>
      <c r="C3" s="62">
        <f>1</f>
        <v>1</v>
      </c>
      <c r="D3" s="62">
        <f>VLOOKUP((HLOOKUP(B1,example2_data!B9:K13,2,FALSE)-HLOOKUP(B1,example2_data!B9:K13,3,FALSE)),example2_data!A28:B44,2)</f>
        <v>1</v>
      </c>
      <c r="E3" s="62">
        <f>VLOOKUP((HLOOKUP(B1,example2_data!B9:K13,2,FALSE)-HLOOKUP(B1,example2_data!B9:K13,4,FALSE)),example2_data!A28:B44,2,FALSE)</f>
        <v>5</v>
      </c>
      <c r="F3" s="39">
        <f>VLOOKUP((HLOOKUP(B1,example2_data!B9:K13,2,FALSE)-HLOOKUP(B1,example2_data!B9:K13,5,FALSE)),example2_data!A28:B44,2,FALSE)</f>
        <v>2</v>
      </c>
      <c r="H3" s="27" t="s">
        <v>34</v>
      </c>
      <c r="I3" s="65">
        <f>((C3/SUM($C$3:$C$6))+(D3/SUM($D$3:$D$6))+(E3/SUM($E$3:$E$6))+(F3/SUM($F$3:$F$6)))/4</f>
        <v>0.36375661375661372</v>
      </c>
      <c r="J3" s="65">
        <f>((C10/SUM($C$10:$C$13))+(D10/SUM($D$10:$D$13))+(E10/SUM($E$10:$E$13))+(F10/SUM($F$10:$F$13)))/4</f>
        <v>0.2630494505494505</v>
      </c>
      <c r="K3" s="65">
        <f>((C17/SUM($C$17:$C$20))+(D17/SUM($D$17:$D$20))+(E17/SUM($E$17:$E$20))+(F17/SUM($F$17:$F$20)))/4</f>
        <v>0.47388513513513508</v>
      </c>
      <c r="L3" s="66">
        <f>(I3*objectives!$K$21)+(J3*objectives!$K$22)+(K3*objectives!$K$23)</f>
        <v>0.35473553343961045</v>
      </c>
    </row>
    <row r="4" spans="2:12" x14ac:dyDescent="0.3">
      <c r="B4" s="25" t="s">
        <v>35</v>
      </c>
      <c r="C4" s="62">
        <f>VLOOKUP((HLOOKUP(B1,example2_data!B9:K13,3,FALSE)-HLOOKUP(B1,example2_data!B9:K13,2,FALSE)),example2_data!A28:B44,2,FALSE)</f>
        <v>1</v>
      </c>
      <c r="D4" s="62">
        <f>1</f>
        <v>1</v>
      </c>
      <c r="E4" s="62">
        <f>VLOOKUP((HLOOKUP(B1,example2_data!B9:K13,3,FALSE)-HLOOKUP(B1,example2_data!B9:K13,4,FALSE)),example2_data!A28:B44,2,FALSE)</f>
        <v>5</v>
      </c>
      <c r="F4" s="39">
        <f>VLOOKUP((HLOOKUP(B1,example2_data!B9:K13,3,FALSE)-HLOOKUP(B1,example2_data!B9:K13,5,FALSE)),example2_data!A28:B44,2,FALSE)</f>
        <v>2</v>
      </c>
      <c r="H4" s="10" t="s">
        <v>35</v>
      </c>
      <c r="I4" s="65">
        <f>((C4/SUM($C$3:$C$6))+(D4/SUM($D$3:$D$6))+(E4/SUM($E$3:$E$6))+(F4/SUM($F$3:$F$6)))/4</f>
        <v>0.36375661375661372</v>
      </c>
      <c r="J4" s="65">
        <f>((C11/SUM($C$10:$C$13))+(D11/SUM($D$10:$D$13))+(E11/SUM($E$10:$E$13))+(F11/SUM($F$10:$F$13)))/4</f>
        <v>0.14114010989010989</v>
      </c>
      <c r="K4" s="65">
        <f>((C18/SUM($C$17:$C$20))+(D18/SUM($D$17:$D$20))+(E18/SUM($E$17:$E$20))+(F18/SUM($F$17:$F$20)))/4</f>
        <v>5.9971846846846845E-2</v>
      </c>
      <c r="L4" s="66">
        <f>(I4*objectives!$K$21)+(J4*objectives!$K$22)+(K4*objectives!$K$23)</f>
        <v>0.30267062919224652</v>
      </c>
    </row>
    <row r="5" spans="2:12" x14ac:dyDescent="0.3">
      <c r="B5" s="25" t="s">
        <v>59</v>
      </c>
      <c r="C5" s="62">
        <f>VLOOKUP((HLOOKUP(B1,example2_data!B9:K13,4,FALSE)-HLOOKUP(B1,example2_data!B9:K13,2,FALSE)),example2_data!A28:B44,2, FALSE)</f>
        <v>0.2</v>
      </c>
      <c r="D5" s="62">
        <f>VLOOKUP((HLOOKUP(B1,example2_data!B9:K13,4,FALSE)-HLOOKUP(B1,example2_data!B9:K13,3,FALSE)),example2_data!A28:B44,2, FALSE)</f>
        <v>0.2</v>
      </c>
      <c r="E5" s="62">
        <f>1</f>
        <v>1</v>
      </c>
      <c r="F5" s="39">
        <f>VLOOKUP((HLOOKUP(B1,example2_data!B9:K13,4,FALSE)-HLOOKUP(B1,example2_data!B9:K13,5,FALSE)),example2_data!A28:B44,2, FALSE)</f>
        <v>0.25</v>
      </c>
      <c r="H5" s="10" t="s">
        <v>59</v>
      </c>
      <c r="I5" s="65">
        <f>((C5/SUM($C$3:$C$6))+(D5/SUM($D$3:$D$6))+(E5/SUM($E$3:$E$6))+(F5/SUM($F$3:$F$6)))/4</f>
        <v>6.5608465608465602E-2</v>
      </c>
      <c r="J5" s="65">
        <f>((C12/SUM($C$10:$C$13))+(D12/SUM($D$10:$D$13))+(E12/SUM($E$10:$E$13))+(F12/SUM($F$10:$F$13)))/4</f>
        <v>0.45467032967032966</v>
      </c>
      <c r="K5" s="65">
        <f>((C19/SUM($C$17:$C$20))+(D19/SUM($D$17:$D$20))+(E19/SUM($E$17:$E$20))+(F19/SUM($F$17:$F$20)))/4</f>
        <v>0.17795045045045044</v>
      </c>
      <c r="L5" s="66">
        <f>(I5*objectives!$K$21)+(J5*objectives!$K$22)+(K5*objectives!$K$23)</f>
        <v>0.14089545838425765</v>
      </c>
    </row>
    <row r="6" spans="2:12" ht="15" thickBot="1" x14ac:dyDescent="0.35">
      <c r="B6" s="26" t="s">
        <v>60</v>
      </c>
      <c r="C6" s="63">
        <f>VLOOKUP((HLOOKUP(B1,example2_data!B9:K13,5,FALSE)-HLOOKUP(B1,example2_data!B9:K13,2,FALSE)),example2_data!A28:B44,2, FALSE)</f>
        <v>0.5</v>
      </c>
      <c r="D6" s="63">
        <f>VLOOKUP((HLOOKUP(B1,example2_data!B9:K13,5,FALSE)-HLOOKUP(B1,example2_data!B9:K13,3,FALSE)),example2_data!A28:B44,2, FALSE)</f>
        <v>0.5</v>
      </c>
      <c r="E6" s="63">
        <f>VLOOKUP((HLOOKUP(B1,example2_data!B9:K13,5,FALSE)-HLOOKUP(B1,example2_data!B9:K13,4,FALSE)),example2_data!A28:B44,2, FALSE)</f>
        <v>4</v>
      </c>
      <c r="F6" s="64">
        <f>1</f>
        <v>1</v>
      </c>
      <c r="H6" s="12" t="s">
        <v>60</v>
      </c>
      <c r="I6" s="68">
        <f>((C6/SUM($C$3:$C$6))+(D6/SUM($D$3:$D$6))+(E6/SUM($E$3:$E$6))+(F6/SUM($F$3:$F$6)))/4</f>
        <v>0.20687830687830688</v>
      </c>
      <c r="J6" s="68">
        <f>((C13/SUM($C$10:$C$13))+(D13/SUM($D$10:$D$13))+(E13/SUM($E$10:$E$13))+(F13/SUM($F$10:$F$13)))/4</f>
        <v>0.14114010989010989</v>
      </c>
      <c r="K6" s="68">
        <f>((C20/SUM($C$17:$C$20))+(D20/SUM($D$17:$D$20))+(E20/SUM($E$17:$E$20))+(F20/SUM($F$17:$F$20)))/4</f>
        <v>0.28819256756756756</v>
      </c>
      <c r="L6" s="67">
        <f>(I6*objectives!$K$21)+(J6*objectives!$K$22)+(K6*objectives!$K$23)</f>
        <v>0.20169837898388521</v>
      </c>
    </row>
    <row r="7" spans="2:12" ht="15" thickBot="1" x14ac:dyDescent="0.35">
      <c r="I7" s="69"/>
      <c r="J7" s="69"/>
      <c r="K7" s="69"/>
      <c r="L7" s="69">
        <f>L3+L4+L5+L6</f>
        <v>0.99999999999999989</v>
      </c>
    </row>
    <row r="8" spans="2:12" x14ac:dyDescent="0.3">
      <c r="B8" s="101" t="str">
        <f>objectives!H3</f>
        <v>Angular</v>
      </c>
      <c r="C8" s="102"/>
      <c r="D8" s="102"/>
      <c r="E8" s="102"/>
      <c r="F8" s="103"/>
    </row>
    <row r="9" spans="2:12" x14ac:dyDescent="0.3">
      <c r="B9" s="6"/>
      <c r="C9" s="18" t="s">
        <v>34</v>
      </c>
      <c r="D9" s="18" t="s">
        <v>35</v>
      </c>
      <c r="E9" s="18" t="s">
        <v>59</v>
      </c>
      <c r="F9" s="19" t="s">
        <v>60</v>
      </c>
    </row>
    <row r="10" spans="2:12" x14ac:dyDescent="0.3">
      <c r="B10" s="25" t="s">
        <v>34</v>
      </c>
      <c r="C10" s="62">
        <f>1</f>
        <v>1</v>
      </c>
      <c r="D10" s="62">
        <f>VLOOKUP((HLOOKUP(B8,example2_data!B9:K13,2,FALSE)-HLOOKUP(B8,example2_data!B9:K13,3,FALSE)),example2_data!A28:B44,2, FALSE)</f>
        <v>2</v>
      </c>
      <c r="E10" s="62">
        <f>VLOOKUP((HLOOKUP(B8,example2_data!B9:K13,2,FALSE)-HLOOKUP(B8,example2_data!B9:K13,4,FALSE)),example2_data!A28:B44,2, FALSE)</f>
        <v>0.5</v>
      </c>
      <c r="F10" s="39">
        <f>VLOOKUP((HLOOKUP(B8,example2_data!B9:K13,2,FALSE)-HLOOKUP(B8,example2_data!B9:K13,5,FALSE)),example2_data!A28:B44,2, FALSE)</f>
        <v>2</v>
      </c>
    </row>
    <row r="11" spans="2:12" x14ac:dyDescent="0.3">
      <c r="B11" s="25" t="s">
        <v>35</v>
      </c>
      <c r="C11" s="62">
        <f>VLOOKUP((HLOOKUP(B8,example2_data!B9:K13,3,FALSE)-HLOOKUP(B8,example2_data!B9:K13,2,FALSE)),example2_data!A28:B44,2, FALSE)</f>
        <v>0.5</v>
      </c>
      <c r="D11" s="62">
        <f>1</f>
        <v>1</v>
      </c>
      <c r="E11" s="62">
        <f>VLOOKUP((HLOOKUP(B8,example2_data!B9:K13,3,FALSE)-HLOOKUP(B8,example2_data!B9:K13,4,FALSE)),example2_data!A28:B44,2, FALSE)</f>
        <v>0.33333333333333331</v>
      </c>
      <c r="F11" s="39">
        <f>VLOOKUP((HLOOKUP(B8,example2_data!B9:K13,3,FALSE)-HLOOKUP(B8,example2_data!B9:K13,5,FALSE)),example2_data!A28:B44,2, FALSE)</f>
        <v>1</v>
      </c>
    </row>
    <row r="12" spans="2:12" x14ac:dyDescent="0.3">
      <c r="B12" s="25" t="s">
        <v>59</v>
      </c>
      <c r="C12" s="62">
        <f>VLOOKUP((HLOOKUP(B8,example2_data!B9:K13,4,FALSE)-HLOOKUP(B8,example2_data!B9:K13,2,FALSE)),example2_data!A28:B44,2, FALSE)</f>
        <v>2</v>
      </c>
      <c r="D12" s="62">
        <f>VLOOKUP((HLOOKUP(B8,example2_data!B9:K13,4,FALSE)-HLOOKUP(B8,example2_data!B9:K13,3,FALSE)),example2_data!A28:B44,2, FALSE)</f>
        <v>3</v>
      </c>
      <c r="E12" s="62">
        <f>1</f>
        <v>1</v>
      </c>
      <c r="F12" s="39">
        <f>VLOOKUP((HLOOKUP(B8,example2_data!B9:K13,4,FALSE)-HLOOKUP(B8,example2_data!B9:K13,5,FALSE)),example2_data!A28:B44,2, FALSE)</f>
        <v>3</v>
      </c>
    </row>
    <row r="13" spans="2:12" ht="15" thickBot="1" x14ac:dyDescent="0.35">
      <c r="B13" s="26" t="s">
        <v>60</v>
      </c>
      <c r="C13" s="63">
        <f>VLOOKUP((HLOOKUP(B8,example2_data!B9:K13,5,FALSE)-HLOOKUP(B8,example2_data!B9:K13,2,FALSE)),example2_data!A28:B44,2, FALSE)</f>
        <v>0.5</v>
      </c>
      <c r="D13" s="63">
        <f>VLOOKUP((HLOOKUP(B8,example2_data!B9:K13,5,FALSE)-HLOOKUP(B8,example2_data!B9:K13,3,FALSE)),example2_data!A28:B44,2, FALSE)</f>
        <v>1</v>
      </c>
      <c r="E13" s="63">
        <f>VLOOKUP((HLOOKUP(B8,example2_data!B9:K13,5,FALSE)-HLOOKUP(B8,example2_data!B9:K13,4,FALSE)),example2_data!A28:B44,2, FALSE)</f>
        <v>0.33333333333333331</v>
      </c>
      <c r="F13" s="64">
        <f>1</f>
        <v>1</v>
      </c>
    </row>
    <row r="14" spans="2:12" ht="15" thickBot="1" x14ac:dyDescent="0.35"/>
    <row r="15" spans="2:12" x14ac:dyDescent="0.3">
      <c r="B15" s="104" t="str">
        <f>objectives!H4</f>
        <v>SOAP</v>
      </c>
      <c r="C15" s="105"/>
      <c r="D15" s="105"/>
      <c r="E15" s="105"/>
      <c r="F15" s="106"/>
    </row>
    <row r="16" spans="2:12" x14ac:dyDescent="0.3">
      <c r="B16" s="6"/>
      <c r="C16" s="18" t="s">
        <v>34</v>
      </c>
      <c r="D16" s="18" t="s">
        <v>35</v>
      </c>
      <c r="E16" s="18" t="s">
        <v>59</v>
      </c>
      <c r="F16" s="19" t="s">
        <v>60</v>
      </c>
    </row>
    <row r="17" spans="2:6" x14ac:dyDescent="0.3">
      <c r="B17" s="25" t="s">
        <v>34</v>
      </c>
      <c r="C17" s="62">
        <f>1</f>
        <v>1</v>
      </c>
      <c r="D17" s="62">
        <f>VLOOKUP((HLOOKUP(B15,example2_data!B9:K13,2,FALSE)-HLOOKUP(B15,example2_data!B9:K13,3,FALSE)),example2_data!A28:B44,2, FALSE)</f>
        <v>6</v>
      </c>
      <c r="E17" s="62">
        <f>VLOOKUP((HLOOKUP(B15,example2_data!B9:K13,2,FALSE)-HLOOKUP(B15,example2_data!B9:K13,4,FALSE)),example2_data!A28:B44,2, FALSE)</f>
        <v>3</v>
      </c>
      <c r="F17" s="39">
        <f>VLOOKUP((HLOOKUP(B15,example2_data!B9:K13,2,FALSE)-HLOOKUP(B15,example2_data!B9:K13,5,FALSE)),example2_data!A28:B44,2, FALSE)</f>
        <v>2</v>
      </c>
    </row>
    <row r="18" spans="2:6" x14ac:dyDescent="0.3">
      <c r="B18" s="25" t="s">
        <v>35</v>
      </c>
      <c r="C18" s="62">
        <f>VLOOKUP((HLOOKUP(B15,example2_data!B9:K13,3,FALSE)-HLOOKUP(B15,example2_data!B9:K13,2,FALSE)),example2_data!A28:B44,2, FALSE)</f>
        <v>0.16666666666666666</v>
      </c>
      <c r="D18" s="62">
        <f>1</f>
        <v>1</v>
      </c>
      <c r="E18" s="62">
        <f>VLOOKUP((HLOOKUP(B15,example2_data!B9:K13,3,FALSE)-HLOOKUP(B15,example2_data!B9:K13,4,FALSE)),example2_data!A28:B44,2, FALSE)</f>
        <v>0.25</v>
      </c>
      <c r="F18" s="39">
        <f>VLOOKUP((HLOOKUP(B15,example2_data!B9:K13,3,FALSE)-HLOOKUP(B15,example2_data!B9:K13,5,FALSE)),example2_data!A28:B44,2, FALSE)</f>
        <v>0.2</v>
      </c>
    </row>
    <row r="19" spans="2:6" x14ac:dyDescent="0.3">
      <c r="B19" s="25" t="s">
        <v>59</v>
      </c>
      <c r="C19" s="62">
        <f>VLOOKUP((HLOOKUP(B15,example2_data!B9:K13,4,FALSE)-HLOOKUP(B15,example2_data!B9:K13,2,FALSE)),example2_data!A28:B44,2, FALSE)</f>
        <v>0.33333333333333331</v>
      </c>
      <c r="D19" s="62">
        <f>VLOOKUP((HLOOKUP(B15,example2_data!B9:K13,4,FALSE)-HLOOKUP(B15,example2_data!B9:K13,3,FALSE)),example2_data!A28:B44,2, FALSE)</f>
        <v>4</v>
      </c>
      <c r="E19" s="62">
        <f>1</f>
        <v>1</v>
      </c>
      <c r="F19" s="39">
        <f>VLOOKUP((HLOOKUP(B15,example2_data!B9:K13,4,FALSE)-HLOOKUP(B15,example2_data!B9:K13,5,FALSE)),example2_data!A28:B44,2, FALSE)</f>
        <v>0.5</v>
      </c>
    </row>
    <row r="20" spans="2:6" ht="15" thickBot="1" x14ac:dyDescent="0.35">
      <c r="B20" s="26" t="s">
        <v>60</v>
      </c>
      <c r="C20" s="63">
        <f>VLOOKUP((HLOOKUP(B15,example2_data!B9:K13,5,FALSE)-HLOOKUP(B15,example2_data!B9:K13,2,FALSE)),example2_data!A28:B44,2, FALSE)</f>
        <v>0.5</v>
      </c>
      <c r="D20" s="63">
        <f>VLOOKUP((HLOOKUP(B15,example2_data!B9:K13,5,FALSE)-HLOOKUP(B15,example2_data!B9:K13,3,FALSE)),example2_data!A28:B44,2, FALSE)</f>
        <v>5</v>
      </c>
      <c r="E20" s="63">
        <f>VLOOKUP((HLOOKUP(B15,example2_data!B9:K13,5,FALSE)-HLOOKUP(B15,example2_data!B9:K13,4,FALSE)),example2_data!A28:B44,2, FALSE)</f>
        <v>2</v>
      </c>
      <c r="F20" s="64">
        <f>1</f>
        <v>1</v>
      </c>
    </row>
  </sheetData>
  <mergeCells count="4">
    <mergeCell ref="B1:F1"/>
    <mergeCell ref="B8:F8"/>
    <mergeCell ref="B15:F15"/>
    <mergeCell ref="I1:K1"/>
  </mergeCells>
  <conditionalFormatting sqref="L3:L6">
    <cfRule type="top10" dxfId="0" priority="2" percent="1" rank="1"/>
  </conditionalFormatting>
  <conditionalFormatting sqref="H5:K5">
    <cfRule type="expression" priority="1">
      <formula>"IF($L$5 = MAX($L$3:$L$6"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objectives</vt:lpstr>
      <vt:lpstr>example1</vt:lpstr>
      <vt:lpstr>example2_data</vt:lpstr>
      <vt:lpstr>example2_matrices</vt:lpstr>
      <vt:lpstr>Comparisons</vt:lpstr>
      <vt:lpstr>Proficiencies</vt:lpstr>
      <vt:lpstr>Scores</vt:lpstr>
      <vt:lpstr>Selections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Colson</dc:creator>
  <cp:lastModifiedBy>Jessica Colson</cp:lastModifiedBy>
  <dcterms:created xsi:type="dcterms:W3CDTF">2018-04-17T22:10:26Z</dcterms:created>
  <dcterms:modified xsi:type="dcterms:W3CDTF">2018-06-07T20:58:58Z</dcterms:modified>
</cp:coreProperties>
</file>