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14cd7a31c09595/Documents/Business Info/2024 Businesses/My Portfolio/GitHub Portfolio/Nurse Pay Analysis/"/>
    </mc:Choice>
  </mc:AlternateContent>
  <xr:revisionPtr revIDLastSave="1042" documentId="11_E18E70E210328D59F34CB7E4B2FCD6263AC9C966" xr6:coauthVersionLast="47" xr6:coauthVersionMax="47" xr10:uidLastSave="{11A996E0-AAAA-4A42-8608-6794F1FDD721}"/>
  <bookViews>
    <workbookView xWindow="-108" yWindow="-108" windowWidth="23256" windowHeight="12456" xr2:uid="{00000000-000D-0000-FFFF-FFFF00000000}"/>
  </bookViews>
  <sheets>
    <sheet name="Survey Responses" sheetId="1" r:id="rId1"/>
    <sheet name="Questions" sheetId="2" r:id="rId2"/>
    <sheet name="Respondents" sheetId="5" r:id="rId3"/>
    <sheet name="Rent" sheetId="4" r:id="rId4"/>
    <sheet name="Taxes" sheetId="6" r:id="rId5"/>
    <sheet name="Years" sheetId="3" r:id="rId6"/>
  </sheets>
  <definedNames>
    <definedName name="_xlnm._FilterDatabase" localSheetId="3" hidden="1">Rent!$A$1:$T$14</definedName>
    <definedName name="_xlnm._FilterDatabase" localSheetId="0" hidden="1">'Survey Responses'!$A$1:$O$158</definedName>
    <definedName name="_xlnm._FilterDatabase" localSheetId="5" hidden="1">Years!$A$1:$E$1</definedName>
    <definedName name="LPN">Respondents!$D$2</definedName>
    <definedName name="NP">Respondents!$C$2</definedName>
    <definedName name="Respondents">Respondents!$A$1:$F$1</definedName>
    <definedName name="RN">Respondents!$B$2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4" l="1"/>
  <c r="Q7" i="4" s="1"/>
  <c r="M9" i="4"/>
  <c r="Q9" i="4" s="1"/>
  <c r="K3" i="4"/>
  <c r="K4" i="4"/>
  <c r="K5" i="4"/>
  <c r="K6" i="4"/>
  <c r="K7" i="4"/>
  <c r="K8" i="4"/>
  <c r="K9" i="4"/>
  <c r="K10" i="4"/>
  <c r="K11" i="4"/>
  <c r="K12" i="4"/>
  <c r="K13" i="4"/>
  <c r="K14" i="4"/>
  <c r="K2" i="4"/>
  <c r="P3" i="4"/>
  <c r="P4" i="4"/>
  <c r="P5" i="4"/>
  <c r="P6" i="4"/>
  <c r="P7" i="4"/>
  <c r="P8" i="4"/>
  <c r="P9" i="4"/>
  <c r="P10" i="4"/>
  <c r="P11" i="4"/>
  <c r="P12" i="4"/>
  <c r="P13" i="4"/>
  <c r="P14" i="4"/>
  <c r="P2" i="4"/>
  <c r="K2" i="5" a="1"/>
  <c r="K2" i="5" s="1"/>
  <c r="J2" i="5"/>
  <c r="N2" i="5" a="1"/>
  <c r="N2" i="5" s="1"/>
  <c r="N3" i="5" a="1"/>
  <c r="N3" i="5" s="1"/>
  <c r="F13" i="4"/>
  <c r="F12" i="4"/>
  <c r="F11" i="4"/>
  <c r="F10" i="4"/>
  <c r="F9" i="4"/>
  <c r="F8" i="4"/>
  <c r="F7" i="4"/>
  <c r="F6" i="4"/>
  <c r="F5" i="4"/>
  <c r="F4" i="4"/>
  <c r="F3" i="4"/>
  <c r="F2" i="4"/>
  <c r="F14" i="4"/>
  <c r="M12" i="4"/>
  <c r="T12" i="4" s="1"/>
  <c r="N12" i="4"/>
  <c r="O12" i="4" s="1"/>
  <c r="R12" i="4" s="1"/>
  <c r="M13" i="4"/>
  <c r="Q13" i="4" s="1"/>
  <c r="N13" i="4"/>
  <c r="O13" i="4" s="1"/>
  <c r="R13" i="4" s="1"/>
  <c r="M11" i="4"/>
  <c r="Q11" i="4" s="1"/>
  <c r="N11" i="4"/>
  <c r="O11" i="4" s="1"/>
  <c r="R11" i="4" s="1"/>
  <c r="N9" i="4" l="1"/>
  <c r="O9" i="4" s="1"/>
  <c r="R9" i="4" s="1"/>
  <c r="N7" i="4"/>
  <c r="O7" i="4" s="1"/>
  <c r="R7" i="4" s="1"/>
  <c r="S7" i="4" s="1"/>
  <c r="Q12" i="4"/>
  <c r="U12" i="4"/>
  <c r="S9" i="4"/>
  <c r="T11" i="4"/>
  <c r="T13" i="4"/>
  <c r="T9" i="4"/>
  <c r="S11" i="4"/>
  <c r="S13" i="4"/>
  <c r="T7" i="4"/>
  <c r="S12" i="4"/>
  <c r="U9" i="4" l="1"/>
  <c r="M6" i="4"/>
  <c r="Q6" i="4" s="1"/>
  <c r="N6" i="4"/>
  <c r="O6" i="4" s="1"/>
  <c r="N5" i="4"/>
  <c r="O5" i="4" s="1"/>
  <c r="U5" i="4" s="1"/>
  <c r="N4" i="4"/>
  <c r="O4" i="4" s="1"/>
  <c r="N2" i="4"/>
  <c r="O2" i="4" s="1"/>
  <c r="N14" i="4"/>
  <c r="O14" i="4" s="1"/>
  <c r="N8" i="4"/>
  <c r="O8" i="4" s="1"/>
  <c r="N3" i="4"/>
  <c r="O3" i="4" s="1"/>
  <c r="M5" i="4"/>
  <c r="Q5" i="4" s="1"/>
  <c r="M4" i="4"/>
  <c r="Q4" i="4" s="1"/>
  <c r="M2" i="4"/>
  <c r="Q2" i="4" s="1"/>
  <c r="M14" i="4"/>
  <c r="Q14" i="4" s="1"/>
  <c r="M8" i="4"/>
  <c r="Q8" i="4" s="1"/>
  <c r="M3" i="4"/>
  <c r="Q3" i="4" s="1"/>
  <c r="M10" i="4"/>
  <c r="Q10" i="4" s="1"/>
  <c r="N10" i="4"/>
  <c r="O10" i="4" s="1"/>
  <c r="J158" i="1"/>
  <c r="J147" i="1"/>
  <c r="K147" i="1" s="1"/>
  <c r="J21" i="1"/>
  <c r="J146" i="1"/>
  <c r="K146" i="1" s="1"/>
  <c r="J144" i="1"/>
  <c r="K144" i="1" s="1"/>
  <c r="J143" i="1"/>
  <c r="K143" i="1" s="1"/>
  <c r="J142" i="1"/>
  <c r="K142" i="1" s="1"/>
  <c r="J141" i="1"/>
  <c r="K141" i="1" s="1"/>
  <c r="J140" i="1"/>
  <c r="K140" i="1" s="1"/>
  <c r="J138" i="1"/>
  <c r="K138" i="1" s="1"/>
  <c r="J139" i="1"/>
  <c r="J155" i="1"/>
  <c r="K155" i="1" s="1"/>
  <c r="J137" i="1"/>
  <c r="K137" i="1" s="1"/>
  <c r="J136" i="1"/>
  <c r="K136" i="1" s="1"/>
  <c r="J135" i="1"/>
  <c r="K135" i="1" s="1"/>
  <c r="J133" i="1"/>
  <c r="K133" i="1" s="1"/>
  <c r="J134" i="1"/>
  <c r="J132" i="1"/>
  <c r="K132" i="1" s="1"/>
  <c r="J129" i="1"/>
  <c r="K129" i="1" s="1"/>
  <c r="J130" i="1"/>
  <c r="K130" i="1" s="1"/>
  <c r="J131" i="1"/>
  <c r="J128" i="1"/>
  <c r="J126" i="1"/>
  <c r="K126" i="1" s="1"/>
  <c r="J39" i="1"/>
  <c r="K39" i="1" s="1"/>
  <c r="J125" i="1"/>
  <c r="K125" i="1" s="1"/>
  <c r="J124" i="1"/>
  <c r="K124" i="1" s="1"/>
  <c r="J127" i="1"/>
  <c r="K127" i="1" s="1"/>
  <c r="J123" i="1"/>
  <c r="K123" i="1" s="1"/>
  <c r="J154" i="1"/>
  <c r="K154" i="1" s="1"/>
  <c r="J122" i="1"/>
  <c r="K122" i="1" s="1"/>
  <c r="J148" i="1"/>
  <c r="K148" i="1" s="1"/>
  <c r="J121" i="1"/>
  <c r="K121" i="1" s="1"/>
  <c r="J110" i="1"/>
  <c r="K110" i="1" s="1"/>
  <c r="J120" i="1"/>
  <c r="K120" i="1" s="1"/>
  <c r="J119" i="1"/>
  <c r="K119" i="1" s="1"/>
  <c r="J118" i="1"/>
  <c r="K118" i="1" s="1"/>
  <c r="J116" i="1"/>
  <c r="K116" i="1" s="1"/>
  <c r="J115" i="1"/>
  <c r="K115" i="1" s="1"/>
  <c r="J157" i="1"/>
  <c r="J111" i="1"/>
  <c r="J114" i="1"/>
  <c r="K114" i="1" s="1"/>
  <c r="J117" i="1"/>
  <c r="K117" i="1" s="1"/>
  <c r="J113" i="1"/>
  <c r="K113" i="1" s="1"/>
  <c r="J112" i="1"/>
  <c r="J109" i="1"/>
  <c r="K109" i="1" s="1"/>
  <c r="J108" i="1"/>
  <c r="K108" i="1" s="1"/>
  <c r="J145" i="1"/>
  <c r="J107" i="1"/>
  <c r="K107" i="1" s="1"/>
  <c r="J106" i="1"/>
  <c r="K106" i="1" s="1"/>
  <c r="J105" i="1"/>
  <c r="J102" i="1"/>
  <c r="K102" i="1" s="1"/>
  <c r="J45" i="1"/>
  <c r="J29" i="1"/>
  <c r="J101" i="1"/>
  <c r="K101" i="1" s="1"/>
  <c r="J104" i="1"/>
  <c r="K104" i="1" s="1"/>
  <c r="J103" i="1"/>
  <c r="K103" i="1" s="1"/>
  <c r="J99" i="1"/>
  <c r="J100" i="1"/>
  <c r="K100" i="1" s="1"/>
  <c r="J98" i="1"/>
  <c r="K98" i="1" s="1"/>
  <c r="J97" i="1"/>
  <c r="K97" i="1" s="1"/>
  <c r="J96" i="1"/>
  <c r="J95" i="1"/>
  <c r="K95" i="1" s="1"/>
  <c r="J94" i="1"/>
  <c r="K94" i="1" s="1"/>
  <c r="J93" i="1"/>
  <c r="K93" i="1" s="1"/>
  <c r="J92" i="1"/>
  <c r="J91" i="1"/>
  <c r="K91" i="1" s="1"/>
  <c r="J90" i="1"/>
  <c r="K90" i="1" s="1"/>
  <c r="J89" i="1"/>
  <c r="K89" i="1" s="1"/>
  <c r="J87" i="1"/>
  <c r="K87" i="1" s="1"/>
  <c r="J151" i="1"/>
  <c r="K151" i="1" s="1"/>
  <c r="J88" i="1"/>
  <c r="K88" i="1" s="1"/>
  <c r="J86" i="1"/>
  <c r="K86" i="1" s="1"/>
  <c r="J85" i="1"/>
  <c r="K85" i="1" s="1"/>
  <c r="J81" i="1"/>
  <c r="J84" i="1"/>
  <c r="K84" i="1" s="1"/>
  <c r="J82" i="1"/>
  <c r="J80" i="1"/>
  <c r="J79" i="1"/>
  <c r="K79" i="1" s="1"/>
  <c r="J76" i="1"/>
  <c r="J78" i="1"/>
  <c r="K78" i="1" s="1"/>
  <c r="J77" i="1"/>
  <c r="K77" i="1" s="1"/>
  <c r="J74" i="1"/>
  <c r="K74" i="1" s="1"/>
  <c r="J73" i="1"/>
  <c r="K73" i="1" s="1"/>
  <c r="J72" i="1"/>
  <c r="J71" i="1"/>
  <c r="K71" i="1" s="1"/>
  <c r="J70" i="1"/>
  <c r="J69" i="1"/>
  <c r="K69" i="1" s="1"/>
  <c r="J68" i="1"/>
  <c r="K68" i="1" s="1"/>
  <c r="J67" i="1"/>
  <c r="K67" i="1" s="1"/>
  <c r="J156" i="1"/>
  <c r="J66" i="1"/>
  <c r="J43" i="1"/>
  <c r="J65" i="1"/>
  <c r="K65" i="1" s="1"/>
  <c r="J64" i="1"/>
  <c r="K64" i="1" s="1"/>
  <c r="J60" i="1"/>
  <c r="K60" i="1" s="1"/>
  <c r="J153" i="1"/>
  <c r="K153" i="1" s="1"/>
  <c r="J63" i="1"/>
  <c r="K63" i="1" s="1"/>
  <c r="J59" i="1"/>
  <c r="K59" i="1" s="1"/>
  <c r="J62" i="1"/>
  <c r="J58" i="1"/>
  <c r="K58" i="1" s="1"/>
  <c r="J57" i="1"/>
  <c r="K57" i="1" s="1"/>
  <c r="J56" i="1"/>
  <c r="J52" i="1"/>
  <c r="J55" i="1"/>
  <c r="K55" i="1" s="1"/>
  <c r="J53" i="1"/>
  <c r="J48" i="1"/>
  <c r="J51" i="1"/>
  <c r="K51" i="1" s="1"/>
  <c r="J49" i="1"/>
  <c r="J3" i="1"/>
  <c r="K3" i="1" s="1"/>
  <c r="J149" i="1"/>
  <c r="J152" i="1"/>
  <c r="K152" i="1" s="1"/>
  <c r="J50" i="1"/>
  <c r="K50" i="1" s="1"/>
  <c r="J46" i="1"/>
  <c r="J42" i="1"/>
  <c r="K42" i="1" s="1"/>
  <c r="J41" i="1"/>
  <c r="J38" i="1"/>
  <c r="K38" i="1" s="1"/>
  <c r="J37" i="1"/>
  <c r="K37" i="1" s="1"/>
  <c r="J36" i="1"/>
  <c r="J34" i="1"/>
  <c r="K34" i="1" s="1"/>
  <c r="J33" i="1"/>
  <c r="K33" i="1" s="1"/>
  <c r="J32" i="1"/>
  <c r="K32" i="1" s="1"/>
  <c r="J31" i="1"/>
  <c r="K31" i="1" s="1"/>
  <c r="J30" i="1"/>
  <c r="J27" i="1"/>
  <c r="J26" i="1"/>
  <c r="K26" i="1" s="1"/>
  <c r="J25" i="1"/>
  <c r="K25" i="1" s="1"/>
  <c r="J24" i="1"/>
  <c r="K24" i="1" s="1"/>
  <c r="J8" i="1"/>
  <c r="K8" i="1" s="1"/>
  <c r="J22" i="1"/>
  <c r="J20" i="1"/>
  <c r="K20" i="1" s="1"/>
  <c r="J17" i="1"/>
  <c r="J150" i="1"/>
  <c r="K150" i="1" s="1"/>
  <c r="J16" i="1"/>
  <c r="J15" i="1"/>
  <c r="J14" i="1"/>
  <c r="J19" i="1"/>
  <c r="J10" i="1"/>
  <c r="J47" i="1"/>
  <c r="J44" i="1"/>
  <c r="J40" i="1"/>
  <c r="J54" i="1"/>
  <c r="J75" i="1"/>
  <c r="J2" i="1"/>
  <c r="J6" i="1"/>
  <c r="J35" i="1"/>
  <c r="J61" i="1"/>
  <c r="J11" i="1"/>
  <c r="J7" i="1"/>
  <c r="J12" i="1"/>
  <c r="J18" i="1"/>
  <c r="J83" i="1"/>
  <c r="J5" i="1"/>
  <c r="K5" i="1" s="1"/>
  <c r="J4" i="1"/>
  <c r="J23" i="1"/>
  <c r="J28" i="1"/>
  <c r="J13" i="1"/>
  <c r="K13" i="1" s="1"/>
  <c r="J9" i="1"/>
  <c r="K9" i="1" s="1"/>
  <c r="U8" i="4" l="1"/>
  <c r="U4" i="4"/>
  <c r="R10" i="4"/>
  <c r="S10" i="4" s="1"/>
  <c r="U10" i="4"/>
  <c r="R3" i="4"/>
  <c r="S3" i="4" s="1"/>
  <c r="U11" i="4"/>
  <c r="R2" i="4"/>
  <c r="S2" i="4" s="1"/>
  <c r="U3" i="4"/>
  <c r="R4" i="4"/>
  <c r="S4" i="4" s="1"/>
  <c r="U2" i="4"/>
  <c r="R5" i="4"/>
  <c r="S5" i="4" s="1"/>
  <c r="U7" i="4"/>
  <c r="R6" i="4"/>
  <c r="S6" i="4" s="1"/>
  <c r="U6" i="4"/>
  <c r="R8" i="4"/>
  <c r="S8" i="4" s="1"/>
  <c r="U13" i="4"/>
  <c r="R14" i="4"/>
  <c r="S14" i="4" s="1"/>
  <c r="U14" i="4"/>
  <c r="J3" i="5"/>
  <c r="K3" i="5"/>
  <c r="T10" i="4"/>
  <c r="T3" i="4"/>
  <c r="T8" i="4"/>
  <c r="T14" i="4"/>
  <c r="T2" i="4"/>
  <c r="T4" i="4"/>
  <c r="T5" i="4"/>
  <c r="T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<sst xmlns="http://schemas.openxmlformats.org/spreadsheetml/2006/main" count="1364" uniqueCount="558">
  <si>
    <t>Timestamp</t>
  </si>
  <si>
    <t xml:space="preserve">Organization/hospital (optional) </t>
  </si>
  <si>
    <t xml:space="preserve">What area are you in ? Tampa ? Orlando? Other ? </t>
  </si>
  <si>
    <t xml:space="preserve">Employment type </t>
  </si>
  <si>
    <t xml:space="preserve">Base Rate (hourly) </t>
  </si>
  <si>
    <t xml:space="preserve">Annual Pay </t>
  </si>
  <si>
    <t>Night Differential</t>
  </si>
  <si>
    <t xml:space="preserve">Weekend differential </t>
  </si>
  <si>
    <t>Call Pay</t>
  </si>
  <si>
    <t xml:space="preserve">Extra Comments </t>
  </si>
  <si>
    <t>2024/10/02 04:37:55</t>
  </si>
  <si>
    <t>RN</t>
  </si>
  <si>
    <t>St Joseph’s Main TPA</t>
  </si>
  <si>
    <t>2-3 years</t>
  </si>
  <si>
    <t>Full time</t>
  </si>
  <si>
    <t>5.00</t>
  </si>
  <si>
    <t>1.00</t>
  </si>
  <si>
    <t>2024/10/02 04:38:21</t>
  </si>
  <si>
    <t xml:space="preserve">Tampa </t>
  </si>
  <si>
    <t>3-5 years</t>
  </si>
  <si>
    <t>Traveler/SRO/Mobile pool/contractor</t>
  </si>
  <si>
    <t>2024/10/02 04:52:07</t>
  </si>
  <si>
    <t>Tampa</t>
  </si>
  <si>
    <t>1.40</t>
  </si>
  <si>
    <t>0</t>
  </si>
  <si>
    <t>2024/10/02 04:53:08</t>
  </si>
  <si>
    <t xml:space="preserve">Wesley Chapel </t>
  </si>
  <si>
    <t>3.40</t>
  </si>
  <si>
    <t>2024/10/02 04:58:21</t>
  </si>
  <si>
    <t>Vascular Access</t>
  </si>
  <si>
    <t>19%</t>
  </si>
  <si>
    <t>2024/10/02 05:13:22</t>
  </si>
  <si>
    <t>NP/PA</t>
  </si>
  <si>
    <t>Cardiology</t>
  </si>
  <si>
    <t>New grad &lt;1 year</t>
  </si>
  <si>
    <t>$750/day</t>
  </si>
  <si>
    <t>2024/10/02 05:14:09</t>
  </si>
  <si>
    <t>PAT</t>
  </si>
  <si>
    <t>Tampa - TGH</t>
  </si>
  <si>
    <t>.19</t>
  </si>
  <si>
    <t>.05</t>
  </si>
  <si>
    <t>2024/10/02 05:17:57</t>
  </si>
  <si>
    <t xml:space="preserve">Interventional Radiology </t>
  </si>
  <si>
    <t>St Petersburg</t>
  </si>
  <si>
    <t>2024/10/02 05:19:19</t>
  </si>
  <si>
    <t>Post op</t>
  </si>
  <si>
    <t>5%</t>
  </si>
  <si>
    <t>2024/10/02 05:38:58</t>
  </si>
  <si>
    <t>LPN</t>
  </si>
  <si>
    <t xml:space="preserve">School </t>
  </si>
  <si>
    <t>10+ years</t>
  </si>
  <si>
    <t>2024/10/02 06:07:08</t>
  </si>
  <si>
    <t xml:space="preserve">Johns Hopkins All Children’s </t>
  </si>
  <si>
    <t>5+ years</t>
  </si>
  <si>
    <t>2024/10/02 06:07:53</t>
  </si>
  <si>
    <t>Peri-Op</t>
  </si>
  <si>
    <t>2024/10/02 06:15:42</t>
  </si>
  <si>
    <t>Mid shift diff 3.05</t>
  </si>
  <si>
    <t>3.50</t>
  </si>
  <si>
    <t>2024/10/02 06:19:18</t>
  </si>
  <si>
    <t xml:space="preserve">Occupational medicine </t>
  </si>
  <si>
    <t>2024/10/02 06:21:34</t>
  </si>
  <si>
    <t>2024/10/02 06:25:33</t>
  </si>
  <si>
    <t>tampa</t>
  </si>
  <si>
    <t xml:space="preserve">in total including night and weekend is 38.50 </t>
  </si>
  <si>
    <t>2024/10/02 06:27:01</t>
  </si>
  <si>
    <t>2.00</t>
  </si>
  <si>
    <t>2024/10/02 06:27:27</t>
  </si>
  <si>
    <t>CNA</t>
  </si>
  <si>
    <t xml:space="preserve">PCU at HCA south tampa hospital </t>
  </si>
  <si>
    <t>South Tampa</t>
  </si>
  <si>
    <t>PRN</t>
  </si>
  <si>
    <t>$2</t>
  </si>
  <si>
    <t>2024/10/02 06:28:00</t>
  </si>
  <si>
    <t xml:space="preserve">Lakeland </t>
  </si>
  <si>
    <t>2024/10/02 06:28:15</t>
  </si>
  <si>
    <t xml:space="preserve">Sarasota </t>
  </si>
  <si>
    <t>Part time</t>
  </si>
  <si>
    <t>2024/10/02 06:36:01</t>
  </si>
  <si>
    <t>CVTOR</t>
  </si>
  <si>
    <t>TGH</t>
  </si>
  <si>
    <t>2024/10/02 06:37:20</t>
  </si>
  <si>
    <t>Home Health Pediatrics</t>
  </si>
  <si>
    <t>2024/10/02 06:40:39</t>
  </si>
  <si>
    <t xml:space="preserve">Primary care </t>
  </si>
  <si>
    <t>2024/10/02 06:41:40</t>
  </si>
  <si>
    <t>Riverview</t>
  </si>
  <si>
    <t>2024/10/02 06:51:00</t>
  </si>
  <si>
    <t>4.75</t>
  </si>
  <si>
    <t>3</t>
  </si>
  <si>
    <t>2024/10/02 06:51:01</t>
  </si>
  <si>
    <t>2024/10/02 06:52:04</t>
  </si>
  <si>
    <t>4.25</t>
  </si>
  <si>
    <t>2024/10/02 06:54:13</t>
  </si>
  <si>
    <t>2024/10/02 06:54:50</t>
  </si>
  <si>
    <t>St Pete</t>
  </si>
  <si>
    <t>3.00</t>
  </si>
  <si>
    <t>we have three different level of bonuses: 7,10,17</t>
  </si>
  <si>
    <t>2024/10/02 06:55:48</t>
  </si>
  <si>
    <t>Manatee</t>
  </si>
  <si>
    <t>2024/10/02 07:06:56</t>
  </si>
  <si>
    <t xml:space="preserve">Oncology </t>
  </si>
  <si>
    <t>2024/10/02 07:08:29</t>
  </si>
  <si>
    <t>OR</t>
  </si>
  <si>
    <t>Unknown</t>
  </si>
  <si>
    <t>None</t>
  </si>
  <si>
    <t>SRO doesn’t always get differential &amp; the hourly changes with the season</t>
  </si>
  <si>
    <t>2024/10/02 07:10:47</t>
  </si>
  <si>
    <t>Advent</t>
  </si>
  <si>
    <t>$3.5</t>
  </si>
  <si>
    <t>At least a 3% increase in November 2024. Also have clinical ladder than can pay you and extra 7-20% per check.</t>
  </si>
  <si>
    <t>2024/10/02 07:11:55</t>
  </si>
  <si>
    <t>2024/10/02 07:12:58</t>
  </si>
  <si>
    <t xml:space="preserve">School Nursing /LTC </t>
  </si>
  <si>
    <t>2024/10/02 07:13:09</t>
  </si>
  <si>
    <t xml:space="preserve">Home health </t>
  </si>
  <si>
    <t>2024/10/02 07:18:09</t>
  </si>
  <si>
    <t>100</t>
  </si>
  <si>
    <t>2024/10/02 07:18:32</t>
  </si>
  <si>
    <t>Cath Lab</t>
  </si>
  <si>
    <t>8/hr</t>
  </si>
  <si>
    <t>2024/10/02 07:22:09</t>
  </si>
  <si>
    <t>Dialysis</t>
  </si>
  <si>
    <t>42</t>
  </si>
  <si>
    <t>2024/10/02 07:26:52</t>
  </si>
  <si>
    <t xml:space="preserve">Pre surgical and post surgical musing </t>
  </si>
  <si>
    <t xml:space="preserve">Tampa bay </t>
  </si>
  <si>
    <t xml:space="preserve">Not enough. Has to repay student loans </t>
  </si>
  <si>
    <t>2024/10/02 07:28:30</t>
  </si>
  <si>
    <t>Clinical ladder opportunities up to 20%</t>
  </si>
  <si>
    <t>2024/10/02 07:29:18</t>
  </si>
  <si>
    <t>PCU</t>
  </si>
  <si>
    <t>Largo</t>
  </si>
  <si>
    <t>2024/10/02 07:30:33</t>
  </si>
  <si>
    <t>Home Health Care - Private Duty</t>
  </si>
  <si>
    <t>2024/10/02 07:30:54</t>
  </si>
  <si>
    <t xml:space="preserve">Labor and Delivery </t>
  </si>
  <si>
    <t>Winter Haven</t>
  </si>
  <si>
    <t>5</t>
  </si>
  <si>
    <t>2</t>
  </si>
  <si>
    <t>$4/hr if you stay home, time and 1/2 if you come in</t>
  </si>
  <si>
    <t>2024/10/02 07:32:09</t>
  </si>
  <si>
    <t>Corrections</t>
  </si>
  <si>
    <t>2024/10/02 07:34:45</t>
  </si>
  <si>
    <t>2024/10/02 07:35:07</t>
  </si>
  <si>
    <t>2024/10/02 07:36:58</t>
  </si>
  <si>
    <t>ED</t>
  </si>
  <si>
    <t>Clearwater/st pete</t>
  </si>
  <si>
    <t>12</t>
  </si>
  <si>
    <t>2024/10/02 07:38:47</t>
  </si>
  <si>
    <t xml:space="preserve">Spring Hill </t>
  </si>
  <si>
    <t>NA</t>
  </si>
  <si>
    <t xml:space="preserve">It’s an odd company not the usual home health role. </t>
  </si>
  <si>
    <t>2024/10/02 07:40:28</t>
  </si>
  <si>
    <t xml:space="preserve">Postpartum </t>
  </si>
  <si>
    <t>2024/10/02 07:41:43</t>
  </si>
  <si>
    <t>L&amp;D</t>
  </si>
  <si>
    <t>Wesley Chapel</t>
  </si>
  <si>
    <t>3.75</t>
  </si>
  <si>
    <t>2024/10/02 07:44:18</t>
  </si>
  <si>
    <t>ALF</t>
  </si>
  <si>
    <t>2024/10/02 07:54:50</t>
  </si>
  <si>
    <t>1</t>
  </si>
  <si>
    <t xml:space="preserve">CN III at Baycare </t>
  </si>
  <si>
    <t>2024/10/02 07:55:28</t>
  </si>
  <si>
    <t>2024/10/02 07:58:59</t>
  </si>
  <si>
    <t>Med surg</t>
  </si>
  <si>
    <t>Wesley chapel</t>
  </si>
  <si>
    <t>2024/10/02 07:59:21</t>
  </si>
  <si>
    <t xml:space="preserve">Town n country </t>
  </si>
  <si>
    <t>2024/10/02 08:02:01</t>
  </si>
  <si>
    <t>Urology</t>
  </si>
  <si>
    <t>2024/10/02 08:02:16</t>
  </si>
  <si>
    <t>4</t>
  </si>
  <si>
    <t>6</t>
  </si>
  <si>
    <t>2024/10/02 08:02:21</t>
  </si>
  <si>
    <t>10%</t>
  </si>
  <si>
    <t>$125</t>
  </si>
  <si>
    <t>2024/10/02 08:11:08</t>
  </si>
  <si>
    <t xml:space="preserve">Local travel Contract 2 days a week for take home 1300 a week </t>
  </si>
  <si>
    <t>2024/10/02 08:14:18</t>
  </si>
  <si>
    <t>$5 per hour</t>
  </si>
  <si>
    <t xml:space="preserve">I work at a level 2 trauma hospital on midshift. I make $4 extra per hour for trauma pay, and $2 for mid shift diff </t>
  </si>
  <si>
    <t>2024/10/02 08:20:40</t>
  </si>
  <si>
    <t>2024/10/02 08:27:26</t>
  </si>
  <si>
    <t>2024/10/02 08:28:09</t>
  </si>
  <si>
    <t xml:space="preserve">Tampa -Baycare </t>
  </si>
  <si>
    <t>$5</t>
  </si>
  <si>
    <t>Time and half</t>
  </si>
  <si>
    <t>2024/10/02 08:30:42</t>
  </si>
  <si>
    <t>Pvuy</t>
  </si>
  <si>
    <t>2024/10/02 08:37:20</t>
  </si>
  <si>
    <t xml:space="preserve">Brandon Hospital </t>
  </si>
  <si>
    <t>2024/10/02 08:55:07</t>
  </si>
  <si>
    <t>2024/10/02 09:22:08</t>
  </si>
  <si>
    <t>2024/10/02 09:33:08</t>
  </si>
  <si>
    <t>Moffitt Cancer Center</t>
  </si>
  <si>
    <t>2024/10/02 10:07:26</t>
  </si>
  <si>
    <t>Hospice</t>
  </si>
  <si>
    <t>2024/10/02 10:17:45</t>
  </si>
  <si>
    <t xml:space="preserve">ICU </t>
  </si>
  <si>
    <t>$7.42</t>
  </si>
  <si>
    <t>1.95</t>
  </si>
  <si>
    <t>2024/10/02 10:29:14</t>
  </si>
  <si>
    <t>Inpatient</t>
  </si>
  <si>
    <t>No</t>
  </si>
  <si>
    <t>Idk</t>
  </si>
  <si>
    <t>2024/10/02 10:40:41</t>
  </si>
  <si>
    <t>Operating Room Educator</t>
  </si>
  <si>
    <t>2.2 hours x base pay for every 8 hour shift on call</t>
  </si>
  <si>
    <t>2024/10/02 11:19:12</t>
  </si>
  <si>
    <t>2024/10/02 11:20:21</t>
  </si>
  <si>
    <t>6.96</t>
  </si>
  <si>
    <t>3.41</t>
  </si>
  <si>
    <t>2024/10/02 11:27:57</t>
  </si>
  <si>
    <t>2024/10/02 11:33:54</t>
  </si>
  <si>
    <t>1/hour</t>
  </si>
  <si>
    <t>2024/10/02 12:34:11</t>
  </si>
  <si>
    <t>2024/10/02 12:53:35</t>
  </si>
  <si>
    <t>2024/10/02 13:13:47</t>
  </si>
  <si>
    <t>5/hr</t>
  </si>
  <si>
    <t>1/hr</t>
  </si>
  <si>
    <t>2024/10/02 13:21:32</t>
  </si>
  <si>
    <t>(I work day shift)</t>
  </si>
  <si>
    <t>N/A</t>
  </si>
  <si>
    <t>2024/10/02 13:32:25</t>
  </si>
  <si>
    <t>Nursing Home</t>
  </si>
  <si>
    <t>2024/10/02 13:32:32</t>
  </si>
  <si>
    <t>ICU</t>
  </si>
  <si>
    <t>2024/10/02 14:07:09</t>
  </si>
  <si>
    <t xml:space="preserve">Baycare st Joseph’s main </t>
  </si>
  <si>
    <t>2024/10/02 14:17:13</t>
  </si>
  <si>
    <t xml:space="preserve">Maxim healthcare </t>
  </si>
  <si>
    <t>2024/10/02 14:18:47</t>
  </si>
  <si>
    <t xml:space="preserve">Lakeland regional hospital </t>
  </si>
  <si>
    <t>Lakeland</t>
  </si>
  <si>
    <t>4.50</t>
  </si>
  <si>
    <t>2024/10/02 14:59:01</t>
  </si>
  <si>
    <t xml:space="preserve">HCA </t>
  </si>
  <si>
    <t>Brandon</t>
  </si>
  <si>
    <t>2024/10/02 15:03:11</t>
  </si>
  <si>
    <t>St. Joes/Baycare</t>
  </si>
  <si>
    <t>2024/10/02 15:36:49</t>
  </si>
  <si>
    <t>2024/10/02 16:38:39</t>
  </si>
  <si>
    <t xml:space="preserve">TGH </t>
  </si>
  <si>
    <t>2024/10/02 17:10:38</t>
  </si>
  <si>
    <t>N/a</t>
  </si>
  <si>
    <t>2024/10/02 17:16:35</t>
  </si>
  <si>
    <t>Surgery Center</t>
  </si>
  <si>
    <t xml:space="preserve">Clearwater </t>
  </si>
  <si>
    <t>2024/10/02 21:55:38</t>
  </si>
  <si>
    <t>Tgh</t>
  </si>
  <si>
    <t>2024/10/02 22:00:01</t>
  </si>
  <si>
    <t>19</t>
  </si>
  <si>
    <t xml:space="preserve">None </t>
  </si>
  <si>
    <t>2024/10/03 09:25:01</t>
  </si>
  <si>
    <t>Nursing Operations</t>
  </si>
  <si>
    <t>Prefer not to answer</t>
  </si>
  <si>
    <t>25%</t>
  </si>
  <si>
    <t>6%</t>
  </si>
  <si>
    <t>2024/10/03 11:11:41</t>
  </si>
  <si>
    <t>na</t>
  </si>
  <si>
    <t>polk county</t>
  </si>
  <si>
    <t>2024/10/03 11:12:47</t>
  </si>
  <si>
    <t xml:space="preserve">Flight nurse </t>
  </si>
  <si>
    <t xml:space="preserve">Varies </t>
  </si>
  <si>
    <t xml:space="preserve">Sometimes bonuses are offered. We are paid per flight not per hour. </t>
  </si>
  <si>
    <t>2024/10/03 11:58:28</t>
  </si>
  <si>
    <t xml:space="preserve">Pre-Op </t>
  </si>
  <si>
    <t xml:space="preserve">Advent Health Tampa </t>
  </si>
  <si>
    <t>2024/10/03 18:05:21</t>
  </si>
  <si>
    <t xml:space="preserve">Prior Authorizations </t>
  </si>
  <si>
    <t>UMR- United Healthcare/Optum</t>
  </si>
  <si>
    <t xml:space="preserve">Remote position </t>
  </si>
  <si>
    <t>2024/10/03 19:51:58</t>
  </si>
  <si>
    <t>Adventhealth</t>
  </si>
  <si>
    <t xml:space="preserve">Zephyrhills </t>
  </si>
  <si>
    <t>4.45</t>
  </si>
  <si>
    <t>2024/10/04 07:35:44</t>
  </si>
  <si>
    <t>Urgent care</t>
  </si>
  <si>
    <t>TGH fast track</t>
  </si>
  <si>
    <t>2024/10/04 09:44:07</t>
  </si>
  <si>
    <t>Internal medicine</t>
  </si>
  <si>
    <t>LoCicero Medical Group</t>
  </si>
  <si>
    <t xml:space="preserve">I’m salary </t>
  </si>
  <si>
    <t>2024/10/04 13:09:21</t>
  </si>
  <si>
    <t>Gracepoint</t>
  </si>
  <si>
    <t>2024/10/04 13:10:25</t>
  </si>
  <si>
    <t>Naphcare FRJ</t>
  </si>
  <si>
    <t>40.23</t>
  </si>
  <si>
    <t>2024/10/04 14:19:27</t>
  </si>
  <si>
    <t>2024/10/04 18:27:35</t>
  </si>
  <si>
    <t>Skilled nursing</t>
  </si>
  <si>
    <t>Pinellas</t>
  </si>
  <si>
    <t>2024/10/05 08:51:19</t>
  </si>
  <si>
    <t>2024/10/06 19:12:48</t>
  </si>
  <si>
    <t>Home Health</t>
  </si>
  <si>
    <t>150</t>
  </si>
  <si>
    <t>2024/10/07 01:05:04</t>
  </si>
  <si>
    <t>HCA</t>
  </si>
  <si>
    <t>2024/10/07 12:23:10</t>
  </si>
  <si>
    <t>NICU</t>
  </si>
  <si>
    <t>19% of base pay</t>
  </si>
  <si>
    <t>5% of base pay</t>
  </si>
  <si>
    <t>2024/10/12 00:42:01</t>
  </si>
  <si>
    <t>ICU/PCU</t>
  </si>
  <si>
    <t>Moffitt</t>
  </si>
  <si>
    <t>2024/10/12 09:20:14</t>
  </si>
  <si>
    <t>AH Tampa</t>
  </si>
  <si>
    <t>2.50</t>
  </si>
  <si>
    <t>2024/10/12 22:32:15</t>
  </si>
  <si>
    <t>2024/10/15 10:44:47</t>
  </si>
  <si>
    <t xml:space="preserve">Behavioral health </t>
  </si>
  <si>
    <t xml:space="preserve">When i was full time up until July i made 46.44 full time base pay. 15 years experience </t>
  </si>
  <si>
    <t>2024/10/15 10:45:29</t>
  </si>
  <si>
    <t xml:space="preserve">Float </t>
  </si>
  <si>
    <t xml:space="preserve">Clearwater/St. Pete </t>
  </si>
  <si>
    <t>5.50</t>
  </si>
  <si>
    <t>2024/10/15 14:19:49</t>
  </si>
  <si>
    <t>Baycare</t>
  </si>
  <si>
    <t>5.67</t>
  </si>
  <si>
    <t>2024/10/15 14:19:53</t>
  </si>
  <si>
    <t>2024/10/15 19:24:05</t>
  </si>
  <si>
    <t>SNF</t>
  </si>
  <si>
    <t xml:space="preserve">Baycare </t>
  </si>
  <si>
    <t>Clearwater</t>
  </si>
  <si>
    <t>.75</t>
  </si>
  <si>
    <t>2.75</t>
  </si>
  <si>
    <t>2024/10/16 07:44:53</t>
  </si>
  <si>
    <t>Humana</t>
  </si>
  <si>
    <t>2024/10/16 17:57:59</t>
  </si>
  <si>
    <t>CDI</t>
  </si>
  <si>
    <t>2024/10/16 17:58:13</t>
  </si>
  <si>
    <t>BayCare</t>
  </si>
  <si>
    <t>2024/10/16 18:00:05</t>
  </si>
  <si>
    <t>VA</t>
  </si>
  <si>
    <t>2024/10/16 18:00:53</t>
  </si>
  <si>
    <t>2024/10/16 18:02:11</t>
  </si>
  <si>
    <t>2024/10/16 18:07:05</t>
  </si>
  <si>
    <t>Adventhealth Tampa</t>
  </si>
  <si>
    <t>2024/10/16 18:11:35</t>
  </si>
  <si>
    <t>Med Surg</t>
  </si>
  <si>
    <t>2024/10/16 18:16:16</t>
  </si>
  <si>
    <t xml:space="preserve">Peds home health </t>
  </si>
  <si>
    <t xml:space="preserve">Tampa/riverview </t>
  </si>
  <si>
    <t>2024/10/16 18:17:11</t>
  </si>
  <si>
    <t>2024/10/16 18:22:24</t>
  </si>
  <si>
    <t>MA</t>
  </si>
  <si>
    <t>Obgyn</t>
  </si>
  <si>
    <t>Hca outpatient obgyn</t>
  </si>
  <si>
    <t xml:space="preserve">Tampa- Brandon </t>
  </si>
  <si>
    <t>2024/10/16 18:23:39</t>
  </si>
  <si>
    <t>2024/10/16 18:28:58</t>
  </si>
  <si>
    <t xml:space="preserve">tampa </t>
  </si>
  <si>
    <t>2024/10/16 18:30:42</t>
  </si>
  <si>
    <t>2024/10/16 18:31:59</t>
  </si>
  <si>
    <t>2024/10/16 18:34:21</t>
  </si>
  <si>
    <t>GI</t>
  </si>
  <si>
    <t>2024/10/16 18:35:40</t>
  </si>
  <si>
    <t>2024/10/16 18:40:29</t>
  </si>
  <si>
    <t xml:space="preserve">Wound care </t>
  </si>
  <si>
    <t xml:space="preserve">Advent health </t>
  </si>
  <si>
    <t>2024/10/16 18:42:42</t>
  </si>
  <si>
    <t>2024/10/16 18:44:54</t>
  </si>
  <si>
    <t>2024/10/16 18:58:25</t>
  </si>
  <si>
    <t xml:space="preserve">SMH </t>
  </si>
  <si>
    <t>2024/10/16 18:58:43</t>
  </si>
  <si>
    <t>AdventHealth</t>
  </si>
  <si>
    <t>2024/10/16 19:16:32</t>
  </si>
  <si>
    <t>Outpatient Clinic</t>
  </si>
  <si>
    <t>Varied</t>
  </si>
  <si>
    <t>2024/10/16 19:19:47</t>
  </si>
  <si>
    <t xml:space="preserve">Adventhealth Tampa </t>
  </si>
  <si>
    <t>1.5</t>
  </si>
  <si>
    <t>2024/10/16 19:36:40</t>
  </si>
  <si>
    <t>Surgical services</t>
  </si>
  <si>
    <t>$3.50</t>
  </si>
  <si>
    <t>2024/10/16 19:41:07</t>
  </si>
  <si>
    <t>2024/10/16 19:47:25</t>
  </si>
  <si>
    <t>Dunedin</t>
  </si>
  <si>
    <t>2024/10/16 19:51:36</t>
  </si>
  <si>
    <t>2024/10/16 20:05:10</t>
  </si>
  <si>
    <t>School nurse</t>
  </si>
  <si>
    <t>School nurse hillsborough county</t>
  </si>
  <si>
    <t>Dover</t>
  </si>
  <si>
    <t>2024/10/16 20:58:40</t>
  </si>
  <si>
    <t>2024/10/17 08:37:31</t>
  </si>
  <si>
    <t>GI LAB</t>
  </si>
  <si>
    <t>Bay Pines VA</t>
  </si>
  <si>
    <t xml:space="preserve">I live in Tampa, work in Pinellas Co. </t>
  </si>
  <si>
    <t>2024/10/17 09:33:25</t>
  </si>
  <si>
    <t xml:space="preserve">Endoscopy </t>
  </si>
  <si>
    <t>LRH</t>
  </si>
  <si>
    <t>2024/10/17 12:29:15</t>
  </si>
  <si>
    <t xml:space="preserve">St Petersburg </t>
  </si>
  <si>
    <t>2024/10/17 14:35:28</t>
  </si>
  <si>
    <t>2024/10/17 14:50:45</t>
  </si>
  <si>
    <t>2024/10/17 20:21:58</t>
  </si>
  <si>
    <t xml:space="preserve">Time and a half if called in </t>
  </si>
  <si>
    <t>2024/10/17 21:30:32</t>
  </si>
  <si>
    <t>$3</t>
  </si>
  <si>
    <t>2024/10/17 21:32:29</t>
  </si>
  <si>
    <t xml:space="preserve">Pulmonology </t>
  </si>
  <si>
    <t xml:space="preserve">Outpatient and cover at st joes Tampa </t>
  </si>
  <si>
    <t>2024/10/17 22:44:08</t>
  </si>
  <si>
    <t>Tpa</t>
  </si>
  <si>
    <t xml:space="preserve">450 per flight </t>
  </si>
  <si>
    <t>Base Rate (weekly)</t>
  </si>
  <si>
    <t>20  years</t>
  </si>
  <si>
    <t>5 years</t>
  </si>
  <si>
    <t>3/hr</t>
  </si>
  <si>
    <t>10 years</t>
  </si>
  <si>
    <t>Time  60%</t>
  </si>
  <si>
    <t>Between $33.00 - $39.99/hour</t>
  </si>
  <si>
    <t>Descriptive Analysis</t>
  </si>
  <si>
    <t>What is the average, median, and range of nurse salaries in the Tampa Bay area?</t>
  </si>
  <si>
    <t>How does the salary distrubtion vary by nursing specialty (e.g. ER, ICU, OR, etc.)?</t>
  </si>
  <si>
    <t>Trend Analysis</t>
  </si>
  <si>
    <t>How has the average salary for nurses in Tampa Bay changed over the last few years?</t>
  </si>
  <si>
    <t>Is there a correlation between years of experience and salary?</t>
  </si>
  <si>
    <t>Comparative Analysis</t>
  </si>
  <si>
    <t>How do salaries for nurses in Tampa Bay compare to national averages or other major cities in Florida?</t>
  </si>
  <si>
    <t>Cost of Living Analysis</t>
  </si>
  <si>
    <t>How do Tampa Bay nurse salaries compare to the cost of housing in the area?</t>
  </si>
  <si>
    <t>Financial Health and Well-Being</t>
  </si>
  <si>
    <t>How does the average salary for a nurse in Tampa Bay impact financial wellness?</t>
  </si>
  <si>
    <t>How does the pay gap compare to other industries?</t>
  </si>
  <si>
    <t>What are the salary differences between RNs, BSNs, and Nurse Practitioners in the Tampa Bay area?</t>
  </si>
  <si>
    <t>How much do PT vs FT earn in Tampa Bay?</t>
  </si>
  <si>
    <t>Is there a gender pay gap among nurses in Tampa Bay?</t>
  </si>
  <si>
    <t>What is your job role?</t>
  </si>
  <si>
    <t xml:space="preserve">Min Hours per week </t>
  </si>
  <si>
    <t>Survey</t>
  </si>
  <si>
    <t>Respondents</t>
  </si>
  <si>
    <t>RNs</t>
  </si>
  <si>
    <t>Median Hourly Wage</t>
  </si>
  <si>
    <t>Column1</t>
  </si>
  <si>
    <t>What department do you work in?</t>
  </si>
  <si>
    <t>Clinical Research</t>
  </si>
  <si>
    <t xml:space="preserve">Outpatient Infusion </t>
  </si>
  <si>
    <t xml:space="preserve">Case Management </t>
  </si>
  <si>
    <t>Case Management</t>
  </si>
  <si>
    <t>Peds Outpatient</t>
  </si>
  <si>
    <t>Post Op</t>
  </si>
  <si>
    <t>Rehab/ Med Surg</t>
  </si>
  <si>
    <t xml:space="preserve">Med Surg </t>
  </si>
  <si>
    <t>Outpatient</t>
  </si>
  <si>
    <t xml:space="preserve">PCU </t>
  </si>
  <si>
    <t xml:space="preserve">Clinical Resources </t>
  </si>
  <si>
    <t>Peds PACU/PreOp</t>
  </si>
  <si>
    <t>Outpatient Surgery</t>
  </si>
  <si>
    <t>Peds Med Surg</t>
  </si>
  <si>
    <t>Peds ED</t>
  </si>
  <si>
    <t>Safety Harbor, Tampa bay area</t>
  </si>
  <si>
    <t>=[@[Base Rate (weekly)]]*26*2</t>
  </si>
  <si>
    <t>Years of experience 2</t>
  </si>
  <si>
    <t>Years of Exp</t>
  </si>
  <si>
    <t>&lt;1 year</t>
  </si>
  <si>
    <t>20 years</t>
  </si>
  <si>
    <t>City</t>
  </si>
  <si>
    <t>Hourly Wage</t>
  </si>
  <si>
    <t>Median Rent</t>
  </si>
  <si>
    <t>Hours</t>
  </si>
  <si>
    <t>Total per week</t>
  </si>
  <si>
    <t>Pay per hour</t>
  </si>
  <si>
    <t>Total per month</t>
  </si>
  <si>
    <t>Number of Working Hrs to Pay Rent</t>
  </si>
  <si>
    <t>Total after Rent</t>
  </si>
  <si>
    <t>Percentage of Income after Rent</t>
  </si>
  <si>
    <t>Pre-Deductions</t>
  </si>
  <si>
    <t>Resources</t>
  </si>
  <si>
    <t>Median wage</t>
  </si>
  <si>
    <t>Incredible Health</t>
  </si>
  <si>
    <t>Zillow</t>
  </si>
  <si>
    <t>Median base rent</t>
  </si>
  <si>
    <t>State</t>
  </si>
  <si>
    <t>Vancouver</t>
  </si>
  <si>
    <t>Sacramento</t>
  </si>
  <si>
    <t>Gainesville</t>
  </si>
  <si>
    <t>Tallahassee</t>
  </si>
  <si>
    <t>Jacksonville</t>
  </si>
  <si>
    <t>Seattle</t>
  </si>
  <si>
    <t>Panama City</t>
  </si>
  <si>
    <t>Pensacola</t>
  </si>
  <si>
    <t>San Francisco</t>
  </si>
  <si>
    <t>Orlando</t>
  </si>
  <si>
    <t>San Diego</t>
  </si>
  <si>
    <t>Miami</t>
  </si>
  <si>
    <t>WA</t>
  </si>
  <si>
    <t>CA</t>
  </si>
  <si>
    <t>FL</t>
  </si>
  <si>
    <t>Total Respondents</t>
  </si>
  <si>
    <t>Average</t>
  </si>
  <si>
    <t>Median</t>
  </si>
  <si>
    <t>Annual Salary</t>
  </si>
  <si>
    <t>Highest</t>
  </si>
  <si>
    <t>Lowest</t>
  </si>
  <si>
    <t>Future Questions</t>
  </si>
  <si>
    <t>Income:Rent Ratio</t>
  </si>
  <si>
    <t>Taxes</t>
  </si>
  <si>
    <t>FICA</t>
  </si>
  <si>
    <t>Florida</t>
  </si>
  <si>
    <t>Washington</t>
  </si>
  <si>
    <t>California</t>
  </si>
  <si>
    <t>Federal Tax Deductions</t>
  </si>
  <si>
    <t>FICA taxes are a combination of Social Security and Medicare taxes.</t>
  </si>
  <si>
    <t>The Social Security tax rate is 6.2%, and the Medicare tax rate is 1.45%.</t>
  </si>
  <si>
    <t>Single filers' tax brackets</t>
  </si>
  <si>
    <t>$0-$11,600</t>
  </si>
  <si>
    <t>$0-$11,925</t>
  </si>
  <si>
    <t>$11,601-$47,150</t>
  </si>
  <si>
    <t>$11,926-$48,475</t>
  </si>
  <si>
    <t>$47,151-$100,525</t>
  </si>
  <si>
    <t>$48,476-$103,350</t>
  </si>
  <si>
    <t>$100,526-$191,950</t>
  </si>
  <si>
    <t>$103,351-$197,300</t>
  </si>
  <si>
    <t>$191,951-$243,725</t>
  </si>
  <si>
    <t>$197,301-$250,525</t>
  </si>
  <si>
    <t>$243,726-$609,350</t>
  </si>
  <si>
    <t>$250,526-$626,350</t>
  </si>
  <si>
    <t>$609,351 and up</t>
  </si>
  <si>
    <t>$626,351 and up</t>
  </si>
  <si>
    <t>State Income Tax Deductions</t>
  </si>
  <si>
    <t>State income tax</t>
  </si>
  <si>
    <t>H&amp;R Block</t>
  </si>
  <si>
    <t>California tax brackets for Single and Married Filing Separately (MFS) taxpayers</t>
  </si>
  <si>
    <t>Taxable Income</t>
  </si>
  <si>
    <t>Rate</t>
  </si>
  <si>
    <t>$0 – $10,756</t>
  </si>
  <si>
    <t>$10,756 – $25,499</t>
  </si>
  <si>
    <t>$25,499 – $40,245</t>
  </si>
  <si>
    <t>$40,245 – $55,866</t>
  </si>
  <si>
    <t>$55,866 – $70,606</t>
  </si>
  <si>
    <t>$70,606 – $360,659</t>
  </si>
  <si>
    <t>$360,659 – $432,787</t>
  </si>
  <si>
    <t>$432,787 – $721,314</t>
  </si>
  <si>
    <t>$721,314 and over</t>
  </si>
  <si>
    <t>California Tax Brackets</t>
  </si>
  <si>
    <t>See below</t>
  </si>
  <si>
    <t>Oregon</t>
  </si>
  <si>
    <t>Annual Income Post-Taxes</t>
  </si>
  <si>
    <t>Pre-Tax Annual Income</t>
  </si>
  <si>
    <t>State Income Tax</t>
  </si>
  <si>
    <t>City Income Tax</t>
  </si>
  <si>
    <t>2025 Federal Income Tax</t>
  </si>
  <si>
    <t>Below are the California tax rates for Single filers and</t>
  </si>
  <si>
    <t>Married/Registered Domestic Partner (RDP) Filing Separately:</t>
  </si>
  <si>
    <t>Oregon Tax Brackets</t>
  </si>
  <si>
    <t>Tax Rate</t>
  </si>
  <si>
    <t>Taxable Income Threshold</t>
  </si>
  <si>
    <t>Income from $ 0.000.00</t>
  </si>
  <si>
    <t>to</t>
  </si>
  <si>
    <t>Income from $ 4,050.01</t>
  </si>
  <si>
    <t>Income from $ 10,200.01</t>
  </si>
  <si>
    <t>Income from $ 125,000.01</t>
  </si>
  <si>
    <t>and above</t>
  </si>
  <si>
    <t>Monthly Tax Total</t>
  </si>
  <si>
    <t>Percentage after taxes 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</si>
</sst>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1D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165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4" xfId="0" applyBorder="1" applyAlignment="1">
      <alignment wrapText="1"/>
    </xf>
    <xf numFmtId="165" fontId="0" fillId="0" borderId="4" xfId="0" applyNumberFormat="1" applyBorder="1" applyAlignment="1">
      <alignment wrapText="1"/>
    </xf>
    <xf numFmtId="164" fontId="0" fillId="0" borderId="4" xfId="0" applyNumberFormat="1" applyBorder="1" applyAlignment="1">
      <alignment wrapText="1"/>
    </xf>
    <xf numFmtId="2" fontId="0" fillId="0" borderId="4" xfId="0" applyNumberFormat="1" applyBorder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165" fontId="0" fillId="0" borderId="5" xfId="0" applyNumberFormat="1" applyBorder="1" applyAlignment="1">
      <alignment wrapText="1"/>
    </xf>
    <xf numFmtId="164" fontId="0" fillId="0" borderId="5" xfId="0" applyNumberFormat="1" applyBorder="1" applyAlignment="1">
      <alignment wrapText="1"/>
    </xf>
    <xf numFmtId="9" fontId="0" fillId="0" borderId="2" xfId="1" applyFont="1" applyBorder="1" applyAlignment="1">
      <alignment wrapText="1"/>
    </xf>
    <xf numFmtId="0" fontId="6" fillId="0" borderId="0" xfId="0" applyFont="1" applyAlignment="1">
      <alignment wrapText="1"/>
    </xf>
    <xf numFmtId="9" fontId="0" fillId="0" borderId="4" xfId="1" applyFont="1" applyBorder="1" applyAlignment="1">
      <alignment wrapText="1"/>
    </xf>
    <xf numFmtId="2" fontId="0" fillId="0" borderId="4" xfId="1" applyNumberFormat="1" applyFont="1" applyBorder="1" applyAlignment="1">
      <alignment wrapText="1"/>
    </xf>
    <xf numFmtId="0" fontId="3" fillId="0" borderId="0" xfId="2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64" fontId="0" fillId="0" borderId="2" xfId="0" applyNumberFormat="1" applyBorder="1"/>
    <xf numFmtId="0" fontId="0" fillId="0" borderId="4" xfId="0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2" xfId="0" applyBorder="1"/>
    <xf numFmtId="2" fontId="0" fillId="0" borderId="2" xfId="0" applyNumberFormat="1" applyBorder="1"/>
    <xf numFmtId="4" fontId="0" fillId="0" borderId="2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3" xfId="0" applyBorder="1"/>
    <xf numFmtId="0" fontId="7" fillId="0" borderId="1" xfId="0" applyFont="1" applyBorder="1"/>
    <xf numFmtId="0" fontId="5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  <xf numFmtId="10" fontId="0" fillId="0" borderId="0" xfId="0" applyNumberFormat="1" applyAlignment="1">
      <alignment wrapText="1"/>
    </xf>
    <xf numFmtId="0" fontId="1" fillId="0" borderId="6" xfId="0" applyFont="1" applyBorder="1"/>
    <xf numFmtId="0" fontId="8" fillId="0" borderId="0" xfId="0" applyFont="1"/>
    <xf numFmtId="0" fontId="1" fillId="0" borderId="6" xfId="0" applyFont="1" applyBorder="1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0" fontId="0" fillId="0" borderId="4" xfId="0" applyNumberForma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0" fontId="0" fillId="0" borderId="0" xfId="0" applyNumberFormat="1" applyAlignment="1">
      <alignment horizontal="right" wrapText="1"/>
    </xf>
    <xf numFmtId="8" fontId="0" fillId="0" borderId="0" xfId="0" applyNumberFormat="1" applyAlignment="1">
      <alignment horizontal="right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0" fillId="0" borderId="2" xfId="0" applyNumberFormat="1" applyBorder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5">
    <dxf>
      <numFmt numFmtId="4" formatCode="#,##0.00"/>
      <alignment horizontal="left" vertical="bottom" textRotation="0" wrapText="0" indent="0" justifyLastLine="0" shrinkToFit="0" readingOrder="0"/>
    </dxf>
    <dxf>
      <numFmt numFmtId="4" formatCode="#,##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B858E-0EE0-49DC-A747-505BBED6B83E}" name="Survey_Responses" displayName="Survey_Responses" ref="A1:P158" totalsRowShown="0" headerRowDxfId="4">
  <autoFilter ref="A1:P158" xr:uid="{DF7B858E-0EE0-49DC-A747-505BBED6B83E}">
    <filterColumn colId="1">
      <filters>
        <filter val="RN"/>
      </filters>
    </filterColumn>
    <filterColumn colId="3">
      <filters blank="1">
        <filter val="TGH"/>
      </filters>
    </filterColumn>
    <filterColumn colId="5">
      <filters>
        <filter val="2-3 years"/>
        <filter val="3-5 years"/>
      </filters>
    </filterColumn>
    <filterColumn colId="11">
      <customFilters>
        <customFilter operator="notEqual" val=" "/>
      </customFilters>
    </filterColumn>
  </autoFilter>
  <sortState xmlns:xlrd2="http://schemas.microsoft.com/office/spreadsheetml/2017/richdata2" ref="A2:P158">
    <sortCondition descending="1" ref="I1:I158"/>
  </sortState>
  <tableColumns count="16">
    <tableColumn id="1" xr3:uid="{A45529D1-94B9-4E98-A398-00DEEE29DFB3}" name="Timestamp"/>
    <tableColumn id="2" xr3:uid="{3066662A-2D0D-4ECF-AAF6-AB3AD69A8C13}" name="What is your job role?"/>
    <tableColumn id="3" xr3:uid="{EEF316FF-3128-4D7E-8A23-FA03FB7CCC09}" name="What department do you work in?"/>
    <tableColumn id="4" xr3:uid="{40F7F4AC-52AF-4AA2-AF94-73C6357223A5}" name="Organization/hospital (optional) "/>
    <tableColumn id="5" xr3:uid="{2832B189-FB06-460F-9FDF-2BB535B21032}" name="What area are you in ? Tampa ? Orlando? Other ? "/>
    <tableColumn id="6" xr3:uid="{04889476-10B1-496E-BBA7-30D430EFE9AA}" name="Years of experience 2"/>
    <tableColumn id="7" xr3:uid="{EB9B08FF-AED3-4904-AF84-02D8BB5C9B8C}" name="Employment type "/>
    <tableColumn id="8" xr3:uid="{7F4282B3-C441-4C90-B712-0AAD59480FFD}" name="Min Hours per week " dataDxfId="3"/>
    <tableColumn id="9" xr3:uid="{21945196-48E8-439C-A4FE-461FBD70CA23}" name="Base Rate (hourly) " dataDxfId="2"/>
    <tableColumn id="10" xr3:uid="{09FAE4C2-1EF4-4870-A972-C7960B285A63}" name="Base Rate (weekly)" dataDxfId="1">
      <calculatedColumnFormula>H2*I2</calculatedColumnFormula>
    </tableColumn>
    <tableColumn id="11" xr3:uid="{30D0D7C1-1BB9-4DA4-A9A0-106C4C4BAC46}" name="Annual Pay " dataDxfId="0"/>
    <tableColumn id="12" xr3:uid="{4293E86B-DD02-43AE-BDA0-E455EE9F6083}" name="Night Differential"/>
    <tableColumn id="13" xr3:uid="{227FF2AB-F036-4FCE-B645-1B493F9FE765}" name="Weekend differential "/>
    <tableColumn id="14" xr3:uid="{78DFBF79-6FAF-4AF2-BC64-086EF27C59E9}" name="Call Pay"/>
    <tableColumn id="15" xr3:uid="{FA068002-DF3A-468E-A719-33CC50E5EFF1}" name="Extra Comments "/>
    <tableColumn id="16" xr3:uid="{9B2EEB8A-7420-4353-94C1-87D0D1A69599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tax-center/filing/states/california-tax-rates/" TargetMode="External"/><Relationship Id="rId2" Type="http://schemas.openxmlformats.org/officeDocument/2006/relationships/hyperlink" Target="https://www.zillow.com/" TargetMode="External"/><Relationship Id="rId1" Type="http://schemas.openxmlformats.org/officeDocument/2006/relationships/hyperlink" Target="https://www.incredible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"/>
  <sheetViews>
    <sheetView tabSelected="1" zoomScale="69" zoomScaleNormal="69" workbookViewId="0">
      <pane ySplit="1" topLeftCell="A35" activePane="bottomLeft" state="frozen"/>
      <selection pane="bottomLeft" activeCell="L109" sqref="L109"/>
    </sheetView>
  </sheetViews>
  <sheetFormatPr defaultColWidth="16.5546875" defaultRowHeight="14.4" x14ac:dyDescent="0.3"/>
  <cols>
    <col min="1" max="1" width="18.33203125" bestFit="1" customWidth="1"/>
    <col min="2" max="2" width="21.77734375" bestFit="1" customWidth="1"/>
    <col min="3" max="3" width="32.6640625" bestFit="1" customWidth="1"/>
    <col min="4" max="4" width="33" bestFit="1" customWidth="1"/>
    <col min="5" max="5" width="21.44140625" customWidth="1"/>
    <col min="6" max="6" width="11.5546875" customWidth="1"/>
    <col min="7" max="7" width="12.6640625" customWidth="1"/>
    <col min="8" max="8" width="11.6640625" style="5" customWidth="1"/>
    <col min="9" max="9" width="11.88671875" style="7" customWidth="1"/>
    <col min="10" max="10" width="19.109375" style="3" bestFit="1" customWidth="1"/>
    <col min="11" max="11" width="27.21875" style="3" bestFit="1" customWidth="1"/>
    <col min="12" max="12" width="17.6640625" bestFit="1" customWidth="1"/>
    <col min="13" max="13" width="21.5546875" bestFit="1" customWidth="1"/>
    <col min="14" max="14" width="43.33203125" bestFit="1" customWidth="1"/>
    <col min="15" max="15" width="94.109375" bestFit="1" customWidth="1"/>
    <col min="16" max="16" width="26.33203125" bestFit="1" customWidth="1"/>
    <col min="18" max="18" width="18.6640625" bestFit="1" customWidth="1"/>
    <col min="19" max="19" width="19.109375" bestFit="1" customWidth="1"/>
  </cols>
  <sheetData>
    <row r="1" spans="1:18" x14ac:dyDescent="0.3">
      <c r="A1" s="1" t="s">
        <v>0</v>
      </c>
      <c r="B1" s="1" t="s">
        <v>430</v>
      </c>
      <c r="C1" s="1" t="s">
        <v>437</v>
      </c>
      <c r="D1" s="1" t="s">
        <v>1</v>
      </c>
      <c r="E1" s="1" t="s">
        <v>2</v>
      </c>
      <c r="F1" s="1" t="s">
        <v>455</v>
      </c>
      <c r="G1" s="1" t="s">
        <v>3</v>
      </c>
      <c r="H1" s="4" t="s">
        <v>431</v>
      </c>
      <c r="I1" s="6" t="s">
        <v>4</v>
      </c>
      <c r="J1" s="2" t="s">
        <v>407</v>
      </c>
      <c r="K1" s="2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436</v>
      </c>
    </row>
    <row r="2" spans="1:18" hidden="1" x14ac:dyDescent="0.3">
      <c r="A2" t="s">
        <v>263</v>
      </c>
      <c r="B2" t="s">
        <v>11</v>
      </c>
      <c r="C2" t="s">
        <v>264</v>
      </c>
      <c r="E2" t="s">
        <v>249</v>
      </c>
      <c r="F2" t="s">
        <v>19</v>
      </c>
      <c r="G2" t="s">
        <v>71</v>
      </c>
      <c r="H2" s="5" t="s">
        <v>265</v>
      </c>
      <c r="I2" s="7" t="s">
        <v>406</v>
      </c>
      <c r="J2" s="3" t="e">
        <f t="shared" ref="J2:J33" si="0">H2*I2</f>
        <v>#VALUE!</v>
      </c>
      <c r="O2" t="s">
        <v>266</v>
      </c>
    </row>
    <row r="3" spans="1:18" hidden="1" x14ac:dyDescent="0.3">
      <c r="A3" t="s">
        <v>116</v>
      </c>
      <c r="B3" t="s">
        <v>32</v>
      </c>
      <c r="C3" t="s">
        <v>101</v>
      </c>
      <c r="E3" t="s">
        <v>22</v>
      </c>
      <c r="F3" t="s">
        <v>19</v>
      </c>
      <c r="G3" t="s">
        <v>14</v>
      </c>
      <c r="H3" s="5">
        <v>40</v>
      </c>
      <c r="I3" s="7">
        <v>72</v>
      </c>
      <c r="J3" s="3">
        <f t="shared" si="0"/>
        <v>2880</v>
      </c>
      <c r="K3" s="3">
        <f>J3*26*2</f>
        <v>149760</v>
      </c>
      <c r="N3" t="s">
        <v>117</v>
      </c>
    </row>
    <row r="4" spans="1:18" hidden="1" x14ac:dyDescent="0.3">
      <c r="A4" t="s">
        <v>102</v>
      </c>
      <c r="B4" t="s">
        <v>11</v>
      </c>
      <c r="C4" t="s">
        <v>103</v>
      </c>
      <c r="E4" t="s">
        <v>453</v>
      </c>
      <c r="F4" t="s">
        <v>409</v>
      </c>
      <c r="G4" t="s">
        <v>20</v>
      </c>
      <c r="H4" s="5">
        <v>36</v>
      </c>
      <c r="I4" s="7">
        <v>68</v>
      </c>
      <c r="J4" s="3">
        <f t="shared" si="0"/>
        <v>2448</v>
      </c>
      <c r="K4" s="3">
        <v>140000</v>
      </c>
      <c r="L4" t="s">
        <v>104</v>
      </c>
      <c r="M4" t="s">
        <v>105</v>
      </c>
      <c r="N4" t="s">
        <v>66</v>
      </c>
      <c r="O4" t="s">
        <v>106</v>
      </c>
    </row>
    <row r="5" spans="1:18" hidden="1" x14ac:dyDescent="0.3">
      <c r="A5" t="s">
        <v>118</v>
      </c>
      <c r="B5" t="s">
        <v>11</v>
      </c>
      <c r="C5" t="s">
        <v>119</v>
      </c>
      <c r="E5" t="s">
        <v>22</v>
      </c>
      <c r="F5" t="s">
        <v>408</v>
      </c>
      <c r="G5" t="s">
        <v>14</v>
      </c>
      <c r="H5" s="5">
        <v>40</v>
      </c>
      <c r="I5" s="7">
        <v>65</v>
      </c>
      <c r="J5" s="3">
        <f t="shared" si="0"/>
        <v>2600</v>
      </c>
      <c r="K5" s="3">
        <f>J5*26*2</f>
        <v>135200</v>
      </c>
      <c r="N5" t="s">
        <v>120</v>
      </c>
    </row>
    <row r="6" spans="1:18" hidden="1" x14ac:dyDescent="0.3">
      <c r="A6" t="s">
        <v>243</v>
      </c>
      <c r="B6" t="s">
        <v>11</v>
      </c>
      <c r="C6" t="s">
        <v>341</v>
      </c>
      <c r="D6" t="s">
        <v>244</v>
      </c>
      <c r="E6" t="s">
        <v>18</v>
      </c>
      <c r="F6" t="s">
        <v>409</v>
      </c>
      <c r="G6" t="s">
        <v>20</v>
      </c>
      <c r="H6" s="5">
        <v>36</v>
      </c>
      <c r="I6" s="7">
        <v>65</v>
      </c>
      <c r="J6" s="3">
        <f t="shared" si="0"/>
        <v>2340</v>
      </c>
      <c r="L6" t="s">
        <v>148</v>
      </c>
    </row>
    <row r="7" spans="1:18" hidden="1" x14ac:dyDescent="0.3">
      <c r="A7" t="s">
        <v>164</v>
      </c>
      <c r="B7" t="s">
        <v>11</v>
      </c>
      <c r="C7" t="s">
        <v>450</v>
      </c>
      <c r="E7" t="s">
        <v>22</v>
      </c>
      <c r="F7" t="s">
        <v>409</v>
      </c>
      <c r="G7" t="s">
        <v>20</v>
      </c>
      <c r="H7" s="5">
        <v>30</v>
      </c>
      <c r="I7" s="7">
        <v>65</v>
      </c>
      <c r="J7" s="3">
        <f t="shared" si="0"/>
        <v>1950</v>
      </c>
      <c r="K7" s="3">
        <v>110000</v>
      </c>
    </row>
    <row r="8" spans="1:18" hidden="1" x14ac:dyDescent="0.3">
      <c r="A8" t="s">
        <v>59</v>
      </c>
      <c r="B8" t="s">
        <v>32</v>
      </c>
      <c r="C8" t="s">
        <v>60</v>
      </c>
      <c r="E8" t="s">
        <v>18</v>
      </c>
      <c r="F8" t="s">
        <v>34</v>
      </c>
      <c r="G8" t="s">
        <v>14</v>
      </c>
      <c r="H8" s="5">
        <v>40</v>
      </c>
      <c r="I8" s="7">
        <v>64.900000000000006</v>
      </c>
      <c r="J8" s="3">
        <f t="shared" si="0"/>
        <v>2596</v>
      </c>
      <c r="K8" s="3">
        <f>J8*26*2</f>
        <v>134992</v>
      </c>
    </row>
    <row r="9" spans="1:18" hidden="1" x14ac:dyDescent="0.3">
      <c r="A9" t="s">
        <v>17</v>
      </c>
      <c r="B9" t="s">
        <v>11</v>
      </c>
      <c r="C9" t="s">
        <v>341</v>
      </c>
      <c r="E9" t="s">
        <v>18</v>
      </c>
      <c r="F9" t="s">
        <v>19</v>
      </c>
      <c r="G9" t="s">
        <v>20</v>
      </c>
      <c r="H9" s="5">
        <v>36</v>
      </c>
      <c r="I9" s="7">
        <v>60</v>
      </c>
      <c r="J9" s="3">
        <f t="shared" si="0"/>
        <v>2160</v>
      </c>
      <c r="K9" s="3">
        <f>Survey_Responses[[#This Row],[Base Rate (weekly)]]*26*2</f>
        <v>112320</v>
      </c>
      <c r="P9" t="s">
        <v>413</v>
      </c>
    </row>
    <row r="10" spans="1:18" hidden="1" x14ac:dyDescent="0.3">
      <c r="A10" t="s">
        <v>380</v>
      </c>
      <c r="B10" t="s">
        <v>11</v>
      </c>
      <c r="C10" t="s">
        <v>438</v>
      </c>
      <c r="E10" t="s">
        <v>22</v>
      </c>
      <c r="F10" t="s">
        <v>411</v>
      </c>
      <c r="G10" t="s">
        <v>14</v>
      </c>
      <c r="H10" s="5">
        <v>40</v>
      </c>
      <c r="I10" s="7">
        <v>56</v>
      </c>
      <c r="J10" s="3">
        <f t="shared" si="0"/>
        <v>2240</v>
      </c>
      <c r="K10" s="3">
        <v>106000</v>
      </c>
      <c r="L10" t="s">
        <v>105</v>
      </c>
      <c r="M10" t="s">
        <v>105</v>
      </c>
      <c r="N10" t="s">
        <v>254</v>
      </c>
    </row>
    <row r="11" spans="1:18" hidden="1" x14ac:dyDescent="0.3">
      <c r="A11" t="s">
        <v>178</v>
      </c>
      <c r="B11" t="s">
        <v>11</v>
      </c>
      <c r="C11" t="s">
        <v>131</v>
      </c>
      <c r="E11" t="s">
        <v>22</v>
      </c>
      <c r="F11" t="s">
        <v>411</v>
      </c>
      <c r="G11" t="s">
        <v>20</v>
      </c>
      <c r="H11" s="5">
        <v>24</v>
      </c>
      <c r="I11" s="7">
        <v>55</v>
      </c>
      <c r="J11" s="3">
        <f t="shared" si="0"/>
        <v>1320</v>
      </c>
      <c r="O11" t="s">
        <v>179</v>
      </c>
    </row>
    <row r="12" spans="1:18" hidden="1" x14ac:dyDescent="0.3">
      <c r="A12" t="s">
        <v>155</v>
      </c>
      <c r="B12" t="s">
        <v>11</v>
      </c>
      <c r="C12" t="s">
        <v>156</v>
      </c>
      <c r="E12" t="s">
        <v>157</v>
      </c>
      <c r="F12" t="s">
        <v>411</v>
      </c>
      <c r="G12" t="s">
        <v>14</v>
      </c>
      <c r="H12" s="5">
        <v>40</v>
      </c>
      <c r="I12" s="7">
        <v>54</v>
      </c>
      <c r="J12" s="3">
        <f t="shared" si="0"/>
        <v>2160</v>
      </c>
      <c r="K12" s="3">
        <v>120000</v>
      </c>
      <c r="L12" t="s">
        <v>15</v>
      </c>
      <c r="M12" t="s">
        <v>16</v>
      </c>
      <c r="N12" t="s">
        <v>158</v>
      </c>
      <c r="Q12" s="9"/>
    </row>
    <row r="13" spans="1:18" hidden="1" x14ac:dyDescent="0.3">
      <c r="A13" t="s">
        <v>41</v>
      </c>
      <c r="B13" t="s">
        <v>11</v>
      </c>
      <c r="C13" t="s">
        <v>42</v>
      </c>
      <c r="E13" t="s">
        <v>43</v>
      </c>
      <c r="F13" t="s">
        <v>408</v>
      </c>
      <c r="G13" t="s">
        <v>14</v>
      </c>
      <c r="H13" s="5">
        <v>40</v>
      </c>
      <c r="I13" s="7">
        <v>54</v>
      </c>
      <c r="J13" s="3">
        <f t="shared" si="0"/>
        <v>2160</v>
      </c>
      <c r="K13" s="3">
        <f>J13*26*2</f>
        <v>112320</v>
      </c>
      <c r="R13" s="9"/>
    </row>
    <row r="14" spans="1:18" hidden="1" x14ac:dyDescent="0.3">
      <c r="A14" t="s">
        <v>330</v>
      </c>
      <c r="B14" t="s">
        <v>11</v>
      </c>
      <c r="C14" t="s">
        <v>331</v>
      </c>
      <c r="E14" t="s">
        <v>22</v>
      </c>
      <c r="F14" t="s">
        <v>411</v>
      </c>
      <c r="G14" t="s">
        <v>14</v>
      </c>
      <c r="H14" s="5">
        <v>40</v>
      </c>
      <c r="I14" s="7">
        <v>53.87</v>
      </c>
      <c r="J14" s="3">
        <f t="shared" si="0"/>
        <v>2154.7999999999997</v>
      </c>
      <c r="K14" s="3">
        <v>112049</v>
      </c>
      <c r="R14" s="9"/>
    </row>
    <row r="15" spans="1:18" hidden="1" x14ac:dyDescent="0.3">
      <c r="A15" t="s">
        <v>334</v>
      </c>
      <c r="B15" t="s">
        <v>11</v>
      </c>
      <c r="C15" t="s">
        <v>341</v>
      </c>
      <c r="D15" t="s">
        <v>335</v>
      </c>
      <c r="E15" t="s">
        <v>22</v>
      </c>
      <c r="F15" t="s">
        <v>411</v>
      </c>
      <c r="G15" t="s">
        <v>14</v>
      </c>
      <c r="H15" s="5">
        <v>40</v>
      </c>
      <c r="I15" s="7">
        <v>53</v>
      </c>
      <c r="J15" s="3">
        <f t="shared" si="0"/>
        <v>2120</v>
      </c>
      <c r="K15" s="3">
        <v>112112</v>
      </c>
      <c r="L15" t="s">
        <v>30</v>
      </c>
      <c r="M15" t="s">
        <v>258</v>
      </c>
      <c r="N15" t="s">
        <v>105</v>
      </c>
    </row>
    <row r="16" spans="1:18" hidden="1" x14ac:dyDescent="0.3">
      <c r="A16" t="s">
        <v>386</v>
      </c>
      <c r="B16" t="s">
        <v>11</v>
      </c>
      <c r="C16" t="s">
        <v>387</v>
      </c>
      <c r="D16" t="s">
        <v>388</v>
      </c>
      <c r="E16" t="s">
        <v>389</v>
      </c>
      <c r="F16" t="s">
        <v>411</v>
      </c>
      <c r="G16" t="s">
        <v>14</v>
      </c>
      <c r="H16" s="5">
        <v>40</v>
      </c>
      <c r="I16" s="7">
        <v>53</v>
      </c>
      <c r="J16" s="3">
        <f t="shared" si="0"/>
        <v>2120</v>
      </c>
      <c r="K16" s="3">
        <v>110000</v>
      </c>
      <c r="L16" t="s">
        <v>246</v>
      </c>
      <c r="M16" t="s">
        <v>246</v>
      </c>
      <c r="N16" t="s">
        <v>105</v>
      </c>
    </row>
    <row r="17" spans="1:15" hidden="1" x14ac:dyDescent="0.3">
      <c r="A17" t="s">
        <v>255</v>
      </c>
      <c r="B17" t="s">
        <v>11</v>
      </c>
      <c r="C17" t="s">
        <v>256</v>
      </c>
      <c r="D17" t="s">
        <v>257</v>
      </c>
      <c r="E17" t="s">
        <v>22</v>
      </c>
      <c r="F17" t="s">
        <v>411</v>
      </c>
      <c r="G17" t="s">
        <v>14</v>
      </c>
      <c r="H17" s="5">
        <v>40</v>
      </c>
      <c r="I17" s="7">
        <v>52.58</v>
      </c>
      <c r="J17" s="3">
        <f t="shared" si="0"/>
        <v>2103.1999999999998</v>
      </c>
      <c r="K17" s="3">
        <v>109435</v>
      </c>
      <c r="L17" t="s">
        <v>176</v>
      </c>
      <c r="M17" t="s">
        <v>258</v>
      </c>
      <c r="N17" t="s">
        <v>259</v>
      </c>
    </row>
    <row r="18" spans="1:15" hidden="1" x14ac:dyDescent="0.3">
      <c r="A18" t="s">
        <v>145</v>
      </c>
      <c r="B18" t="s">
        <v>11</v>
      </c>
      <c r="C18" t="s">
        <v>146</v>
      </c>
      <c r="E18" t="s">
        <v>147</v>
      </c>
      <c r="F18" t="s">
        <v>411</v>
      </c>
      <c r="G18" t="s">
        <v>20</v>
      </c>
      <c r="H18" s="5">
        <v>12</v>
      </c>
      <c r="I18" s="7">
        <v>52</v>
      </c>
      <c r="J18" s="3">
        <f t="shared" si="0"/>
        <v>624</v>
      </c>
    </row>
    <row r="19" spans="1:15" hidden="1" x14ac:dyDescent="0.3">
      <c r="A19" t="s">
        <v>31</v>
      </c>
      <c r="B19" t="s">
        <v>32</v>
      </c>
      <c r="C19" t="s">
        <v>33</v>
      </c>
      <c r="E19" t="s">
        <v>22</v>
      </c>
      <c r="F19" t="s">
        <v>34</v>
      </c>
      <c r="G19" t="s">
        <v>14</v>
      </c>
      <c r="H19" s="5">
        <v>50</v>
      </c>
      <c r="I19" s="7">
        <v>51.93</v>
      </c>
      <c r="J19" s="3">
        <f t="shared" si="0"/>
        <v>2596.5</v>
      </c>
      <c r="K19" s="3">
        <v>178000</v>
      </c>
      <c r="N19" t="s">
        <v>35</v>
      </c>
    </row>
    <row r="20" spans="1:15" hidden="1" x14ac:dyDescent="0.3">
      <c r="A20" t="s">
        <v>75</v>
      </c>
      <c r="B20" t="s">
        <v>11</v>
      </c>
      <c r="C20" t="s">
        <v>442</v>
      </c>
      <c r="E20" t="s">
        <v>76</v>
      </c>
      <c r="F20" t="s">
        <v>408</v>
      </c>
      <c r="G20" t="s">
        <v>77</v>
      </c>
      <c r="H20" s="5">
        <v>30</v>
      </c>
      <c r="I20" s="7">
        <v>50.14</v>
      </c>
      <c r="J20" s="3">
        <f t="shared" si="0"/>
        <v>1504.2</v>
      </c>
      <c r="K20" s="3">
        <f>J20*26*2</f>
        <v>78218.400000000009</v>
      </c>
    </row>
    <row r="21" spans="1:15" hidden="1" x14ac:dyDescent="0.3">
      <c r="A21" t="s">
        <v>401</v>
      </c>
      <c r="B21" t="s">
        <v>32</v>
      </c>
      <c r="C21" t="s">
        <v>402</v>
      </c>
      <c r="D21" t="s">
        <v>403</v>
      </c>
      <c r="E21" t="s">
        <v>22</v>
      </c>
      <c r="F21" t="s">
        <v>34</v>
      </c>
      <c r="G21" t="s">
        <v>14</v>
      </c>
      <c r="H21" s="5">
        <v>40</v>
      </c>
      <c r="I21" s="7">
        <v>50</v>
      </c>
      <c r="J21" s="3">
        <f t="shared" si="0"/>
        <v>2000</v>
      </c>
      <c r="K21" s="3">
        <v>100000</v>
      </c>
    </row>
    <row r="22" spans="1:15" hidden="1" x14ac:dyDescent="0.3">
      <c r="A22" t="s">
        <v>149</v>
      </c>
      <c r="B22" t="s">
        <v>11</v>
      </c>
      <c r="C22" t="s">
        <v>115</v>
      </c>
      <c r="E22" t="s">
        <v>150</v>
      </c>
      <c r="F22" t="s">
        <v>411</v>
      </c>
      <c r="G22" t="s">
        <v>14</v>
      </c>
      <c r="H22" s="5">
        <v>40</v>
      </c>
      <c r="I22" s="7">
        <v>50</v>
      </c>
      <c r="J22" s="3">
        <f t="shared" si="0"/>
        <v>2000</v>
      </c>
      <c r="K22" s="3">
        <v>104000</v>
      </c>
      <c r="L22" t="s">
        <v>151</v>
      </c>
      <c r="M22" t="s">
        <v>151</v>
      </c>
      <c r="N22" t="s">
        <v>105</v>
      </c>
      <c r="O22" t="s">
        <v>152</v>
      </c>
    </row>
    <row r="23" spans="1:15" hidden="1" x14ac:dyDescent="0.3">
      <c r="A23" t="s">
        <v>98</v>
      </c>
      <c r="B23" t="s">
        <v>11</v>
      </c>
      <c r="C23" t="s">
        <v>341</v>
      </c>
      <c r="E23" t="s">
        <v>99</v>
      </c>
      <c r="F23" t="s">
        <v>411</v>
      </c>
      <c r="G23" t="s">
        <v>20</v>
      </c>
      <c r="H23" s="5">
        <v>36</v>
      </c>
      <c r="I23" s="7">
        <v>50</v>
      </c>
      <c r="J23" s="3">
        <f t="shared" si="0"/>
        <v>1800</v>
      </c>
    </row>
    <row r="24" spans="1:15" hidden="1" x14ac:dyDescent="0.3">
      <c r="A24" t="s">
        <v>165</v>
      </c>
      <c r="B24" t="s">
        <v>11</v>
      </c>
      <c r="C24" t="s">
        <v>341</v>
      </c>
      <c r="E24" t="s">
        <v>167</v>
      </c>
      <c r="F24" t="s">
        <v>411</v>
      </c>
      <c r="G24" t="s">
        <v>14</v>
      </c>
      <c r="H24" s="5">
        <v>36</v>
      </c>
      <c r="I24" s="7">
        <v>49.91</v>
      </c>
      <c r="J24" s="3">
        <f t="shared" si="0"/>
        <v>1796.7599999999998</v>
      </c>
      <c r="K24" s="3">
        <f>J24*26*2</f>
        <v>93431.51999999999</v>
      </c>
      <c r="L24" t="s">
        <v>15</v>
      </c>
      <c r="M24" t="s">
        <v>96</v>
      </c>
      <c r="N24" t="s">
        <v>66</v>
      </c>
    </row>
    <row r="25" spans="1:15" hidden="1" x14ac:dyDescent="0.3">
      <c r="A25" t="s">
        <v>207</v>
      </c>
      <c r="B25" t="s">
        <v>11</v>
      </c>
      <c r="C25" t="s">
        <v>208</v>
      </c>
      <c r="E25" t="s">
        <v>18</v>
      </c>
      <c r="F25" t="s">
        <v>409</v>
      </c>
      <c r="G25" t="s">
        <v>14</v>
      </c>
      <c r="H25" s="5">
        <v>40</v>
      </c>
      <c r="I25" s="7">
        <v>49</v>
      </c>
      <c r="J25" s="3">
        <f t="shared" si="0"/>
        <v>1960</v>
      </c>
      <c r="K25" s="3">
        <f>J25*26*2</f>
        <v>101920</v>
      </c>
      <c r="N25" t="s">
        <v>209</v>
      </c>
    </row>
    <row r="26" spans="1:15" hidden="1" x14ac:dyDescent="0.3">
      <c r="A26" t="s">
        <v>336</v>
      </c>
      <c r="B26" t="s">
        <v>11</v>
      </c>
      <c r="C26" t="s">
        <v>445</v>
      </c>
      <c r="E26" t="s">
        <v>18</v>
      </c>
      <c r="F26" t="s">
        <v>411</v>
      </c>
      <c r="G26" t="s">
        <v>77</v>
      </c>
      <c r="H26" s="5">
        <v>24</v>
      </c>
      <c r="I26" s="7">
        <v>48.7</v>
      </c>
      <c r="J26" s="3">
        <f t="shared" si="0"/>
        <v>1168.8000000000002</v>
      </c>
      <c r="K26" s="3">
        <f>J26*26*2</f>
        <v>60777.600000000006</v>
      </c>
    </row>
    <row r="27" spans="1:15" hidden="1" x14ac:dyDescent="0.3">
      <c r="A27" t="s">
        <v>111</v>
      </c>
      <c r="B27" t="s">
        <v>11</v>
      </c>
      <c r="C27" t="s">
        <v>449</v>
      </c>
      <c r="E27" t="s">
        <v>22</v>
      </c>
      <c r="F27" t="s">
        <v>408</v>
      </c>
      <c r="G27" t="s">
        <v>14</v>
      </c>
      <c r="H27" s="5">
        <v>36</v>
      </c>
      <c r="I27" s="7">
        <v>48.05</v>
      </c>
      <c r="J27" s="3">
        <f t="shared" si="0"/>
        <v>1729.8</v>
      </c>
      <c r="K27" s="3">
        <v>89949</v>
      </c>
      <c r="L27" t="s">
        <v>24</v>
      </c>
      <c r="M27" t="s">
        <v>24</v>
      </c>
      <c r="N27" t="s">
        <v>88</v>
      </c>
    </row>
    <row r="28" spans="1:15" hidden="1" x14ac:dyDescent="0.3">
      <c r="A28" t="s">
        <v>93</v>
      </c>
      <c r="B28" t="s">
        <v>11</v>
      </c>
      <c r="C28" t="s">
        <v>448</v>
      </c>
      <c r="E28" t="s">
        <v>18</v>
      </c>
      <c r="F28" t="s">
        <v>409</v>
      </c>
      <c r="G28" t="s">
        <v>71</v>
      </c>
      <c r="H28" s="5">
        <v>24</v>
      </c>
      <c r="I28" s="7">
        <v>48</v>
      </c>
      <c r="J28" s="3">
        <f t="shared" si="0"/>
        <v>1152</v>
      </c>
    </row>
    <row r="29" spans="1:15" hidden="1" x14ac:dyDescent="0.3">
      <c r="A29" t="s">
        <v>278</v>
      </c>
      <c r="B29" t="s">
        <v>32</v>
      </c>
      <c r="C29" t="s">
        <v>279</v>
      </c>
      <c r="D29" t="s">
        <v>280</v>
      </c>
      <c r="E29" t="s">
        <v>22</v>
      </c>
      <c r="F29" t="s">
        <v>19</v>
      </c>
      <c r="G29" t="s">
        <v>14</v>
      </c>
      <c r="H29" s="5">
        <v>45</v>
      </c>
      <c r="I29" s="7">
        <v>47.96</v>
      </c>
      <c r="J29" s="3">
        <f t="shared" si="0"/>
        <v>2158.1999999999998</v>
      </c>
      <c r="K29" s="3">
        <v>103000</v>
      </c>
      <c r="L29" t="s">
        <v>24</v>
      </c>
      <c r="M29" t="s">
        <v>24</v>
      </c>
      <c r="N29" t="s">
        <v>24</v>
      </c>
    </row>
    <row r="30" spans="1:15" hidden="1" x14ac:dyDescent="0.3">
      <c r="A30" t="s">
        <v>85</v>
      </c>
      <c r="B30" t="s">
        <v>11</v>
      </c>
      <c r="C30" t="s">
        <v>146</v>
      </c>
      <c r="E30" t="s">
        <v>86</v>
      </c>
      <c r="F30" t="s">
        <v>408</v>
      </c>
      <c r="G30" t="s">
        <v>14</v>
      </c>
      <c r="H30" s="5">
        <v>36</v>
      </c>
      <c r="I30" s="7">
        <v>47.7</v>
      </c>
      <c r="J30" s="3">
        <f t="shared" si="0"/>
        <v>1717.2</v>
      </c>
      <c r="K30" s="3">
        <v>87000</v>
      </c>
      <c r="L30" t="s">
        <v>15</v>
      </c>
      <c r="M30" t="s">
        <v>16</v>
      </c>
      <c r="N30" t="s">
        <v>24</v>
      </c>
    </row>
    <row r="31" spans="1:15" hidden="1" x14ac:dyDescent="0.3">
      <c r="A31" t="s">
        <v>345</v>
      </c>
      <c r="B31" t="s">
        <v>11</v>
      </c>
      <c r="C31" t="s">
        <v>439</v>
      </c>
      <c r="E31" t="s">
        <v>22</v>
      </c>
      <c r="F31" t="s">
        <v>411</v>
      </c>
      <c r="G31" t="s">
        <v>14</v>
      </c>
      <c r="H31" s="5">
        <v>36</v>
      </c>
      <c r="I31" s="7">
        <v>47</v>
      </c>
      <c r="J31" s="3">
        <f t="shared" si="0"/>
        <v>1692</v>
      </c>
      <c r="K31" s="3">
        <f>J31*26*2</f>
        <v>87984</v>
      </c>
    </row>
    <row r="32" spans="1:15" hidden="1" x14ac:dyDescent="0.3">
      <c r="A32" t="s">
        <v>377</v>
      </c>
      <c r="B32" t="s">
        <v>11</v>
      </c>
      <c r="C32" t="s">
        <v>228</v>
      </c>
      <c r="D32" t="s">
        <v>333</v>
      </c>
      <c r="E32" t="s">
        <v>22</v>
      </c>
      <c r="F32" t="s">
        <v>409</v>
      </c>
      <c r="G32" t="s">
        <v>14</v>
      </c>
      <c r="H32" s="5">
        <v>36</v>
      </c>
      <c r="I32" s="7">
        <v>46.72</v>
      </c>
      <c r="J32" s="3">
        <f t="shared" si="0"/>
        <v>1681.92</v>
      </c>
      <c r="K32" s="3">
        <f>J32*26*2</f>
        <v>87459.839999999997</v>
      </c>
    </row>
    <row r="33" spans="1:15" hidden="1" x14ac:dyDescent="0.3">
      <c r="A33" t="s">
        <v>128</v>
      </c>
      <c r="B33" t="s">
        <v>11</v>
      </c>
      <c r="C33" t="s">
        <v>156</v>
      </c>
      <c r="E33" t="s">
        <v>26</v>
      </c>
      <c r="F33" t="s">
        <v>411</v>
      </c>
      <c r="G33" t="s">
        <v>14</v>
      </c>
      <c r="H33" s="5">
        <v>36</v>
      </c>
      <c r="I33" s="7">
        <v>46</v>
      </c>
      <c r="J33" s="3">
        <f t="shared" si="0"/>
        <v>1656</v>
      </c>
      <c r="K33" s="3">
        <f>J33*26*2</f>
        <v>86112</v>
      </c>
      <c r="M33" t="s">
        <v>58</v>
      </c>
      <c r="N33" t="s">
        <v>412</v>
      </c>
      <c r="O33" t="s">
        <v>129</v>
      </c>
    </row>
    <row r="34" spans="1:15" hidden="1" x14ac:dyDescent="0.3">
      <c r="A34" t="s">
        <v>393</v>
      </c>
      <c r="B34" t="s">
        <v>11</v>
      </c>
      <c r="C34" t="s">
        <v>228</v>
      </c>
      <c r="E34" t="s">
        <v>394</v>
      </c>
      <c r="F34" t="s">
        <v>411</v>
      </c>
      <c r="G34" t="s">
        <v>77</v>
      </c>
      <c r="H34" s="5">
        <v>36</v>
      </c>
      <c r="I34" s="7">
        <v>46</v>
      </c>
      <c r="J34" s="3">
        <f t="shared" ref="J34:J65" si="1">H34*I34</f>
        <v>1656</v>
      </c>
      <c r="K34" s="3">
        <f>J34*26*2</f>
        <v>86112</v>
      </c>
    </row>
    <row r="35" spans="1:15" x14ac:dyDescent="0.3">
      <c r="A35" t="s">
        <v>211</v>
      </c>
      <c r="B35" t="s">
        <v>11</v>
      </c>
      <c r="C35" t="s">
        <v>452</v>
      </c>
      <c r="E35" t="s">
        <v>74</v>
      </c>
      <c r="F35" t="s">
        <v>13</v>
      </c>
      <c r="G35" t="s">
        <v>71</v>
      </c>
      <c r="H35" s="5">
        <v>24</v>
      </c>
      <c r="I35" s="7">
        <v>45.57</v>
      </c>
      <c r="J35" s="3">
        <f t="shared" si="1"/>
        <v>1093.68</v>
      </c>
      <c r="L35" t="s">
        <v>212</v>
      </c>
      <c r="M35" t="s">
        <v>213</v>
      </c>
    </row>
    <row r="36" spans="1:15" hidden="1" x14ac:dyDescent="0.3">
      <c r="A36" t="s">
        <v>222</v>
      </c>
      <c r="B36" t="s">
        <v>11</v>
      </c>
      <c r="C36" t="s">
        <v>228</v>
      </c>
      <c r="E36" t="s">
        <v>22</v>
      </c>
      <c r="F36" t="s">
        <v>411</v>
      </c>
      <c r="G36" t="s">
        <v>14</v>
      </c>
      <c r="H36" s="5">
        <v>36</v>
      </c>
      <c r="I36" s="7">
        <v>44.93</v>
      </c>
      <c r="J36" s="3">
        <f t="shared" si="1"/>
        <v>1617.48</v>
      </c>
      <c r="K36" s="3">
        <v>75000</v>
      </c>
      <c r="L36" t="s">
        <v>223</v>
      </c>
      <c r="M36" t="s">
        <v>187</v>
      </c>
      <c r="N36" t="s">
        <v>105</v>
      </c>
    </row>
    <row r="37" spans="1:15" hidden="1" x14ac:dyDescent="0.3">
      <c r="A37" t="s">
        <v>274</v>
      </c>
      <c r="B37" t="s">
        <v>11</v>
      </c>
      <c r="C37" t="s">
        <v>119</v>
      </c>
      <c r="D37" t="s">
        <v>275</v>
      </c>
      <c r="E37" t="s">
        <v>276</v>
      </c>
      <c r="F37" t="s">
        <v>19</v>
      </c>
      <c r="G37" t="s">
        <v>14</v>
      </c>
      <c r="H37" s="5">
        <v>40</v>
      </c>
      <c r="I37" s="7">
        <v>44.85</v>
      </c>
      <c r="J37" s="3">
        <f t="shared" si="1"/>
        <v>1794</v>
      </c>
      <c r="K37" s="3">
        <f>J37*26*2</f>
        <v>93288</v>
      </c>
      <c r="N37" t="s">
        <v>277</v>
      </c>
    </row>
    <row r="38" spans="1:15" hidden="1" x14ac:dyDescent="0.3">
      <c r="A38" t="s">
        <v>332</v>
      </c>
      <c r="B38" t="s">
        <v>11</v>
      </c>
      <c r="C38" t="s">
        <v>446</v>
      </c>
      <c r="D38" t="s">
        <v>333</v>
      </c>
      <c r="E38" t="s">
        <v>22</v>
      </c>
      <c r="F38" t="s">
        <v>411</v>
      </c>
      <c r="G38" t="s">
        <v>77</v>
      </c>
      <c r="H38" s="5">
        <v>24</v>
      </c>
      <c r="I38" s="7">
        <v>44.8</v>
      </c>
      <c r="J38" s="3">
        <f t="shared" si="1"/>
        <v>1075.1999999999998</v>
      </c>
      <c r="K38" s="3">
        <f>J38*26*2</f>
        <v>55910.399999999994</v>
      </c>
    </row>
    <row r="39" spans="1:15" hidden="1" x14ac:dyDescent="0.3">
      <c r="A39" t="s">
        <v>356</v>
      </c>
      <c r="B39" t="s">
        <v>32</v>
      </c>
      <c r="C39" t="s">
        <v>357</v>
      </c>
      <c r="E39" t="s">
        <v>22</v>
      </c>
      <c r="F39" t="s">
        <v>13</v>
      </c>
      <c r="G39" t="s">
        <v>14</v>
      </c>
      <c r="H39" s="5">
        <v>40</v>
      </c>
      <c r="I39" s="7">
        <v>44.7</v>
      </c>
      <c r="J39" s="3">
        <f t="shared" si="1"/>
        <v>1788</v>
      </c>
      <c r="K39" s="3">
        <f>J39*26*2</f>
        <v>92976</v>
      </c>
      <c r="N39" t="s">
        <v>24</v>
      </c>
    </row>
    <row r="40" spans="1:15" hidden="1" x14ac:dyDescent="0.3">
      <c r="A40" t="s">
        <v>314</v>
      </c>
      <c r="B40" t="s">
        <v>11</v>
      </c>
      <c r="C40" t="s">
        <v>315</v>
      </c>
      <c r="D40" t="s">
        <v>299</v>
      </c>
      <c r="E40" t="s">
        <v>316</v>
      </c>
      <c r="F40" t="s">
        <v>409</v>
      </c>
      <c r="G40" t="s">
        <v>20</v>
      </c>
      <c r="H40" s="5">
        <v>24</v>
      </c>
      <c r="I40" s="7">
        <v>44.25</v>
      </c>
      <c r="J40" s="3">
        <f t="shared" si="1"/>
        <v>1062</v>
      </c>
      <c r="L40" t="s">
        <v>58</v>
      </c>
      <c r="M40" t="s">
        <v>317</v>
      </c>
    </row>
    <row r="41" spans="1:15" hidden="1" x14ac:dyDescent="0.3">
      <c r="A41" t="s">
        <v>210</v>
      </c>
      <c r="B41" t="s">
        <v>11</v>
      </c>
      <c r="C41" t="s">
        <v>131</v>
      </c>
      <c r="E41" t="s">
        <v>22</v>
      </c>
      <c r="F41" t="s">
        <v>411</v>
      </c>
      <c r="G41" t="s">
        <v>14</v>
      </c>
      <c r="H41" s="5">
        <v>36</v>
      </c>
      <c r="I41" s="7">
        <v>44.22</v>
      </c>
      <c r="J41" s="3">
        <f t="shared" si="1"/>
        <v>1591.92</v>
      </c>
      <c r="K41" s="3">
        <v>82000</v>
      </c>
    </row>
    <row r="42" spans="1:15" hidden="1" x14ac:dyDescent="0.3">
      <c r="A42" t="s">
        <v>250</v>
      </c>
      <c r="B42" t="s">
        <v>11</v>
      </c>
      <c r="C42" t="s">
        <v>341</v>
      </c>
      <c r="D42" t="s">
        <v>251</v>
      </c>
      <c r="E42" t="s">
        <v>18</v>
      </c>
      <c r="F42" t="s">
        <v>411</v>
      </c>
      <c r="G42" t="s">
        <v>77</v>
      </c>
      <c r="H42" s="5">
        <v>24</v>
      </c>
      <c r="I42" s="7">
        <v>44</v>
      </c>
      <c r="J42" s="3">
        <f t="shared" si="1"/>
        <v>1056</v>
      </c>
      <c r="K42" s="3">
        <f>J42*26*2</f>
        <v>54912</v>
      </c>
      <c r="L42" t="s">
        <v>30</v>
      </c>
    </row>
    <row r="43" spans="1:15" hidden="1" x14ac:dyDescent="0.3">
      <c r="A43" t="s">
        <v>170</v>
      </c>
      <c r="B43" t="s">
        <v>32</v>
      </c>
      <c r="C43" t="s">
        <v>171</v>
      </c>
      <c r="E43" t="s">
        <v>157</v>
      </c>
      <c r="F43" t="s">
        <v>13</v>
      </c>
      <c r="G43" t="s">
        <v>14</v>
      </c>
      <c r="H43" s="5">
        <v>40</v>
      </c>
      <c r="I43" s="7">
        <v>43</v>
      </c>
      <c r="J43" s="3">
        <f t="shared" si="1"/>
        <v>1720</v>
      </c>
      <c r="K43" s="3">
        <v>90000</v>
      </c>
    </row>
    <row r="44" spans="1:15" hidden="1" x14ac:dyDescent="0.3">
      <c r="A44" t="s">
        <v>338</v>
      </c>
      <c r="B44" t="s">
        <v>11</v>
      </c>
      <c r="C44" t="s">
        <v>228</v>
      </c>
      <c r="D44" t="s">
        <v>339</v>
      </c>
      <c r="E44" t="s">
        <v>22</v>
      </c>
      <c r="F44" t="s">
        <v>411</v>
      </c>
      <c r="G44" t="s">
        <v>71</v>
      </c>
      <c r="H44" s="5">
        <v>12</v>
      </c>
      <c r="I44" s="7">
        <v>43</v>
      </c>
      <c r="J44" s="3">
        <f t="shared" si="1"/>
        <v>516</v>
      </c>
      <c r="M44" t="s">
        <v>58</v>
      </c>
    </row>
    <row r="45" spans="1:15" hidden="1" x14ac:dyDescent="0.3">
      <c r="A45" t="s">
        <v>281</v>
      </c>
      <c r="B45" t="s">
        <v>32</v>
      </c>
      <c r="C45" t="s">
        <v>282</v>
      </c>
      <c r="D45" t="s">
        <v>283</v>
      </c>
      <c r="E45" t="s">
        <v>22</v>
      </c>
      <c r="F45" t="s">
        <v>19</v>
      </c>
      <c r="G45" t="s">
        <v>14</v>
      </c>
      <c r="H45" s="5">
        <v>50</v>
      </c>
      <c r="I45" s="7">
        <v>42.31</v>
      </c>
      <c r="J45" s="3">
        <f t="shared" si="1"/>
        <v>2115.5</v>
      </c>
      <c r="K45" s="3">
        <v>110000</v>
      </c>
      <c r="L45" t="s">
        <v>24</v>
      </c>
      <c r="M45" t="s">
        <v>24</v>
      </c>
      <c r="N45" t="s">
        <v>24</v>
      </c>
      <c r="O45" t="s">
        <v>284</v>
      </c>
    </row>
    <row r="46" spans="1:15" hidden="1" x14ac:dyDescent="0.3">
      <c r="A46" t="s">
        <v>354</v>
      </c>
      <c r="B46" t="s">
        <v>11</v>
      </c>
      <c r="C46" t="s">
        <v>440</v>
      </c>
      <c r="E46" t="s">
        <v>22</v>
      </c>
      <c r="F46" t="s">
        <v>411</v>
      </c>
      <c r="G46" t="s">
        <v>14</v>
      </c>
      <c r="H46" s="5">
        <v>40</v>
      </c>
      <c r="I46" s="7">
        <v>42.06</v>
      </c>
      <c r="J46" s="3">
        <f t="shared" si="1"/>
        <v>1682.4</v>
      </c>
      <c r="K46" s="3">
        <v>87500</v>
      </c>
    </row>
    <row r="47" spans="1:15" hidden="1" x14ac:dyDescent="0.3">
      <c r="A47" t="s">
        <v>368</v>
      </c>
      <c r="B47" t="s">
        <v>11</v>
      </c>
      <c r="C47" t="s">
        <v>446</v>
      </c>
      <c r="E47" t="s">
        <v>22</v>
      </c>
      <c r="F47" t="s">
        <v>408</v>
      </c>
      <c r="G47" t="s">
        <v>71</v>
      </c>
      <c r="H47" s="5" t="s">
        <v>370</v>
      </c>
      <c r="I47" s="7">
        <v>42</v>
      </c>
      <c r="J47" s="3" t="e">
        <f t="shared" si="1"/>
        <v>#VALUE!</v>
      </c>
    </row>
    <row r="48" spans="1:15" hidden="1" x14ac:dyDescent="0.3">
      <c r="A48" t="s">
        <v>359</v>
      </c>
      <c r="B48" t="s">
        <v>11</v>
      </c>
      <c r="C48" t="s">
        <v>360</v>
      </c>
      <c r="D48" t="s">
        <v>361</v>
      </c>
      <c r="E48" t="s">
        <v>18</v>
      </c>
      <c r="F48" t="s">
        <v>409</v>
      </c>
      <c r="G48" t="s">
        <v>14</v>
      </c>
      <c r="H48" s="5">
        <v>45</v>
      </c>
      <c r="I48" s="7">
        <v>42</v>
      </c>
      <c r="J48" s="3">
        <f t="shared" si="1"/>
        <v>1890</v>
      </c>
      <c r="K48" s="3">
        <v>75000</v>
      </c>
    </row>
    <row r="49" spans="1:15" hidden="1" x14ac:dyDescent="0.3">
      <c r="A49" t="s">
        <v>121</v>
      </c>
      <c r="B49" t="s">
        <v>11</v>
      </c>
      <c r="C49" t="s">
        <v>122</v>
      </c>
      <c r="E49" t="s">
        <v>22</v>
      </c>
      <c r="F49" t="s">
        <v>409</v>
      </c>
      <c r="G49" t="s">
        <v>14</v>
      </c>
      <c r="H49" s="5">
        <v>40</v>
      </c>
      <c r="I49" s="7">
        <v>42</v>
      </c>
      <c r="J49" s="3">
        <f t="shared" si="1"/>
        <v>1680</v>
      </c>
      <c r="K49" s="3">
        <v>87500</v>
      </c>
    </row>
    <row r="50" spans="1:15" hidden="1" x14ac:dyDescent="0.3">
      <c r="A50" t="s">
        <v>51</v>
      </c>
      <c r="B50" t="s">
        <v>11</v>
      </c>
      <c r="C50" t="s">
        <v>369</v>
      </c>
      <c r="E50" t="s">
        <v>52</v>
      </c>
      <c r="F50" t="s">
        <v>409</v>
      </c>
      <c r="G50" t="s">
        <v>14</v>
      </c>
      <c r="H50" s="5">
        <v>40</v>
      </c>
      <c r="I50" s="7">
        <v>42</v>
      </c>
      <c r="J50" s="3">
        <f t="shared" si="1"/>
        <v>1680</v>
      </c>
      <c r="K50" s="3">
        <f>J50*26*2</f>
        <v>87360</v>
      </c>
    </row>
    <row r="51" spans="1:15" hidden="1" x14ac:dyDescent="0.3">
      <c r="A51" t="s">
        <v>191</v>
      </c>
      <c r="B51" t="s">
        <v>11</v>
      </c>
      <c r="C51" t="s">
        <v>341</v>
      </c>
      <c r="E51" t="s">
        <v>192</v>
      </c>
      <c r="F51" t="s">
        <v>411</v>
      </c>
      <c r="G51" t="s">
        <v>14</v>
      </c>
      <c r="H51" s="5">
        <v>36</v>
      </c>
      <c r="I51" s="7">
        <v>42</v>
      </c>
      <c r="J51" s="3">
        <f t="shared" si="1"/>
        <v>1512</v>
      </c>
      <c r="K51" s="3">
        <f>J51*26*2</f>
        <v>78624</v>
      </c>
    </row>
    <row r="52" spans="1:15" hidden="1" x14ac:dyDescent="0.3">
      <c r="A52" t="s">
        <v>355</v>
      </c>
      <c r="B52" t="s">
        <v>11</v>
      </c>
      <c r="C52" t="s">
        <v>441</v>
      </c>
      <c r="D52" t="s">
        <v>306</v>
      </c>
      <c r="E52" t="s">
        <v>22</v>
      </c>
      <c r="F52" t="s">
        <v>411</v>
      </c>
      <c r="G52" t="s">
        <v>14</v>
      </c>
      <c r="H52" s="5">
        <v>40</v>
      </c>
      <c r="I52" s="7">
        <v>41</v>
      </c>
      <c r="J52" s="3">
        <f t="shared" si="1"/>
        <v>1640</v>
      </c>
      <c r="K52" s="3">
        <v>87000</v>
      </c>
    </row>
    <row r="53" spans="1:15" hidden="1" x14ac:dyDescent="0.3">
      <c r="A53" t="s">
        <v>168</v>
      </c>
      <c r="B53" t="s">
        <v>11</v>
      </c>
      <c r="C53" t="s">
        <v>450</v>
      </c>
      <c r="E53" t="s">
        <v>169</v>
      </c>
      <c r="F53" t="s">
        <v>411</v>
      </c>
      <c r="G53" t="s">
        <v>14</v>
      </c>
      <c r="H53" s="5">
        <v>40</v>
      </c>
      <c r="I53" s="7">
        <v>41</v>
      </c>
      <c r="J53" s="3">
        <f t="shared" si="1"/>
        <v>1640</v>
      </c>
      <c r="K53" s="3">
        <v>57000</v>
      </c>
    </row>
    <row r="54" spans="1:15" hidden="1" x14ac:dyDescent="0.3">
      <c r="A54" t="s">
        <v>311</v>
      </c>
      <c r="B54" t="s">
        <v>11</v>
      </c>
      <c r="C54" t="s">
        <v>312</v>
      </c>
      <c r="E54" t="s">
        <v>18</v>
      </c>
      <c r="F54" t="s">
        <v>411</v>
      </c>
      <c r="G54" t="s">
        <v>71</v>
      </c>
      <c r="H54" s="5">
        <v>36</v>
      </c>
      <c r="I54" s="7">
        <v>41</v>
      </c>
      <c r="J54" s="3">
        <f t="shared" si="1"/>
        <v>1476</v>
      </c>
      <c r="L54" t="s">
        <v>15</v>
      </c>
      <c r="M54" t="s">
        <v>16</v>
      </c>
      <c r="O54" t="s">
        <v>313</v>
      </c>
    </row>
    <row r="55" spans="1:15" hidden="1" x14ac:dyDescent="0.3">
      <c r="A55" t="s">
        <v>247</v>
      </c>
      <c r="B55" t="s">
        <v>11</v>
      </c>
      <c r="C55" t="s">
        <v>103</v>
      </c>
      <c r="D55" t="s">
        <v>248</v>
      </c>
      <c r="E55" t="s">
        <v>249</v>
      </c>
      <c r="F55" t="s">
        <v>411</v>
      </c>
      <c r="G55" t="s">
        <v>14</v>
      </c>
      <c r="H55" s="5">
        <v>32</v>
      </c>
      <c r="I55" s="7">
        <v>41</v>
      </c>
      <c r="J55" s="3">
        <f t="shared" si="1"/>
        <v>1312</v>
      </c>
      <c r="K55" s="3">
        <f>J55*26*2</f>
        <v>68224</v>
      </c>
    </row>
    <row r="56" spans="1:15" hidden="1" x14ac:dyDescent="0.3">
      <c r="A56" t="s">
        <v>270</v>
      </c>
      <c r="B56" t="s">
        <v>11</v>
      </c>
      <c r="C56" t="s">
        <v>271</v>
      </c>
      <c r="D56" t="s">
        <v>272</v>
      </c>
      <c r="E56" t="s">
        <v>22</v>
      </c>
      <c r="F56" t="s">
        <v>19</v>
      </c>
      <c r="G56" t="s">
        <v>14</v>
      </c>
      <c r="H56" s="5">
        <v>40</v>
      </c>
      <c r="I56" s="7">
        <v>40.869999999999997</v>
      </c>
      <c r="J56" s="3">
        <f t="shared" si="1"/>
        <v>1634.8</v>
      </c>
      <c r="K56" s="3">
        <v>85000</v>
      </c>
      <c r="O56" t="s">
        <v>273</v>
      </c>
    </row>
    <row r="57" spans="1:15" hidden="1" x14ac:dyDescent="0.3">
      <c r="A57" t="s">
        <v>328</v>
      </c>
      <c r="B57" t="s">
        <v>11</v>
      </c>
      <c r="C57" t="s">
        <v>440</v>
      </c>
      <c r="D57" t="s">
        <v>329</v>
      </c>
      <c r="E57" t="s">
        <v>22</v>
      </c>
      <c r="F57" t="s">
        <v>411</v>
      </c>
      <c r="G57" t="s">
        <v>14</v>
      </c>
      <c r="H57" s="5">
        <v>40</v>
      </c>
      <c r="I57" s="7">
        <v>40.75</v>
      </c>
      <c r="J57" s="3">
        <f t="shared" si="1"/>
        <v>1630</v>
      </c>
      <c r="K57" s="3">
        <f>J57*26*2</f>
        <v>84760</v>
      </c>
    </row>
    <row r="58" spans="1:15" hidden="1" x14ac:dyDescent="0.3">
      <c r="A58" t="s">
        <v>73</v>
      </c>
      <c r="B58" t="s">
        <v>11</v>
      </c>
      <c r="C58" t="s">
        <v>341</v>
      </c>
      <c r="E58" t="s">
        <v>74</v>
      </c>
      <c r="F58" t="s">
        <v>19</v>
      </c>
      <c r="G58" t="s">
        <v>14</v>
      </c>
      <c r="H58" s="5">
        <v>36</v>
      </c>
      <c r="I58" s="7">
        <v>40.43</v>
      </c>
      <c r="J58" s="3">
        <f t="shared" si="1"/>
        <v>1455.48</v>
      </c>
      <c r="K58" s="3">
        <f>J58*26*2</f>
        <v>75684.960000000006</v>
      </c>
    </row>
    <row r="59" spans="1:15" hidden="1" x14ac:dyDescent="0.3">
      <c r="A59" t="s">
        <v>100</v>
      </c>
      <c r="B59" t="s">
        <v>11</v>
      </c>
      <c r="C59" t="s">
        <v>341</v>
      </c>
      <c r="E59" t="s">
        <v>22</v>
      </c>
      <c r="F59" t="s">
        <v>409</v>
      </c>
      <c r="G59" t="s">
        <v>14</v>
      </c>
      <c r="H59" s="5">
        <v>40</v>
      </c>
      <c r="I59" s="7">
        <v>40</v>
      </c>
      <c r="J59" s="3">
        <f t="shared" si="1"/>
        <v>1600</v>
      </c>
      <c r="K59" s="3">
        <f>J59*26*2</f>
        <v>83200</v>
      </c>
    </row>
    <row r="60" spans="1:15" hidden="1" x14ac:dyDescent="0.3">
      <c r="A60" t="s">
        <v>291</v>
      </c>
      <c r="B60" t="s">
        <v>11</v>
      </c>
      <c r="C60" t="s">
        <v>292</v>
      </c>
      <c r="E60" t="s">
        <v>293</v>
      </c>
      <c r="F60" t="s">
        <v>411</v>
      </c>
      <c r="G60" t="s">
        <v>14</v>
      </c>
      <c r="H60" s="5">
        <v>40</v>
      </c>
      <c r="I60" s="7">
        <v>40</v>
      </c>
      <c r="J60" s="3">
        <f t="shared" si="1"/>
        <v>1600</v>
      </c>
      <c r="K60" s="3">
        <f>J60*26*2</f>
        <v>83200</v>
      </c>
      <c r="M60" t="s">
        <v>139</v>
      </c>
    </row>
    <row r="61" spans="1:15" hidden="1" x14ac:dyDescent="0.3">
      <c r="A61" t="s">
        <v>184</v>
      </c>
      <c r="B61" t="s">
        <v>11</v>
      </c>
      <c r="C61" t="s">
        <v>142</v>
      </c>
      <c r="E61" t="s">
        <v>22</v>
      </c>
      <c r="F61" t="s">
        <v>409</v>
      </c>
      <c r="G61" t="s">
        <v>71</v>
      </c>
      <c r="H61" s="5">
        <v>40</v>
      </c>
      <c r="I61" s="7">
        <v>40</v>
      </c>
      <c r="J61" s="3">
        <f t="shared" si="1"/>
        <v>1600</v>
      </c>
      <c r="L61" t="s">
        <v>72</v>
      </c>
      <c r="M61" t="s">
        <v>24</v>
      </c>
      <c r="N61" t="s">
        <v>24</v>
      </c>
    </row>
    <row r="62" spans="1:15" hidden="1" x14ac:dyDescent="0.3">
      <c r="A62" t="s">
        <v>65</v>
      </c>
      <c r="B62" t="s">
        <v>11</v>
      </c>
      <c r="C62" t="s">
        <v>301</v>
      </c>
      <c r="E62" t="s">
        <v>22</v>
      </c>
      <c r="F62" t="s">
        <v>409</v>
      </c>
      <c r="G62" t="s">
        <v>14</v>
      </c>
      <c r="H62" s="5">
        <v>36</v>
      </c>
      <c r="I62" s="7">
        <v>40</v>
      </c>
      <c r="J62" s="3">
        <f t="shared" si="1"/>
        <v>1440</v>
      </c>
      <c r="K62" s="3">
        <v>75000</v>
      </c>
      <c r="M62" t="s">
        <v>16</v>
      </c>
      <c r="N62" t="s">
        <v>66</v>
      </c>
    </row>
    <row r="63" spans="1:15" hidden="1" x14ac:dyDescent="0.3">
      <c r="A63" t="s">
        <v>197</v>
      </c>
      <c r="B63" t="s">
        <v>11</v>
      </c>
      <c r="C63" t="s">
        <v>198</v>
      </c>
      <c r="E63" t="s">
        <v>22</v>
      </c>
      <c r="F63" t="s">
        <v>411</v>
      </c>
      <c r="G63" t="s">
        <v>14</v>
      </c>
      <c r="H63" s="5">
        <v>32</v>
      </c>
      <c r="I63" s="7">
        <v>40</v>
      </c>
      <c r="J63" s="3">
        <f t="shared" si="1"/>
        <v>1280</v>
      </c>
      <c r="K63" s="3">
        <f>J63*26*2</f>
        <v>66560</v>
      </c>
    </row>
    <row r="64" spans="1:15" hidden="1" x14ac:dyDescent="0.3">
      <c r="A64" t="s">
        <v>91</v>
      </c>
      <c r="B64" t="s">
        <v>11</v>
      </c>
      <c r="C64" t="s">
        <v>341</v>
      </c>
      <c r="E64" t="s">
        <v>22</v>
      </c>
      <c r="F64" t="s">
        <v>411</v>
      </c>
      <c r="G64" t="s">
        <v>14</v>
      </c>
      <c r="H64" s="5">
        <v>36</v>
      </c>
      <c r="I64" s="7">
        <v>39.799999999999997</v>
      </c>
      <c r="J64" s="3">
        <f t="shared" si="1"/>
        <v>1432.8</v>
      </c>
      <c r="K64" s="3">
        <f>J64*26*2</f>
        <v>74505.599999999991</v>
      </c>
      <c r="L64" t="s">
        <v>89</v>
      </c>
      <c r="M64" t="s">
        <v>92</v>
      </c>
      <c r="N64" t="s">
        <v>24</v>
      </c>
    </row>
    <row r="65" spans="1:15" hidden="1" x14ac:dyDescent="0.3">
      <c r="A65" t="s">
        <v>180</v>
      </c>
      <c r="B65" t="s">
        <v>11</v>
      </c>
      <c r="C65" t="s">
        <v>103</v>
      </c>
      <c r="E65" t="s">
        <v>22</v>
      </c>
      <c r="F65" t="s">
        <v>19</v>
      </c>
      <c r="G65" t="s">
        <v>14</v>
      </c>
      <c r="H65" s="5">
        <v>36</v>
      </c>
      <c r="I65" s="7">
        <v>39.799999999999997</v>
      </c>
      <c r="J65" s="3">
        <f t="shared" si="1"/>
        <v>1432.8</v>
      </c>
      <c r="K65" s="3">
        <f>J65*26*2</f>
        <v>74505.599999999991</v>
      </c>
      <c r="N65" t="s">
        <v>181</v>
      </c>
      <c r="O65" t="s">
        <v>182</v>
      </c>
    </row>
    <row r="66" spans="1:15" hidden="1" x14ac:dyDescent="0.3">
      <c r="A66" t="s">
        <v>54</v>
      </c>
      <c r="B66" t="s">
        <v>11</v>
      </c>
      <c r="C66" t="s">
        <v>55</v>
      </c>
      <c r="E66" t="s">
        <v>22</v>
      </c>
      <c r="F66" t="s">
        <v>13</v>
      </c>
      <c r="G66" t="s">
        <v>14</v>
      </c>
      <c r="H66" s="5">
        <v>38</v>
      </c>
      <c r="I66" s="7">
        <v>39.15</v>
      </c>
      <c r="J66" s="3">
        <f t="shared" ref="J66:J97" si="2">H66*I66</f>
        <v>1487.7</v>
      </c>
      <c r="K66" s="3">
        <v>71000</v>
      </c>
      <c r="N66" t="s">
        <v>410</v>
      </c>
    </row>
    <row r="67" spans="1:15" hidden="1" x14ac:dyDescent="0.3">
      <c r="A67" t="s">
        <v>396</v>
      </c>
      <c r="B67" t="s">
        <v>11</v>
      </c>
      <c r="C67" t="s">
        <v>451</v>
      </c>
      <c r="E67" t="s">
        <v>22</v>
      </c>
      <c r="F67" t="s">
        <v>19</v>
      </c>
      <c r="G67" t="s">
        <v>14</v>
      </c>
      <c r="H67" s="5">
        <v>36</v>
      </c>
      <c r="I67" s="7">
        <v>39.1</v>
      </c>
      <c r="J67" s="3">
        <f t="shared" si="2"/>
        <v>1407.6000000000001</v>
      </c>
      <c r="K67" s="3">
        <f>J67*26*2</f>
        <v>73195.200000000012</v>
      </c>
    </row>
    <row r="68" spans="1:15" hidden="1" x14ac:dyDescent="0.3">
      <c r="A68" t="s">
        <v>199</v>
      </c>
      <c r="B68" t="s">
        <v>11</v>
      </c>
      <c r="C68" t="s">
        <v>200</v>
      </c>
      <c r="E68" t="s">
        <v>22</v>
      </c>
      <c r="F68" t="s">
        <v>409</v>
      </c>
      <c r="G68" t="s">
        <v>14</v>
      </c>
      <c r="H68" s="5">
        <v>40</v>
      </c>
      <c r="I68" s="7">
        <v>39.06</v>
      </c>
      <c r="J68" s="3">
        <f t="shared" si="2"/>
        <v>1562.4</v>
      </c>
      <c r="K68" s="3">
        <f>J68*26*2</f>
        <v>81244.800000000003</v>
      </c>
      <c r="L68" t="s">
        <v>201</v>
      </c>
      <c r="M68" t="s">
        <v>202</v>
      </c>
      <c r="N68" t="s">
        <v>105</v>
      </c>
    </row>
    <row r="69" spans="1:15" x14ac:dyDescent="0.3">
      <c r="A69" t="s">
        <v>161</v>
      </c>
      <c r="B69" t="s">
        <v>11</v>
      </c>
      <c r="C69" t="s">
        <v>341</v>
      </c>
      <c r="E69" t="s">
        <v>18</v>
      </c>
      <c r="F69" t="s">
        <v>19</v>
      </c>
      <c r="G69" t="s">
        <v>14</v>
      </c>
      <c r="H69" s="5">
        <v>36</v>
      </c>
      <c r="I69" s="7">
        <v>39</v>
      </c>
      <c r="J69" s="3">
        <f t="shared" si="2"/>
        <v>1404</v>
      </c>
      <c r="K69" s="3">
        <f>J69*26*2</f>
        <v>73008</v>
      </c>
      <c r="L69" t="s">
        <v>138</v>
      </c>
      <c r="M69" t="s">
        <v>162</v>
      </c>
      <c r="O69" t="s">
        <v>163</v>
      </c>
    </row>
    <row r="70" spans="1:15" x14ac:dyDescent="0.3">
      <c r="A70" t="s">
        <v>56</v>
      </c>
      <c r="B70" t="s">
        <v>11</v>
      </c>
      <c r="C70" t="s">
        <v>146</v>
      </c>
      <c r="E70" t="s">
        <v>22</v>
      </c>
      <c r="F70" t="s">
        <v>13</v>
      </c>
      <c r="G70" t="s">
        <v>14</v>
      </c>
      <c r="H70" s="5">
        <v>36</v>
      </c>
      <c r="I70" s="7">
        <v>38.81</v>
      </c>
      <c r="J70" s="3">
        <f t="shared" si="2"/>
        <v>1397.16</v>
      </c>
      <c r="K70" s="3">
        <v>72334</v>
      </c>
      <c r="L70" t="s">
        <v>57</v>
      </c>
      <c r="M70" t="s">
        <v>58</v>
      </c>
    </row>
    <row r="71" spans="1:15" hidden="1" x14ac:dyDescent="0.3">
      <c r="A71" t="s">
        <v>107</v>
      </c>
      <c r="B71" t="s">
        <v>11</v>
      </c>
      <c r="C71" t="s">
        <v>146</v>
      </c>
      <c r="E71" t="s">
        <v>108</v>
      </c>
      <c r="F71" t="s">
        <v>19</v>
      </c>
      <c r="G71" t="s">
        <v>14</v>
      </c>
      <c r="H71" s="5">
        <v>36</v>
      </c>
      <c r="I71" s="7">
        <v>38.78</v>
      </c>
      <c r="J71" s="3">
        <f t="shared" si="2"/>
        <v>1396.08</v>
      </c>
      <c r="K71" s="3">
        <f>J71*26*2</f>
        <v>72596.160000000003</v>
      </c>
      <c r="M71" t="s">
        <v>109</v>
      </c>
      <c r="O71" t="s">
        <v>110</v>
      </c>
    </row>
    <row r="72" spans="1:15" hidden="1" x14ac:dyDescent="0.3">
      <c r="A72" t="s">
        <v>395</v>
      </c>
      <c r="B72" t="s">
        <v>11</v>
      </c>
      <c r="C72" t="s">
        <v>341</v>
      </c>
      <c r="D72" t="s">
        <v>361</v>
      </c>
      <c r="E72" t="s">
        <v>22</v>
      </c>
      <c r="F72" t="s">
        <v>409</v>
      </c>
      <c r="G72" t="s">
        <v>14</v>
      </c>
      <c r="H72" s="5">
        <v>36</v>
      </c>
      <c r="I72" s="7">
        <v>38.71</v>
      </c>
      <c r="J72" s="3">
        <f t="shared" si="2"/>
        <v>1393.56</v>
      </c>
      <c r="K72" s="3">
        <v>87000</v>
      </c>
      <c r="L72" t="s">
        <v>309</v>
      </c>
      <c r="M72" t="s">
        <v>236</v>
      </c>
    </row>
    <row r="73" spans="1:15" hidden="1" x14ac:dyDescent="0.3">
      <c r="A73" t="s">
        <v>124</v>
      </c>
      <c r="B73" t="s">
        <v>11</v>
      </c>
      <c r="C73" t="s">
        <v>125</v>
      </c>
      <c r="E73" t="s">
        <v>126</v>
      </c>
      <c r="F73" t="s">
        <v>409</v>
      </c>
      <c r="G73" t="s">
        <v>14</v>
      </c>
      <c r="H73" s="5">
        <v>37</v>
      </c>
      <c r="I73" s="7">
        <v>38.68</v>
      </c>
      <c r="J73" s="3">
        <f t="shared" si="2"/>
        <v>1431.16</v>
      </c>
      <c r="K73" s="3">
        <f>J73*26*2</f>
        <v>74420.320000000007</v>
      </c>
      <c r="O73" t="s">
        <v>127</v>
      </c>
    </row>
    <row r="74" spans="1:15" hidden="1" x14ac:dyDescent="0.3">
      <c r="A74" t="s">
        <v>390</v>
      </c>
      <c r="B74" t="s">
        <v>11</v>
      </c>
      <c r="C74" t="s">
        <v>391</v>
      </c>
      <c r="D74" t="s">
        <v>392</v>
      </c>
      <c r="E74" t="s">
        <v>235</v>
      </c>
      <c r="F74" t="s">
        <v>13</v>
      </c>
      <c r="G74" t="s">
        <v>14</v>
      </c>
      <c r="H74" s="5">
        <v>30</v>
      </c>
      <c r="I74" s="7">
        <v>38.25</v>
      </c>
      <c r="J74" s="3">
        <f t="shared" si="2"/>
        <v>1147.5</v>
      </c>
      <c r="K74" s="3">
        <f>J74*26*2</f>
        <v>59670</v>
      </c>
    </row>
    <row r="75" spans="1:15" hidden="1" x14ac:dyDescent="0.3">
      <c r="A75" t="s">
        <v>287</v>
      </c>
      <c r="B75" t="s">
        <v>11</v>
      </c>
      <c r="C75" t="s">
        <v>71</v>
      </c>
      <c r="D75" t="s">
        <v>288</v>
      </c>
      <c r="E75" t="s">
        <v>22</v>
      </c>
      <c r="F75" t="s">
        <v>13</v>
      </c>
      <c r="G75" t="s">
        <v>71</v>
      </c>
      <c r="H75" s="5">
        <v>24</v>
      </c>
      <c r="I75" s="7">
        <v>38.229999999999997</v>
      </c>
      <c r="J75" s="3">
        <f t="shared" si="2"/>
        <v>917.52</v>
      </c>
      <c r="L75" t="s">
        <v>289</v>
      </c>
    </row>
    <row r="76" spans="1:15" hidden="1" x14ac:dyDescent="0.3">
      <c r="A76" t="s">
        <v>378</v>
      </c>
      <c r="B76" t="s">
        <v>11</v>
      </c>
      <c r="C76" t="s">
        <v>443</v>
      </c>
      <c r="E76" t="s">
        <v>379</v>
      </c>
      <c r="F76" t="s">
        <v>409</v>
      </c>
      <c r="G76" t="s">
        <v>14</v>
      </c>
      <c r="H76" s="5">
        <v>37</v>
      </c>
      <c r="I76" s="7">
        <v>38</v>
      </c>
      <c r="J76" s="3">
        <f t="shared" si="2"/>
        <v>1406</v>
      </c>
      <c r="K76" s="3">
        <v>76000</v>
      </c>
    </row>
    <row r="77" spans="1:15" hidden="1" x14ac:dyDescent="0.3">
      <c r="A77" t="s">
        <v>133</v>
      </c>
      <c r="B77" t="s">
        <v>11</v>
      </c>
      <c r="C77" t="s">
        <v>134</v>
      </c>
      <c r="E77" t="s">
        <v>22</v>
      </c>
      <c r="F77" t="s">
        <v>13</v>
      </c>
      <c r="G77" t="s">
        <v>14</v>
      </c>
      <c r="H77" s="5">
        <v>36</v>
      </c>
      <c r="I77" s="7">
        <v>38</v>
      </c>
      <c r="J77" s="3">
        <f t="shared" si="2"/>
        <v>1368</v>
      </c>
      <c r="K77" s="3">
        <f>J77*26*2</f>
        <v>71136</v>
      </c>
    </row>
    <row r="78" spans="1:15" hidden="1" x14ac:dyDescent="0.3">
      <c r="A78" t="s">
        <v>267</v>
      </c>
      <c r="B78" t="s">
        <v>11</v>
      </c>
      <c r="C78" t="s">
        <v>268</v>
      </c>
      <c r="D78" t="s">
        <v>269</v>
      </c>
      <c r="E78" t="s">
        <v>22</v>
      </c>
      <c r="F78" t="s">
        <v>19</v>
      </c>
      <c r="G78" t="s">
        <v>14</v>
      </c>
      <c r="H78" s="5">
        <v>36</v>
      </c>
      <c r="I78" s="7">
        <v>38</v>
      </c>
      <c r="J78" s="3">
        <f t="shared" si="2"/>
        <v>1368</v>
      </c>
      <c r="K78" s="3">
        <f>J78*26*2</f>
        <v>71136</v>
      </c>
      <c r="N78" t="s">
        <v>139</v>
      </c>
    </row>
    <row r="79" spans="1:15" hidden="1" x14ac:dyDescent="0.3">
      <c r="A79" t="s">
        <v>304</v>
      </c>
      <c r="B79" t="s">
        <v>11</v>
      </c>
      <c r="C79" t="s">
        <v>305</v>
      </c>
      <c r="D79" t="s">
        <v>306</v>
      </c>
      <c r="E79" t="s">
        <v>22</v>
      </c>
      <c r="F79" t="s">
        <v>34</v>
      </c>
      <c r="G79" t="s">
        <v>14</v>
      </c>
      <c r="H79" s="5">
        <v>36</v>
      </c>
      <c r="I79" s="7">
        <v>37.979999999999997</v>
      </c>
      <c r="J79" s="3">
        <f t="shared" si="2"/>
        <v>1367.28</v>
      </c>
      <c r="K79" s="3">
        <f>J79*26*2</f>
        <v>71098.559999999998</v>
      </c>
    </row>
    <row r="80" spans="1:15" x14ac:dyDescent="0.3">
      <c r="A80" t="s">
        <v>195</v>
      </c>
      <c r="B80" t="s">
        <v>11</v>
      </c>
      <c r="C80" t="s">
        <v>196</v>
      </c>
      <c r="E80" t="s">
        <v>22</v>
      </c>
      <c r="F80" t="s">
        <v>13</v>
      </c>
      <c r="G80" t="s">
        <v>14</v>
      </c>
      <c r="H80" s="5">
        <v>36</v>
      </c>
      <c r="I80" s="7">
        <v>37.33</v>
      </c>
      <c r="J80" s="3">
        <f t="shared" si="2"/>
        <v>1343.8799999999999</v>
      </c>
      <c r="K80" s="3">
        <v>70000</v>
      </c>
      <c r="L80" t="s">
        <v>92</v>
      </c>
      <c r="M80" t="s">
        <v>66</v>
      </c>
      <c r="N80" t="s">
        <v>105</v>
      </c>
    </row>
    <row r="81" spans="1:14" hidden="1" x14ac:dyDescent="0.3">
      <c r="A81" t="s">
        <v>260</v>
      </c>
      <c r="B81" t="s">
        <v>11</v>
      </c>
      <c r="C81" t="s">
        <v>198</v>
      </c>
      <c r="D81" t="s">
        <v>261</v>
      </c>
      <c r="E81" t="s">
        <v>262</v>
      </c>
      <c r="F81" t="s">
        <v>19</v>
      </c>
      <c r="G81" t="s">
        <v>14</v>
      </c>
      <c r="H81" s="5">
        <v>40</v>
      </c>
      <c r="I81" s="7">
        <v>37</v>
      </c>
      <c r="J81" s="3">
        <f t="shared" si="2"/>
        <v>1480</v>
      </c>
      <c r="K81" s="3">
        <v>76000</v>
      </c>
    </row>
    <row r="82" spans="1:14" hidden="1" x14ac:dyDescent="0.3">
      <c r="A82" t="s">
        <v>172</v>
      </c>
      <c r="B82" t="s">
        <v>11</v>
      </c>
      <c r="C82" t="s">
        <v>444</v>
      </c>
      <c r="E82" t="s">
        <v>22</v>
      </c>
      <c r="F82" t="s">
        <v>34</v>
      </c>
      <c r="G82" t="s">
        <v>14</v>
      </c>
      <c r="H82" s="5">
        <v>40</v>
      </c>
      <c r="I82" s="7">
        <v>37</v>
      </c>
      <c r="J82" s="3">
        <f t="shared" si="2"/>
        <v>1480</v>
      </c>
      <c r="K82" s="3">
        <v>75000</v>
      </c>
      <c r="L82" t="s">
        <v>173</v>
      </c>
      <c r="M82" t="s">
        <v>174</v>
      </c>
    </row>
    <row r="83" spans="1:14" hidden="1" x14ac:dyDescent="0.3">
      <c r="A83" t="s">
        <v>141</v>
      </c>
      <c r="B83" t="s">
        <v>11</v>
      </c>
      <c r="C83" t="s">
        <v>142</v>
      </c>
      <c r="E83" t="s">
        <v>22</v>
      </c>
      <c r="F83" t="s">
        <v>13</v>
      </c>
      <c r="G83" t="s">
        <v>71</v>
      </c>
      <c r="H83" s="5">
        <v>36</v>
      </c>
      <c r="I83" s="7">
        <v>37</v>
      </c>
      <c r="J83" s="3">
        <f t="shared" si="2"/>
        <v>1332</v>
      </c>
    </row>
    <row r="84" spans="1:14" x14ac:dyDescent="0.3">
      <c r="A84" t="s">
        <v>215</v>
      </c>
      <c r="B84" t="s">
        <v>11</v>
      </c>
      <c r="C84" t="s">
        <v>131</v>
      </c>
      <c r="E84" t="s">
        <v>86</v>
      </c>
      <c r="F84" t="s">
        <v>19</v>
      </c>
      <c r="G84" t="s">
        <v>14</v>
      </c>
      <c r="H84" s="5">
        <v>36</v>
      </c>
      <c r="I84" s="7">
        <v>37</v>
      </c>
      <c r="J84" s="3">
        <f t="shared" si="2"/>
        <v>1332</v>
      </c>
      <c r="K84" s="3">
        <f t="shared" ref="K84:K91" si="3">J84*26*2</f>
        <v>69264</v>
      </c>
      <c r="L84" t="s">
        <v>138</v>
      </c>
      <c r="M84" t="s">
        <v>89</v>
      </c>
      <c r="N84" t="s">
        <v>216</v>
      </c>
    </row>
    <row r="85" spans="1:14" x14ac:dyDescent="0.3">
      <c r="A85" t="s">
        <v>217</v>
      </c>
      <c r="B85" t="s">
        <v>11</v>
      </c>
      <c r="C85" t="s">
        <v>146</v>
      </c>
      <c r="E85" t="s">
        <v>157</v>
      </c>
      <c r="F85" t="s">
        <v>19</v>
      </c>
      <c r="G85" t="s">
        <v>14</v>
      </c>
      <c r="H85" s="5">
        <v>36</v>
      </c>
      <c r="I85" s="7">
        <v>36.799999999999997</v>
      </c>
      <c r="J85" s="3">
        <f t="shared" si="2"/>
        <v>1324.8</v>
      </c>
      <c r="K85" s="3">
        <f t="shared" si="3"/>
        <v>68889.599999999991</v>
      </c>
      <c r="L85" t="s">
        <v>15</v>
      </c>
      <c r="M85" t="s">
        <v>66</v>
      </c>
    </row>
    <row r="86" spans="1:14" hidden="1" x14ac:dyDescent="0.3">
      <c r="A86" t="s">
        <v>153</v>
      </c>
      <c r="B86" t="s">
        <v>11</v>
      </c>
      <c r="C86" t="s">
        <v>154</v>
      </c>
      <c r="E86" t="s">
        <v>22</v>
      </c>
      <c r="F86" t="s">
        <v>19</v>
      </c>
      <c r="G86" t="s">
        <v>14</v>
      </c>
      <c r="H86" s="5">
        <v>36</v>
      </c>
      <c r="I86" s="7">
        <v>36.76</v>
      </c>
      <c r="J86" s="3">
        <f t="shared" si="2"/>
        <v>1323.36</v>
      </c>
      <c r="K86" s="3">
        <f t="shared" si="3"/>
        <v>68814.720000000001</v>
      </c>
    </row>
    <row r="87" spans="1:14" hidden="1" x14ac:dyDescent="0.3">
      <c r="A87" t="s">
        <v>233</v>
      </c>
      <c r="B87" t="s">
        <v>11</v>
      </c>
      <c r="C87" t="s">
        <v>341</v>
      </c>
      <c r="D87" t="s">
        <v>234</v>
      </c>
      <c r="E87" t="s">
        <v>235</v>
      </c>
      <c r="F87" t="s">
        <v>34</v>
      </c>
      <c r="G87" t="s">
        <v>14</v>
      </c>
      <c r="H87" s="5">
        <v>40</v>
      </c>
      <c r="I87" s="7">
        <v>36.5</v>
      </c>
      <c r="J87" s="3">
        <f t="shared" si="2"/>
        <v>1460</v>
      </c>
      <c r="K87" s="3">
        <f t="shared" si="3"/>
        <v>75920</v>
      </c>
      <c r="L87" t="s">
        <v>236</v>
      </c>
      <c r="M87" t="s">
        <v>58</v>
      </c>
    </row>
    <row r="88" spans="1:14" x14ac:dyDescent="0.3">
      <c r="A88" t="s">
        <v>219</v>
      </c>
      <c r="B88" t="s">
        <v>11</v>
      </c>
      <c r="C88" t="s">
        <v>146</v>
      </c>
      <c r="E88" t="s">
        <v>22</v>
      </c>
      <c r="F88" t="s">
        <v>13</v>
      </c>
      <c r="G88" t="s">
        <v>14</v>
      </c>
      <c r="H88" s="5">
        <v>36</v>
      </c>
      <c r="I88" s="7">
        <v>36.5</v>
      </c>
      <c r="J88" s="3">
        <f t="shared" si="2"/>
        <v>1314</v>
      </c>
      <c r="K88" s="3">
        <f t="shared" si="3"/>
        <v>68328</v>
      </c>
      <c r="L88" t="s">
        <v>220</v>
      </c>
      <c r="M88" t="s">
        <v>221</v>
      </c>
    </row>
    <row r="89" spans="1:14" x14ac:dyDescent="0.3">
      <c r="A89" t="s">
        <v>25</v>
      </c>
      <c r="B89" t="s">
        <v>11</v>
      </c>
      <c r="C89" t="s">
        <v>447</v>
      </c>
      <c r="E89" t="s">
        <v>26</v>
      </c>
      <c r="F89" t="s">
        <v>13</v>
      </c>
      <c r="G89" t="s">
        <v>14</v>
      </c>
      <c r="H89" s="5">
        <v>36</v>
      </c>
      <c r="I89" s="7">
        <v>36.49</v>
      </c>
      <c r="J89" s="3">
        <f t="shared" si="2"/>
        <v>1313.64</v>
      </c>
      <c r="K89" s="3">
        <f t="shared" si="3"/>
        <v>68309.279999999999</v>
      </c>
      <c r="L89" t="s">
        <v>15</v>
      </c>
      <c r="M89" t="s">
        <v>27</v>
      </c>
    </row>
    <row r="90" spans="1:14" x14ac:dyDescent="0.3">
      <c r="A90" t="s">
        <v>10</v>
      </c>
      <c r="B90" t="s">
        <v>11</v>
      </c>
      <c r="C90" t="s">
        <v>341</v>
      </c>
      <c r="E90" t="s">
        <v>12</v>
      </c>
      <c r="F90" t="s">
        <v>13</v>
      </c>
      <c r="G90" t="s">
        <v>14</v>
      </c>
      <c r="H90" s="5">
        <v>36</v>
      </c>
      <c r="I90" s="7">
        <v>36.42</v>
      </c>
      <c r="J90" s="3">
        <f t="shared" si="2"/>
        <v>1311.1200000000001</v>
      </c>
      <c r="K90" s="3">
        <f t="shared" si="3"/>
        <v>68178.240000000005</v>
      </c>
      <c r="L90" t="s">
        <v>15</v>
      </c>
      <c r="M90" t="s">
        <v>16</v>
      </c>
    </row>
    <row r="91" spans="1:14" hidden="1" x14ac:dyDescent="0.3">
      <c r="A91" t="s">
        <v>404</v>
      </c>
      <c r="B91" t="s">
        <v>11</v>
      </c>
      <c r="C91" t="s">
        <v>341</v>
      </c>
      <c r="D91" t="s">
        <v>319</v>
      </c>
      <c r="E91" t="s">
        <v>405</v>
      </c>
      <c r="F91" t="s">
        <v>13</v>
      </c>
      <c r="G91" t="s">
        <v>14</v>
      </c>
      <c r="H91" s="5">
        <v>36</v>
      </c>
      <c r="I91" s="7">
        <v>36.42</v>
      </c>
      <c r="J91" s="3">
        <f t="shared" si="2"/>
        <v>1311.1200000000001</v>
      </c>
      <c r="K91" s="3">
        <f t="shared" si="3"/>
        <v>68178.240000000005</v>
      </c>
      <c r="L91" t="s">
        <v>15</v>
      </c>
      <c r="M91" t="s">
        <v>16</v>
      </c>
    </row>
    <row r="92" spans="1:14" hidden="1" x14ac:dyDescent="0.3">
      <c r="A92" t="s">
        <v>83</v>
      </c>
      <c r="B92" t="s">
        <v>11</v>
      </c>
      <c r="C92" t="s">
        <v>84</v>
      </c>
      <c r="E92" t="s">
        <v>18</v>
      </c>
      <c r="F92" t="s">
        <v>34</v>
      </c>
      <c r="G92" t="s">
        <v>14</v>
      </c>
      <c r="H92" s="5">
        <v>40</v>
      </c>
      <c r="I92" s="7">
        <v>36.22</v>
      </c>
      <c r="J92" s="3">
        <f t="shared" si="2"/>
        <v>1448.8</v>
      </c>
      <c r="K92" s="3">
        <v>75337</v>
      </c>
    </row>
    <row r="93" spans="1:14" hidden="1" x14ac:dyDescent="0.3">
      <c r="A93" t="s">
        <v>240</v>
      </c>
      <c r="B93" t="s">
        <v>11</v>
      </c>
      <c r="C93" t="s">
        <v>146</v>
      </c>
      <c r="D93" t="s">
        <v>241</v>
      </c>
      <c r="E93" t="s">
        <v>22</v>
      </c>
      <c r="F93" t="s">
        <v>13</v>
      </c>
      <c r="G93" t="s">
        <v>14</v>
      </c>
      <c r="H93" s="5">
        <v>36</v>
      </c>
      <c r="I93" s="7">
        <v>36</v>
      </c>
      <c r="J93" s="3">
        <f t="shared" si="2"/>
        <v>1296</v>
      </c>
      <c r="K93" s="3">
        <f>J93*26*2</f>
        <v>67392</v>
      </c>
    </row>
    <row r="94" spans="1:14" hidden="1" x14ac:dyDescent="0.3">
      <c r="A94" t="s">
        <v>194</v>
      </c>
      <c r="B94" t="s">
        <v>11</v>
      </c>
      <c r="C94" t="s">
        <v>341</v>
      </c>
      <c r="E94" t="s">
        <v>22</v>
      </c>
      <c r="F94" t="s">
        <v>19</v>
      </c>
      <c r="G94" t="s">
        <v>14</v>
      </c>
      <c r="H94" s="5">
        <v>36</v>
      </c>
      <c r="I94" s="7">
        <v>36</v>
      </c>
      <c r="J94" s="3">
        <f t="shared" si="2"/>
        <v>1296</v>
      </c>
      <c r="K94" s="3">
        <f>J94*26*2</f>
        <v>67392</v>
      </c>
    </row>
    <row r="95" spans="1:14" x14ac:dyDescent="0.3">
      <c r="A95" t="s">
        <v>227</v>
      </c>
      <c r="B95" t="s">
        <v>11</v>
      </c>
      <c r="C95" t="s">
        <v>228</v>
      </c>
      <c r="E95" t="s">
        <v>22</v>
      </c>
      <c r="F95" t="s">
        <v>19</v>
      </c>
      <c r="G95" t="s">
        <v>77</v>
      </c>
      <c r="H95" s="5">
        <v>24</v>
      </c>
      <c r="I95" s="7">
        <v>36</v>
      </c>
      <c r="J95" s="3">
        <f t="shared" si="2"/>
        <v>864</v>
      </c>
      <c r="K95" s="3">
        <f>J95*26*2</f>
        <v>44928</v>
      </c>
      <c r="L95" t="s">
        <v>88</v>
      </c>
      <c r="M95" t="s">
        <v>58</v>
      </c>
    </row>
    <row r="96" spans="1:14" x14ac:dyDescent="0.3">
      <c r="A96" t="s">
        <v>203</v>
      </c>
      <c r="B96" t="s">
        <v>11</v>
      </c>
      <c r="C96" t="s">
        <v>204</v>
      </c>
      <c r="E96" t="s">
        <v>22</v>
      </c>
      <c r="F96" t="s">
        <v>13</v>
      </c>
      <c r="G96" t="s">
        <v>14</v>
      </c>
      <c r="H96" s="5">
        <v>36</v>
      </c>
      <c r="I96" s="7">
        <v>35.5</v>
      </c>
      <c r="J96" s="3">
        <f t="shared" si="2"/>
        <v>1278</v>
      </c>
      <c r="K96" s="3">
        <v>66000</v>
      </c>
      <c r="L96" t="s">
        <v>205</v>
      </c>
      <c r="M96" t="s">
        <v>206</v>
      </c>
      <c r="N96" t="s">
        <v>105</v>
      </c>
    </row>
    <row r="97" spans="1:15" x14ac:dyDescent="0.3">
      <c r="A97" t="s">
        <v>144</v>
      </c>
      <c r="B97" t="s">
        <v>11</v>
      </c>
      <c r="C97" t="s">
        <v>341</v>
      </c>
      <c r="E97" t="s">
        <v>22</v>
      </c>
      <c r="F97" t="s">
        <v>13</v>
      </c>
      <c r="G97" t="s">
        <v>14</v>
      </c>
      <c r="H97" s="5">
        <v>36</v>
      </c>
      <c r="I97" s="7">
        <v>35.26</v>
      </c>
      <c r="J97" s="3">
        <f t="shared" si="2"/>
        <v>1269.3599999999999</v>
      </c>
      <c r="K97" s="3">
        <f>J97*26*2</f>
        <v>66006.720000000001</v>
      </c>
      <c r="L97" t="s">
        <v>15</v>
      </c>
      <c r="M97" t="s">
        <v>96</v>
      </c>
    </row>
    <row r="98" spans="1:15" x14ac:dyDescent="0.3">
      <c r="A98" t="s">
        <v>36</v>
      </c>
      <c r="B98" t="s">
        <v>11</v>
      </c>
      <c r="C98" t="s">
        <v>37</v>
      </c>
      <c r="E98" t="s">
        <v>38</v>
      </c>
      <c r="F98" t="s">
        <v>19</v>
      </c>
      <c r="G98" t="s">
        <v>14</v>
      </c>
      <c r="H98" s="5">
        <v>40</v>
      </c>
      <c r="I98" s="7">
        <v>35</v>
      </c>
      <c r="J98" s="3">
        <f t="shared" ref="J98:J129" si="4">H98*I98</f>
        <v>1400</v>
      </c>
      <c r="K98" s="3">
        <f>J98*26*2</f>
        <v>72800</v>
      </c>
      <c r="L98" t="s">
        <v>39</v>
      </c>
      <c r="M98" t="s">
        <v>40</v>
      </c>
    </row>
    <row r="99" spans="1:15" x14ac:dyDescent="0.3">
      <c r="A99" t="s">
        <v>185</v>
      </c>
      <c r="B99" t="s">
        <v>11</v>
      </c>
      <c r="C99" t="s">
        <v>156</v>
      </c>
      <c r="E99" t="s">
        <v>186</v>
      </c>
      <c r="F99" t="s">
        <v>13</v>
      </c>
      <c r="G99" t="s">
        <v>14</v>
      </c>
      <c r="H99" s="5">
        <v>36</v>
      </c>
      <c r="I99" s="7">
        <v>35</v>
      </c>
      <c r="J99" s="3">
        <f t="shared" si="4"/>
        <v>1260</v>
      </c>
      <c r="K99" s="3">
        <v>75000</v>
      </c>
      <c r="L99" t="s">
        <v>187</v>
      </c>
      <c r="M99" t="s">
        <v>162</v>
      </c>
      <c r="N99" t="s">
        <v>188</v>
      </c>
    </row>
    <row r="100" spans="1:15" x14ac:dyDescent="0.3">
      <c r="A100" t="s">
        <v>135</v>
      </c>
      <c r="B100" t="s">
        <v>11</v>
      </c>
      <c r="C100" t="s">
        <v>136</v>
      </c>
      <c r="E100" t="s">
        <v>137</v>
      </c>
      <c r="F100" t="s">
        <v>13</v>
      </c>
      <c r="G100" t="s">
        <v>14</v>
      </c>
      <c r="H100" s="5">
        <v>36</v>
      </c>
      <c r="I100" s="7">
        <v>35</v>
      </c>
      <c r="J100" s="3">
        <f t="shared" si="4"/>
        <v>1260</v>
      </c>
      <c r="K100" s="3">
        <f>J100*26*2</f>
        <v>65520</v>
      </c>
      <c r="L100" t="s">
        <v>138</v>
      </c>
      <c r="M100" t="s">
        <v>139</v>
      </c>
      <c r="N100" t="s">
        <v>140</v>
      </c>
    </row>
    <row r="101" spans="1:15" hidden="1" x14ac:dyDescent="0.3">
      <c r="A101" t="s">
        <v>366</v>
      </c>
      <c r="B101" t="s">
        <v>11</v>
      </c>
      <c r="C101" t="s">
        <v>341</v>
      </c>
      <c r="D101" t="s">
        <v>367</v>
      </c>
      <c r="E101" t="s">
        <v>22</v>
      </c>
      <c r="F101" t="s">
        <v>19</v>
      </c>
      <c r="G101" t="s">
        <v>14</v>
      </c>
      <c r="H101" s="5">
        <v>36</v>
      </c>
      <c r="I101" s="7">
        <v>35</v>
      </c>
      <c r="J101" s="3">
        <f t="shared" si="4"/>
        <v>1260</v>
      </c>
      <c r="K101" s="3">
        <f>J101*26*2</f>
        <v>65520</v>
      </c>
    </row>
    <row r="102" spans="1:15" hidden="1" x14ac:dyDescent="0.3">
      <c r="A102" t="s">
        <v>399</v>
      </c>
      <c r="B102" t="s">
        <v>11</v>
      </c>
      <c r="C102" t="s">
        <v>131</v>
      </c>
      <c r="E102" t="s">
        <v>22</v>
      </c>
      <c r="F102" t="s">
        <v>34</v>
      </c>
      <c r="G102" t="s">
        <v>14</v>
      </c>
      <c r="H102" s="5">
        <v>36</v>
      </c>
      <c r="I102" s="7">
        <v>35</v>
      </c>
      <c r="J102" s="3">
        <f t="shared" si="4"/>
        <v>1260</v>
      </c>
      <c r="K102" s="3">
        <f>J102*26*2</f>
        <v>65520</v>
      </c>
      <c r="L102" t="s">
        <v>187</v>
      </c>
      <c r="M102" t="s">
        <v>400</v>
      </c>
    </row>
    <row r="103" spans="1:15" hidden="1" x14ac:dyDescent="0.3">
      <c r="A103" t="s">
        <v>285</v>
      </c>
      <c r="B103" t="s">
        <v>11</v>
      </c>
      <c r="C103" t="s">
        <v>312</v>
      </c>
      <c r="D103" t="s">
        <v>286</v>
      </c>
      <c r="E103" t="s">
        <v>22</v>
      </c>
      <c r="F103" t="s">
        <v>13</v>
      </c>
      <c r="G103" t="s">
        <v>77</v>
      </c>
      <c r="H103" s="5">
        <v>24</v>
      </c>
      <c r="I103" s="7">
        <v>35</v>
      </c>
      <c r="J103" s="3">
        <f t="shared" si="4"/>
        <v>840</v>
      </c>
      <c r="K103" s="3">
        <f>J103*26*2</f>
        <v>43680</v>
      </c>
      <c r="M103" t="s">
        <v>123</v>
      </c>
    </row>
    <row r="104" spans="1:15" hidden="1" x14ac:dyDescent="0.3">
      <c r="A104" t="s">
        <v>364</v>
      </c>
      <c r="B104" t="s">
        <v>11</v>
      </c>
      <c r="C104" t="s">
        <v>228</v>
      </c>
      <c r="D104" t="s">
        <v>365</v>
      </c>
      <c r="E104" t="s">
        <v>76</v>
      </c>
      <c r="F104" t="s">
        <v>19</v>
      </c>
      <c r="G104" t="s">
        <v>77</v>
      </c>
      <c r="H104" s="5">
        <v>24</v>
      </c>
      <c r="I104" s="7">
        <v>35</v>
      </c>
      <c r="J104" s="3">
        <f t="shared" si="4"/>
        <v>840</v>
      </c>
      <c r="K104" s="3">
        <f>J104*26*2</f>
        <v>43680</v>
      </c>
      <c r="L104" t="s">
        <v>138</v>
      </c>
    </row>
    <row r="105" spans="1:15" x14ac:dyDescent="0.3">
      <c r="A105" t="s">
        <v>78</v>
      </c>
      <c r="B105" t="s">
        <v>11</v>
      </c>
      <c r="C105" t="s">
        <v>79</v>
      </c>
      <c r="E105" t="s">
        <v>22</v>
      </c>
      <c r="F105" t="s">
        <v>13</v>
      </c>
      <c r="G105" t="s">
        <v>14</v>
      </c>
      <c r="H105" s="5">
        <v>40</v>
      </c>
      <c r="I105" s="7">
        <v>34.96</v>
      </c>
      <c r="J105" s="3">
        <f t="shared" si="4"/>
        <v>1398.4</v>
      </c>
      <c r="K105" s="3">
        <v>70660</v>
      </c>
      <c r="L105" t="s">
        <v>30</v>
      </c>
      <c r="M105" t="s">
        <v>46</v>
      </c>
      <c r="N105" t="s">
        <v>66</v>
      </c>
      <c r="O105" t="s">
        <v>80</v>
      </c>
    </row>
    <row r="106" spans="1:15" x14ac:dyDescent="0.3">
      <c r="A106" t="s">
        <v>358</v>
      </c>
      <c r="B106" t="s">
        <v>11</v>
      </c>
      <c r="C106" t="s">
        <v>228</v>
      </c>
      <c r="E106" t="s">
        <v>22</v>
      </c>
      <c r="F106" t="s">
        <v>13</v>
      </c>
      <c r="G106" t="s">
        <v>14</v>
      </c>
      <c r="H106" s="5">
        <v>36</v>
      </c>
      <c r="I106" s="7">
        <v>34.94</v>
      </c>
      <c r="J106" s="3">
        <f t="shared" si="4"/>
        <v>1257.8399999999999</v>
      </c>
      <c r="K106" s="3">
        <f>J106*26*2</f>
        <v>65407.679999999993</v>
      </c>
      <c r="L106" t="s">
        <v>138</v>
      </c>
      <c r="M106" t="s">
        <v>309</v>
      </c>
    </row>
    <row r="107" spans="1:15" hidden="1" x14ac:dyDescent="0.3">
      <c r="A107" t="s">
        <v>294</v>
      </c>
      <c r="B107" t="s">
        <v>11</v>
      </c>
      <c r="C107" t="s">
        <v>131</v>
      </c>
      <c r="D107" t="s">
        <v>275</v>
      </c>
      <c r="E107" t="s">
        <v>22</v>
      </c>
      <c r="F107" t="s">
        <v>13</v>
      </c>
      <c r="G107" t="s">
        <v>14</v>
      </c>
      <c r="H107" s="5">
        <v>36</v>
      </c>
      <c r="I107" s="7">
        <v>34.630000000000003</v>
      </c>
      <c r="J107" s="3">
        <f t="shared" si="4"/>
        <v>1246.68</v>
      </c>
      <c r="K107" s="3">
        <f>J107*26*2</f>
        <v>64827.360000000001</v>
      </c>
    </row>
    <row r="108" spans="1:15" x14ac:dyDescent="0.3">
      <c r="A108" t="s">
        <v>44</v>
      </c>
      <c r="B108" t="s">
        <v>11</v>
      </c>
      <c r="C108" t="s">
        <v>45</v>
      </c>
      <c r="E108" t="s">
        <v>22</v>
      </c>
      <c r="F108" t="s">
        <v>19</v>
      </c>
      <c r="G108" t="s">
        <v>14</v>
      </c>
      <c r="H108" s="5">
        <v>36</v>
      </c>
      <c r="I108" s="7">
        <v>34.5</v>
      </c>
      <c r="J108" s="3">
        <f t="shared" si="4"/>
        <v>1242</v>
      </c>
      <c r="K108" s="3">
        <f>J108*26*2</f>
        <v>64584</v>
      </c>
      <c r="L108" t="s">
        <v>30</v>
      </c>
      <c r="M108" t="s">
        <v>46</v>
      </c>
    </row>
    <row r="109" spans="1:15" x14ac:dyDescent="0.3">
      <c r="A109" t="s">
        <v>28</v>
      </c>
      <c r="B109" t="s">
        <v>11</v>
      </c>
      <c r="C109" t="s">
        <v>29</v>
      </c>
      <c r="E109" t="s">
        <v>22</v>
      </c>
      <c r="F109" t="s">
        <v>19</v>
      </c>
      <c r="G109" t="s">
        <v>14</v>
      </c>
      <c r="H109" s="5">
        <v>36</v>
      </c>
      <c r="I109" s="7">
        <v>34.1</v>
      </c>
      <c r="J109" s="3">
        <f t="shared" si="4"/>
        <v>1227.6000000000001</v>
      </c>
      <c r="K109" s="3">
        <f>J109*26*2</f>
        <v>63835.200000000004</v>
      </c>
      <c r="L109" t="s">
        <v>30</v>
      </c>
    </row>
    <row r="110" spans="1:15" hidden="1" x14ac:dyDescent="0.3">
      <c r="A110" t="s">
        <v>337</v>
      </c>
      <c r="B110" t="s">
        <v>48</v>
      </c>
      <c r="C110" t="s">
        <v>115</v>
      </c>
      <c r="E110" t="s">
        <v>18</v>
      </c>
      <c r="F110" t="s">
        <v>19</v>
      </c>
      <c r="G110" t="s">
        <v>14</v>
      </c>
      <c r="H110" s="5">
        <v>40</v>
      </c>
      <c r="I110" s="7">
        <v>34</v>
      </c>
      <c r="J110" s="3">
        <f t="shared" si="4"/>
        <v>1360</v>
      </c>
      <c r="K110" s="3">
        <f>J110*26*2</f>
        <v>70720</v>
      </c>
    </row>
    <row r="111" spans="1:15" hidden="1" x14ac:dyDescent="0.3">
      <c r="A111" t="s">
        <v>245</v>
      </c>
      <c r="B111" t="s">
        <v>11</v>
      </c>
      <c r="C111" t="s">
        <v>341</v>
      </c>
      <c r="E111" t="s">
        <v>18</v>
      </c>
      <c r="F111" t="s">
        <v>34</v>
      </c>
      <c r="G111" t="s">
        <v>14</v>
      </c>
      <c r="H111" s="5">
        <v>40</v>
      </c>
      <c r="I111" s="7">
        <v>34</v>
      </c>
      <c r="J111" s="3">
        <f t="shared" si="4"/>
        <v>1360</v>
      </c>
      <c r="K111" s="3">
        <v>70000</v>
      </c>
    </row>
    <row r="112" spans="1:15" x14ac:dyDescent="0.3">
      <c r="A112" t="s">
        <v>61</v>
      </c>
      <c r="B112" t="s">
        <v>11</v>
      </c>
      <c r="C112" t="s">
        <v>146</v>
      </c>
      <c r="E112" t="s">
        <v>22</v>
      </c>
      <c r="F112" t="s">
        <v>13</v>
      </c>
      <c r="G112" t="s">
        <v>14</v>
      </c>
      <c r="H112" s="5">
        <v>36</v>
      </c>
      <c r="I112" s="7">
        <v>34</v>
      </c>
      <c r="J112" s="3">
        <f t="shared" si="4"/>
        <v>1224</v>
      </c>
      <c r="K112" s="3">
        <v>70000</v>
      </c>
      <c r="L112" t="s">
        <v>30</v>
      </c>
      <c r="M112" t="s">
        <v>46</v>
      </c>
    </row>
    <row r="113" spans="1:14" hidden="1" x14ac:dyDescent="0.3">
      <c r="A113" t="s">
        <v>81</v>
      </c>
      <c r="B113" t="s">
        <v>11</v>
      </c>
      <c r="C113" t="s">
        <v>82</v>
      </c>
      <c r="E113" t="s">
        <v>22</v>
      </c>
      <c r="F113" t="s">
        <v>13</v>
      </c>
      <c r="G113" t="s">
        <v>14</v>
      </c>
      <c r="H113" s="5">
        <v>36</v>
      </c>
      <c r="I113" s="7">
        <v>34</v>
      </c>
      <c r="J113" s="3">
        <f t="shared" si="4"/>
        <v>1224</v>
      </c>
      <c r="K113" s="3">
        <f t="shared" ref="K113:K127" si="5">J113*26*2</f>
        <v>63648</v>
      </c>
    </row>
    <row r="114" spans="1:14" hidden="1" x14ac:dyDescent="0.3">
      <c r="A114" t="s">
        <v>229</v>
      </c>
      <c r="B114" t="s">
        <v>11</v>
      </c>
      <c r="C114" t="s">
        <v>131</v>
      </c>
      <c r="D114" t="s">
        <v>230</v>
      </c>
      <c r="E114" t="s">
        <v>22</v>
      </c>
      <c r="F114" t="s">
        <v>13</v>
      </c>
      <c r="G114" t="s">
        <v>14</v>
      </c>
      <c r="H114" s="5">
        <v>36</v>
      </c>
      <c r="I114" s="7">
        <v>34</v>
      </c>
      <c r="J114" s="3">
        <f t="shared" si="4"/>
        <v>1224</v>
      </c>
      <c r="K114" s="3">
        <f t="shared" si="5"/>
        <v>63648</v>
      </c>
      <c r="M114" t="s">
        <v>162</v>
      </c>
    </row>
    <row r="115" spans="1:14" x14ac:dyDescent="0.3">
      <c r="A115" t="s">
        <v>363</v>
      </c>
      <c r="B115" t="s">
        <v>11</v>
      </c>
      <c r="C115" t="s">
        <v>301</v>
      </c>
      <c r="D115" t="s">
        <v>80</v>
      </c>
      <c r="E115" t="s">
        <v>63</v>
      </c>
      <c r="F115" t="s">
        <v>19</v>
      </c>
      <c r="G115" t="s">
        <v>14</v>
      </c>
      <c r="H115" s="5">
        <v>36</v>
      </c>
      <c r="I115" s="7">
        <v>34</v>
      </c>
      <c r="J115" s="3">
        <f t="shared" si="4"/>
        <v>1224</v>
      </c>
      <c r="K115" s="3">
        <f t="shared" si="5"/>
        <v>63648</v>
      </c>
      <c r="L115" t="s">
        <v>30</v>
      </c>
      <c r="M115" t="s">
        <v>46</v>
      </c>
    </row>
    <row r="116" spans="1:14" hidden="1" x14ac:dyDescent="0.3">
      <c r="A116" t="s">
        <v>371</v>
      </c>
      <c r="B116" t="s">
        <v>11</v>
      </c>
      <c r="C116" t="s">
        <v>131</v>
      </c>
      <c r="D116" t="s">
        <v>372</v>
      </c>
      <c r="E116" t="s">
        <v>22</v>
      </c>
      <c r="F116" t="s">
        <v>34</v>
      </c>
      <c r="G116" t="s">
        <v>14</v>
      </c>
      <c r="H116" s="5">
        <v>36</v>
      </c>
      <c r="I116" s="7">
        <v>34</v>
      </c>
      <c r="J116" s="3">
        <f t="shared" si="4"/>
        <v>1224</v>
      </c>
      <c r="K116" s="3">
        <f t="shared" si="5"/>
        <v>63648</v>
      </c>
      <c r="L116" t="s">
        <v>138</v>
      </c>
      <c r="M116" t="s">
        <v>373</v>
      </c>
      <c r="N116" t="s">
        <v>105</v>
      </c>
    </row>
    <row r="117" spans="1:14" x14ac:dyDescent="0.3">
      <c r="A117" t="s">
        <v>183</v>
      </c>
      <c r="B117" t="s">
        <v>11</v>
      </c>
      <c r="C117" t="s">
        <v>341</v>
      </c>
      <c r="E117" t="s">
        <v>22</v>
      </c>
      <c r="F117" t="s">
        <v>13</v>
      </c>
      <c r="G117" t="s">
        <v>77</v>
      </c>
      <c r="H117" s="5">
        <v>24</v>
      </c>
      <c r="I117" s="7">
        <v>34</v>
      </c>
      <c r="J117" s="3">
        <f t="shared" si="4"/>
        <v>816</v>
      </c>
      <c r="K117" s="3">
        <f t="shared" si="5"/>
        <v>42432</v>
      </c>
      <c r="L117" t="s">
        <v>138</v>
      </c>
    </row>
    <row r="118" spans="1:14" hidden="1" x14ac:dyDescent="0.3">
      <c r="A118" t="s">
        <v>143</v>
      </c>
      <c r="B118" t="s">
        <v>11</v>
      </c>
      <c r="C118" t="s">
        <v>341</v>
      </c>
      <c r="E118" t="s">
        <v>22</v>
      </c>
      <c r="F118" t="s">
        <v>34</v>
      </c>
      <c r="G118" t="s">
        <v>14</v>
      </c>
      <c r="H118" s="5">
        <v>36</v>
      </c>
      <c r="I118" s="7">
        <v>33.99</v>
      </c>
      <c r="J118" s="3">
        <f t="shared" si="4"/>
        <v>1223.6400000000001</v>
      </c>
      <c r="K118" s="3">
        <f t="shared" si="5"/>
        <v>63629.280000000006</v>
      </c>
      <c r="L118" t="s">
        <v>138</v>
      </c>
      <c r="M118" t="s">
        <v>139</v>
      </c>
    </row>
    <row r="119" spans="1:14" hidden="1" x14ac:dyDescent="0.3">
      <c r="A119" t="s">
        <v>218</v>
      </c>
      <c r="B119" t="s">
        <v>11</v>
      </c>
      <c r="C119" t="s">
        <v>341</v>
      </c>
      <c r="E119" t="s">
        <v>22</v>
      </c>
      <c r="F119" t="s">
        <v>34</v>
      </c>
      <c r="G119" t="s">
        <v>14</v>
      </c>
      <c r="H119" s="5">
        <v>36</v>
      </c>
      <c r="I119" s="7">
        <v>33.99</v>
      </c>
      <c r="J119" s="3">
        <f t="shared" si="4"/>
        <v>1223.6400000000001</v>
      </c>
      <c r="K119" s="3">
        <f t="shared" si="5"/>
        <v>63629.280000000006</v>
      </c>
      <c r="L119" t="s">
        <v>138</v>
      </c>
      <c r="M119" t="s">
        <v>162</v>
      </c>
    </row>
    <row r="120" spans="1:14" hidden="1" x14ac:dyDescent="0.3">
      <c r="A120" t="s">
        <v>397</v>
      </c>
      <c r="B120" t="s">
        <v>11</v>
      </c>
      <c r="C120" t="s">
        <v>156</v>
      </c>
      <c r="E120" t="s">
        <v>22</v>
      </c>
      <c r="F120" t="s">
        <v>13</v>
      </c>
      <c r="G120" t="s">
        <v>14</v>
      </c>
      <c r="H120" s="5">
        <v>32</v>
      </c>
      <c r="I120" s="7">
        <v>33.93</v>
      </c>
      <c r="J120" s="3">
        <f t="shared" si="4"/>
        <v>1085.76</v>
      </c>
      <c r="K120" s="3">
        <f t="shared" si="5"/>
        <v>56459.519999999997</v>
      </c>
      <c r="N120" t="s">
        <v>398</v>
      </c>
    </row>
    <row r="121" spans="1:14" hidden="1" x14ac:dyDescent="0.3">
      <c r="A121" t="s">
        <v>87</v>
      </c>
      <c r="B121" t="s">
        <v>11</v>
      </c>
      <c r="C121" t="s">
        <v>452</v>
      </c>
      <c r="E121" t="s">
        <v>22</v>
      </c>
      <c r="F121" t="s">
        <v>34</v>
      </c>
      <c r="G121" t="s">
        <v>14</v>
      </c>
      <c r="H121" s="5">
        <v>36</v>
      </c>
      <c r="I121" s="7">
        <v>33.89</v>
      </c>
      <c r="J121" s="3">
        <f t="shared" si="4"/>
        <v>1220.04</v>
      </c>
      <c r="K121" s="3">
        <f t="shared" si="5"/>
        <v>63442.080000000002</v>
      </c>
      <c r="L121" t="s">
        <v>88</v>
      </c>
      <c r="M121" t="s">
        <v>89</v>
      </c>
    </row>
    <row r="122" spans="1:14" hidden="1" x14ac:dyDescent="0.3">
      <c r="A122" t="s">
        <v>90</v>
      </c>
      <c r="B122" t="s">
        <v>11</v>
      </c>
      <c r="C122" t="s">
        <v>452</v>
      </c>
      <c r="E122" t="s">
        <v>22</v>
      </c>
      <c r="F122" t="s">
        <v>34</v>
      </c>
      <c r="G122" t="s">
        <v>14</v>
      </c>
      <c r="H122" s="5">
        <v>36</v>
      </c>
      <c r="I122" s="7">
        <v>33.89</v>
      </c>
      <c r="J122" s="3">
        <f t="shared" si="4"/>
        <v>1220.04</v>
      </c>
      <c r="K122" s="3">
        <f t="shared" si="5"/>
        <v>63442.080000000002</v>
      </c>
      <c r="L122" t="s">
        <v>88</v>
      </c>
      <c r="M122" t="s">
        <v>89</v>
      </c>
    </row>
    <row r="123" spans="1:14" hidden="1" x14ac:dyDescent="0.3">
      <c r="A123" t="s">
        <v>307</v>
      </c>
      <c r="B123" t="s">
        <v>11</v>
      </c>
      <c r="C123" t="s">
        <v>131</v>
      </c>
      <c r="D123" t="s">
        <v>308</v>
      </c>
      <c r="E123" t="s">
        <v>22</v>
      </c>
      <c r="F123" t="s">
        <v>34</v>
      </c>
      <c r="G123" t="s">
        <v>14</v>
      </c>
      <c r="H123" s="5">
        <v>36</v>
      </c>
      <c r="I123" s="7">
        <v>33.869999999999997</v>
      </c>
      <c r="J123" s="3">
        <f t="shared" si="4"/>
        <v>1219.32</v>
      </c>
      <c r="K123" s="3">
        <f t="shared" si="5"/>
        <v>63404.639999999999</v>
      </c>
      <c r="L123" t="s">
        <v>138</v>
      </c>
      <c r="M123" t="s">
        <v>309</v>
      </c>
    </row>
    <row r="124" spans="1:14" hidden="1" x14ac:dyDescent="0.3">
      <c r="A124" t="s">
        <v>318</v>
      </c>
      <c r="B124" t="s">
        <v>11</v>
      </c>
      <c r="C124" t="s">
        <v>228</v>
      </c>
      <c r="D124" t="s">
        <v>319</v>
      </c>
      <c r="E124" t="s">
        <v>22</v>
      </c>
      <c r="F124" t="s">
        <v>34</v>
      </c>
      <c r="G124" t="s">
        <v>14</v>
      </c>
      <c r="H124" s="5">
        <v>36</v>
      </c>
      <c r="I124" s="7">
        <v>33.5</v>
      </c>
      <c r="J124" s="3">
        <f t="shared" si="4"/>
        <v>1206</v>
      </c>
      <c r="K124" s="3">
        <f t="shared" si="5"/>
        <v>62712</v>
      </c>
      <c r="L124" t="s">
        <v>320</v>
      </c>
      <c r="M124" t="s">
        <v>96</v>
      </c>
    </row>
    <row r="125" spans="1:14" hidden="1" x14ac:dyDescent="0.3">
      <c r="A125" t="s">
        <v>321</v>
      </c>
      <c r="B125" t="s">
        <v>11</v>
      </c>
      <c r="C125" t="s">
        <v>228</v>
      </c>
      <c r="D125" t="s">
        <v>319</v>
      </c>
      <c r="E125" t="s">
        <v>22</v>
      </c>
      <c r="F125" t="s">
        <v>34</v>
      </c>
      <c r="G125" t="s">
        <v>14</v>
      </c>
      <c r="H125" s="5">
        <v>36</v>
      </c>
      <c r="I125" s="7">
        <v>33.5</v>
      </c>
      <c r="J125" s="3">
        <f t="shared" si="4"/>
        <v>1206</v>
      </c>
      <c r="K125" s="3">
        <f t="shared" si="5"/>
        <v>62712</v>
      </c>
      <c r="L125" t="s">
        <v>320</v>
      </c>
      <c r="M125" t="s">
        <v>96</v>
      </c>
    </row>
    <row r="126" spans="1:14" hidden="1" x14ac:dyDescent="0.3">
      <c r="A126" t="s">
        <v>351</v>
      </c>
      <c r="B126" t="s">
        <v>11</v>
      </c>
      <c r="C126" t="s">
        <v>341</v>
      </c>
      <c r="D126" t="s">
        <v>80</v>
      </c>
      <c r="E126" t="s">
        <v>18</v>
      </c>
      <c r="F126" t="s">
        <v>19</v>
      </c>
      <c r="G126" t="s">
        <v>14</v>
      </c>
      <c r="H126" s="5">
        <v>36</v>
      </c>
      <c r="I126" s="7">
        <v>33.5</v>
      </c>
      <c r="J126" s="3">
        <f t="shared" si="4"/>
        <v>1206</v>
      </c>
      <c r="K126" s="3">
        <f t="shared" si="5"/>
        <v>62712</v>
      </c>
    </row>
    <row r="127" spans="1:14" hidden="1" x14ac:dyDescent="0.3">
      <c r="A127" t="s">
        <v>242</v>
      </c>
      <c r="B127" t="s">
        <v>11</v>
      </c>
      <c r="C127" t="s">
        <v>156</v>
      </c>
      <c r="D127" t="s">
        <v>80</v>
      </c>
      <c r="E127" t="s">
        <v>22</v>
      </c>
      <c r="F127" t="s">
        <v>13</v>
      </c>
      <c r="G127" t="s">
        <v>14</v>
      </c>
      <c r="H127" s="5">
        <v>30</v>
      </c>
      <c r="I127" s="7">
        <v>33.5</v>
      </c>
      <c r="J127" s="3">
        <f t="shared" si="4"/>
        <v>1005</v>
      </c>
      <c r="K127" s="3">
        <f t="shared" si="5"/>
        <v>52260</v>
      </c>
      <c r="M127" t="s">
        <v>46</v>
      </c>
    </row>
    <row r="128" spans="1:14" x14ac:dyDescent="0.3">
      <c r="A128" t="s">
        <v>252</v>
      </c>
      <c r="B128" t="s">
        <v>11</v>
      </c>
      <c r="C128" t="s">
        <v>228</v>
      </c>
      <c r="D128" t="s">
        <v>251</v>
      </c>
      <c r="E128" t="s">
        <v>18</v>
      </c>
      <c r="F128" t="s">
        <v>13</v>
      </c>
      <c r="G128" t="s">
        <v>14</v>
      </c>
      <c r="H128" s="5">
        <v>36</v>
      </c>
      <c r="I128" s="7">
        <v>33.33</v>
      </c>
      <c r="J128" s="3">
        <f t="shared" si="4"/>
        <v>1199.8799999999999</v>
      </c>
      <c r="K128" s="3">
        <v>64000</v>
      </c>
      <c r="L128" t="s">
        <v>253</v>
      </c>
      <c r="M128" t="s">
        <v>138</v>
      </c>
      <c r="N128" t="s">
        <v>254</v>
      </c>
    </row>
    <row r="129" spans="1:15" hidden="1" x14ac:dyDescent="0.3">
      <c r="A129" t="s">
        <v>352</v>
      </c>
      <c r="B129" t="s">
        <v>11</v>
      </c>
      <c r="C129" t="s">
        <v>451</v>
      </c>
      <c r="E129" t="s">
        <v>353</v>
      </c>
      <c r="F129" t="s">
        <v>13</v>
      </c>
      <c r="G129" t="s">
        <v>14</v>
      </c>
      <c r="H129" s="5">
        <v>40</v>
      </c>
      <c r="I129" s="7">
        <v>33</v>
      </c>
      <c r="J129" s="3">
        <f t="shared" si="4"/>
        <v>1320</v>
      </c>
      <c r="K129" s="3">
        <f>J129*26*2</f>
        <v>68640</v>
      </c>
    </row>
    <row r="130" spans="1:15" hidden="1" x14ac:dyDescent="0.3">
      <c r="A130" t="s">
        <v>214</v>
      </c>
      <c r="B130" t="s">
        <v>11</v>
      </c>
      <c r="C130" t="s">
        <v>228</v>
      </c>
      <c r="E130" t="s">
        <v>22</v>
      </c>
      <c r="F130" t="s">
        <v>13</v>
      </c>
      <c r="G130" t="s">
        <v>14</v>
      </c>
      <c r="H130" s="5">
        <v>36</v>
      </c>
      <c r="I130" s="7">
        <v>33</v>
      </c>
      <c r="J130" s="3">
        <f t="shared" ref="J130:J158" si="6">H130*I130</f>
        <v>1188</v>
      </c>
      <c r="K130" s="3">
        <f>J130*26*2</f>
        <v>61776</v>
      </c>
    </row>
    <row r="131" spans="1:15" hidden="1" x14ac:dyDescent="0.3">
      <c r="A131" t="s">
        <v>189</v>
      </c>
      <c r="B131" t="s">
        <v>11</v>
      </c>
      <c r="C131" t="s">
        <v>190</v>
      </c>
      <c r="E131" t="s">
        <v>18</v>
      </c>
      <c r="F131" t="s">
        <v>13</v>
      </c>
      <c r="G131" t="s">
        <v>14</v>
      </c>
      <c r="H131" s="5">
        <v>36</v>
      </c>
      <c r="I131" s="7">
        <v>33</v>
      </c>
      <c r="J131" s="3">
        <f t="shared" si="6"/>
        <v>1188</v>
      </c>
      <c r="K131" s="3">
        <v>60000</v>
      </c>
    </row>
    <row r="132" spans="1:15" hidden="1" x14ac:dyDescent="0.3">
      <c r="A132" t="s">
        <v>374</v>
      </c>
      <c r="B132" t="s">
        <v>11</v>
      </c>
      <c r="C132" t="s">
        <v>375</v>
      </c>
      <c r="D132" t="s">
        <v>108</v>
      </c>
      <c r="E132" t="s">
        <v>22</v>
      </c>
      <c r="F132" t="s">
        <v>34</v>
      </c>
      <c r="G132" t="s">
        <v>14</v>
      </c>
      <c r="H132" s="5">
        <v>40</v>
      </c>
      <c r="I132" s="7">
        <v>32.950000000000003</v>
      </c>
      <c r="J132" s="3">
        <f t="shared" si="6"/>
        <v>1318</v>
      </c>
      <c r="K132" s="3">
        <f>J132*26*2</f>
        <v>68536</v>
      </c>
      <c r="L132" t="s">
        <v>187</v>
      </c>
      <c r="M132" t="s">
        <v>376</v>
      </c>
    </row>
    <row r="133" spans="1:15" hidden="1" x14ac:dyDescent="0.3">
      <c r="A133" t="s">
        <v>298</v>
      </c>
      <c r="B133" t="s">
        <v>11</v>
      </c>
      <c r="C133" t="s">
        <v>146</v>
      </c>
      <c r="D133" t="s">
        <v>299</v>
      </c>
      <c r="E133" t="s">
        <v>22</v>
      </c>
      <c r="F133" t="s">
        <v>34</v>
      </c>
      <c r="G133" t="s">
        <v>14</v>
      </c>
      <c r="H133" s="5">
        <v>36</v>
      </c>
      <c r="I133" s="7">
        <v>32.79</v>
      </c>
      <c r="J133" s="3">
        <f t="shared" si="6"/>
        <v>1180.44</v>
      </c>
      <c r="K133" s="3">
        <f>J133*26*2</f>
        <v>61382.880000000005</v>
      </c>
      <c r="L133" t="s">
        <v>88</v>
      </c>
      <c r="M133" t="s">
        <v>96</v>
      </c>
    </row>
    <row r="134" spans="1:15" hidden="1" x14ac:dyDescent="0.3">
      <c r="A134" t="s">
        <v>94</v>
      </c>
      <c r="B134" t="s">
        <v>11</v>
      </c>
      <c r="C134" t="s">
        <v>228</v>
      </c>
      <c r="E134" t="s">
        <v>95</v>
      </c>
      <c r="F134" t="s">
        <v>34</v>
      </c>
      <c r="G134" t="s">
        <v>14</v>
      </c>
      <c r="H134" s="5">
        <v>36</v>
      </c>
      <c r="I134" s="7">
        <v>32.79</v>
      </c>
      <c r="J134" s="3">
        <f t="shared" si="6"/>
        <v>1180.44</v>
      </c>
      <c r="K134" s="3">
        <v>60000</v>
      </c>
      <c r="L134" t="s">
        <v>88</v>
      </c>
      <c r="M134" t="s">
        <v>96</v>
      </c>
      <c r="N134" t="s">
        <v>105</v>
      </c>
      <c r="O134" t="s">
        <v>97</v>
      </c>
    </row>
    <row r="135" spans="1:15" hidden="1" x14ac:dyDescent="0.3">
      <c r="A135" t="s">
        <v>237</v>
      </c>
      <c r="B135" t="s">
        <v>11</v>
      </c>
      <c r="C135" t="s">
        <v>131</v>
      </c>
      <c r="D135" t="s">
        <v>238</v>
      </c>
      <c r="E135" t="s">
        <v>239</v>
      </c>
      <c r="F135" t="s">
        <v>34</v>
      </c>
      <c r="G135" t="s">
        <v>14</v>
      </c>
      <c r="H135" s="5">
        <v>36</v>
      </c>
      <c r="I135" s="7">
        <v>32.659999999999997</v>
      </c>
      <c r="J135" s="3">
        <f t="shared" si="6"/>
        <v>1175.7599999999998</v>
      </c>
      <c r="K135" s="3">
        <f>J135*26*2</f>
        <v>61139.51999999999</v>
      </c>
    </row>
    <row r="136" spans="1:15" hidden="1" x14ac:dyDescent="0.3">
      <c r="A136" t="s">
        <v>290</v>
      </c>
      <c r="B136" t="s">
        <v>11</v>
      </c>
      <c r="C136" t="s">
        <v>315</v>
      </c>
      <c r="E136" t="s">
        <v>22</v>
      </c>
      <c r="F136" t="s">
        <v>34</v>
      </c>
      <c r="G136" t="s">
        <v>14</v>
      </c>
      <c r="H136" s="5">
        <v>36</v>
      </c>
      <c r="I136" s="7">
        <v>32.5</v>
      </c>
      <c r="J136" s="3">
        <f t="shared" si="6"/>
        <v>1170</v>
      </c>
      <c r="K136" s="3">
        <f>J136*26*2</f>
        <v>60840</v>
      </c>
    </row>
    <row r="137" spans="1:15" hidden="1" x14ac:dyDescent="0.3">
      <c r="A137" t="s">
        <v>300</v>
      </c>
      <c r="B137" t="s">
        <v>11</v>
      </c>
      <c r="C137" t="s">
        <v>301</v>
      </c>
      <c r="D137" t="s">
        <v>80</v>
      </c>
      <c r="E137" t="s">
        <v>22</v>
      </c>
      <c r="F137" t="s">
        <v>34</v>
      </c>
      <c r="G137" t="s">
        <v>14</v>
      </c>
      <c r="H137" s="5">
        <v>36</v>
      </c>
      <c r="I137" s="7">
        <v>32.36</v>
      </c>
      <c r="J137" s="3">
        <f t="shared" si="6"/>
        <v>1164.96</v>
      </c>
      <c r="K137" s="3">
        <f>J137*26*2</f>
        <v>60577.919999999998</v>
      </c>
      <c r="L137" t="s">
        <v>302</v>
      </c>
      <c r="M137" t="s">
        <v>303</v>
      </c>
    </row>
    <row r="138" spans="1:15" hidden="1" x14ac:dyDescent="0.3">
      <c r="A138" t="s">
        <v>193</v>
      </c>
      <c r="B138" t="s">
        <v>11</v>
      </c>
      <c r="C138" t="s">
        <v>341</v>
      </c>
      <c r="E138" t="s">
        <v>22</v>
      </c>
      <c r="F138" t="s">
        <v>34</v>
      </c>
      <c r="G138" t="s">
        <v>14</v>
      </c>
      <c r="H138" s="5">
        <v>36</v>
      </c>
      <c r="I138" s="7">
        <v>32.35</v>
      </c>
      <c r="J138" s="3">
        <f t="shared" si="6"/>
        <v>1164.6000000000001</v>
      </c>
      <c r="K138" s="3">
        <f>J138*26*2</f>
        <v>60559.200000000004</v>
      </c>
      <c r="L138" t="s">
        <v>30</v>
      </c>
      <c r="M138" t="s">
        <v>46</v>
      </c>
    </row>
    <row r="139" spans="1:15" x14ac:dyDescent="0.3">
      <c r="A139" t="s">
        <v>21</v>
      </c>
      <c r="B139" t="s">
        <v>11</v>
      </c>
      <c r="C139" t="s">
        <v>341</v>
      </c>
      <c r="E139" t="s">
        <v>22</v>
      </c>
      <c r="F139" t="s">
        <v>13</v>
      </c>
      <c r="G139" t="s">
        <v>14</v>
      </c>
      <c r="H139" s="5">
        <v>36</v>
      </c>
      <c r="I139" s="7">
        <v>32.35</v>
      </c>
      <c r="J139" s="3">
        <f t="shared" si="6"/>
        <v>1164.6000000000001</v>
      </c>
      <c r="K139" s="3">
        <v>60000</v>
      </c>
      <c r="L139" t="s">
        <v>15</v>
      </c>
      <c r="M139" t="s">
        <v>23</v>
      </c>
      <c r="N139" t="s">
        <v>24</v>
      </c>
    </row>
    <row r="140" spans="1:15" hidden="1" x14ac:dyDescent="0.3">
      <c r="A140" t="s">
        <v>231</v>
      </c>
      <c r="B140" t="s">
        <v>11</v>
      </c>
      <c r="C140" t="s">
        <v>296</v>
      </c>
      <c r="D140" t="s">
        <v>232</v>
      </c>
      <c r="E140" t="s">
        <v>22</v>
      </c>
      <c r="F140" t="s">
        <v>411</v>
      </c>
      <c r="G140" t="s">
        <v>14</v>
      </c>
      <c r="H140" s="5">
        <v>48</v>
      </c>
      <c r="I140" s="7">
        <v>32</v>
      </c>
      <c r="J140" s="3">
        <f t="shared" si="6"/>
        <v>1536</v>
      </c>
      <c r="K140" s="3">
        <f>J140*26*2</f>
        <v>79872</v>
      </c>
    </row>
    <row r="141" spans="1:15" x14ac:dyDescent="0.3">
      <c r="A141" t="s">
        <v>310</v>
      </c>
      <c r="B141" t="s">
        <v>11</v>
      </c>
      <c r="C141" t="s">
        <v>341</v>
      </c>
      <c r="D141" t="s">
        <v>80</v>
      </c>
      <c r="E141" t="s">
        <v>22</v>
      </c>
      <c r="F141" t="s">
        <v>13</v>
      </c>
      <c r="G141" t="s">
        <v>14</v>
      </c>
      <c r="H141" s="5">
        <v>37</v>
      </c>
      <c r="I141" s="7">
        <v>32</v>
      </c>
      <c r="J141" s="3">
        <f t="shared" si="6"/>
        <v>1184</v>
      </c>
      <c r="K141" s="3">
        <f>J141*26*2</f>
        <v>61568</v>
      </c>
      <c r="L141" t="s">
        <v>138</v>
      </c>
      <c r="M141" t="s">
        <v>139</v>
      </c>
    </row>
    <row r="142" spans="1:15" hidden="1" x14ac:dyDescent="0.3">
      <c r="A142" t="s">
        <v>362</v>
      </c>
      <c r="B142" t="s">
        <v>11</v>
      </c>
      <c r="C142" t="s">
        <v>200</v>
      </c>
      <c r="D142" t="s">
        <v>80</v>
      </c>
      <c r="E142" t="s">
        <v>22</v>
      </c>
      <c r="F142" t="s">
        <v>13</v>
      </c>
      <c r="G142" t="s">
        <v>14</v>
      </c>
      <c r="H142" s="5">
        <v>36</v>
      </c>
      <c r="I142" s="7">
        <v>32</v>
      </c>
      <c r="J142" s="3">
        <f t="shared" si="6"/>
        <v>1152</v>
      </c>
      <c r="K142" s="3">
        <f>J142*26*2</f>
        <v>59904</v>
      </c>
    </row>
    <row r="143" spans="1:15" x14ac:dyDescent="0.3">
      <c r="A143" t="s">
        <v>340</v>
      </c>
      <c r="B143" t="s">
        <v>11</v>
      </c>
      <c r="C143" t="s">
        <v>341</v>
      </c>
      <c r="D143" t="s">
        <v>80</v>
      </c>
      <c r="E143" t="s">
        <v>22</v>
      </c>
      <c r="F143" t="s">
        <v>13</v>
      </c>
      <c r="G143" t="s">
        <v>14</v>
      </c>
      <c r="H143" s="5">
        <v>40</v>
      </c>
      <c r="I143" s="7">
        <v>31</v>
      </c>
      <c r="J143" s="3">
        <f t="shared" si="6"/>
        <v>1240</v>
      </c>
      <c r="K143" s="3">
        <f>J143*26*2</f>
        <v>64480</v>
      </c>
      <c r="L143" t="s">
        <v>138</v>
      </c>
      <c r="M143" t="s">
        <v>162</v>
      </c>
      <c r="N143" t="s">
        <v>24</v>
      </c>
    </row>
    <row r="144" spans="1:15" hidden="1" x14ac:dyDescent="0.3">
      <c r="A144" t="s">
        <v>385</v>
      </c>
      <c r="B144" t="s">
        <v>11</v>
      </c>
      <c r="C144" t="s">
        <v>445</v>
      </c>
      <c r="E144" t="s">
        <v>18</v>
      </c>
      <c r="F144" t="s">
        <v>34</v>
      </c>
      <c r="G144" t="s">
        <v>14</v>
      </c>
      <c r="H144" s="5">
        <v>36</v>
      </c>
      <c r="I144" s="7">
        <v>31</v>
      </c>
      <c r="J144" s="3">
        <f t="shared" si="6"/>
        <v>1116</v>
      </c>
      <c r="K144" s="3">
        <f>J144*26*2</f>
        <v>58032</v>
      </c>
      <c r="L144" t="s">
        <v>138</v>
      </c>
      <c r="M144" t="s">
        <v>58</v>
      </c>
    </row>
    <row r="145" spans="1:15" hidden="1" x14ac:dyDescent="0.3">
      <c r="A145" t="s">
        <v>295</v>
      </c>
      <c r="B145" t="s">
        <v>48</v>
      </c>
      <c r="C145" t="s">
        <v>296</v>
      </c>
      <c r="E145" t="s">
        <v>22</v>
      </c>
      <c r="F145" t="s">
        <v>19</v>
      </c>
      <c r="G145" t="s">
        <v>14</v>
      </c>
      <c r="H145" s="5">
        <v>20</v>
      </c>
      <c r="I145" s="7">
        <v>31</v>
      </c>
      <c r="J145" s="3">
        <f t="shared" si="6"/>
        <v>620</v>
      </c>
      <c r="K145" s="3">
        <v>61000</v>
      </c>
      <c r="N145" t="s">
        <v>297</v>
      </c>
    </row>
    <row r="146" spans="1:15" hidden="1" x14ac:dyDescent="0.3">
      <c r="A146" t="s">
        <v>62</v>
      </c>
      <c r="B146" t="s">
        <v>11</v>
      </c>
      <c r="C146" t="s">
        <v>341</v>
      </c>
      <c r="E146" t="s">
        <v>63</v>
      </c>
      <c r="F146" t="s">
        <v>34</v>
      </c>
      <c r="G146" t="s">
        <v>14</v>
      </c>
      <c r="H146" s="5">
        <v>32</v>
      </c>
      <c r="I146" s="7">
        <v>30.94</v>
      </c>
      <c r="J146" s="3">
        <f t="shared" si="6"/>
        <v>990.08</v>
      </c>
      <c r="K146" s="3">
        <f>J146*26*2</f>
        <v>51484.160000000003</v>
      </c>
      <c r="O146" t="s">
        <v>64</v>
      </c>
    </row>
    <row r="147" spans="1:15" hidden="1" x14ac:dyDescent="0.3">
      <c r="A147" t="s">
        <v>130</v>
      </c>
      <c r="B147" t="s">
        <v>11</v>
      </c>
      <c r="C147" t="s">
        <v>131</v>
      </c>
      <c r="E147" t="s">
        <v>132</v>
      </c>
      <c r="F147" t="s">
        <v>34</v>
      </c>
      <c r="G147" t="s">
        <v>14</v>
      </c>
      <c r="H147" s="5">
        <v>36</v>
      </c>
      <c r="I147" s="7">
        <v>30.78</v>
      </c>
      <c r="J147" s="3">
        <f t="shared" si="6"/>
        <v>1108.08</v>
      </c>
      <c r="K147" s="3">
        <f>J147*26*2</f>
        <v>57620.159999999996</v>
      </c>
    </row>
    <row r="148" spans="1:15" hidden="1" x14ac:dyDescent="0.3">
      <c r="A148" t="s">
        <v>342</v>
      </c>
      <c r="B148" t="s">
        <v>48</v>
      </c>
      <c r="C148" t="s">
        <v>343</v>
      </c>
      <c r="E148" t="s">
        <v>344</v>
      </c>
      <c r="F148" t="s">
        <v>13</v>
      </c>
      <c r="G148" t="s">
        <v>14</v>
      </c>
      <c r="H148" s="5">
        <v>40</v>
      </c>
      <c r="I148" s="7">
        <v>28</v>
      </c>
      <c r="J148" s="3">
        <f t="shared" si="6"/>
        <v>1120</v>
      </c>
      <c r="K148" s="3">
        <f>J148*26*2</f>
        <v>58240</v>
      </c>
      <c r="L148" t="s">
        <v>105</v>
      </c>
      <c r="M148" t="s">
        <v>105</v>
      </c>
      <c r="N148" t="s">
        <v>224</v>
      </c>
    </row>
    <row r="149" spans="1:15" hidden="1" x14ac:dyDescent="0.3">
      <c r="A149" t="s">
        <v>114</v>
      </c>
      <c r="B149" t="s">
        <v>48</v>
      </c>
      <c r="C149" t="s">
        <v>115</v>
      </c>
      <c r="E149" t="s">
        <v>18</v>
      </c>
      <c r="F149" t="s">
        <v>50</v>
      </c>
      <c r="G149" t="s">
        <v>14</v>
      </c>
      <c r="H149" s="5">
        <v>40</v>
      </c>
      <c r="I149" s="7">
        <v>28</v>
      </c>
      <c r="J149" s="3">
        <f t="shared" si="6"/>
        <v>1120</v>
      </c>
      <c r="K149" s="3">
        <v>58000</v>
      </c>
    </row>
    <row r="150" spans="1:15" hidden="1" x14ac:dyDescent="0.3">
      <c r="A150" t="s">
        <v>47</v>
      </c>
      <c r="B150" t="s">
        <v>48</v>
      </c>
      <c r="C150" t="s">
        <v>49</v>
      </c>
      <c r="E150" t="s">
        <v>22</v>
      </c>
      <c r="F150" t="s">
        <v>50</v>
      </c>
      <c r="G150" t="s">
        <v>14</v>
      </c>
      <c r="H150" s="5">
        <v>37.5</v>
      </c>
      <c r="I150" s="7">
        <v>28</v>
      </c>
      <c r="J150" s="3">
        <f t="shared" si="6"/>
        <v>1050</v>
      </c>
      <c r="K150" s="3">
        <f t="shared" ref="K150:K155" si="7">J150*26*2</f>
        <v>54600</v>
      </c>
    </row>
    <row r="151" spans="1:15" hidden="1" x14ac:dyDescent="0.3">
      <c r="A151" t="s">
        <v>225</v>
      </c>
      <c r="B151" t="s">
        <v>48</v>
      </c>
      <c r="C151" t="s">
        <v>226</v>
      </c>
      <c r="E151" t="s">
        <v>22</v>
      </c>
      <c r="F151" t="s">
        <v>19</v>
      </c>
      <c r="G151" t="s">
        <v>14</v>
      </c>
      <c r="H151" s="5">
        <v>40</v>
      </c>
      <c r="I151" s="7">
        <v>27</v>
      </c>
      <c r="J151" s="3">
        <f t="shared" si="6"/>
        <v>1080</v>
      </c>
      <c r="K151" s="3">
        <f t="shared" si="7"/>
        <v>56160</v>
      </c>
      <c r="L151" t="s">
        <v>89</v>
      </c>
      <c r="M151" t="s">
        <v>24</v>
      </c>
      <c r="N151" t="s">
        <v>24</v>
      </c>
    </row>
    <row r="152" spans="1:15" hidden="1" x14ac:dyDescent="0.3">
      <c r="A152" t="s">
        <v>112</v>
      </c>
      <c r="B152" t="s">
        <v>48</v>
      </c>
      <c r="C152" t="s">
        <v>113</v>
      </c>
      <c r="E152" t="s">
        <v>18</v>
      </c>
      <c r="F152" t="s">
        <v>34</v>
      </c>
      <c r="G152" t="s">
        <v>14</v>
      </c>
      <c r="H152" s="5">
        <v>37</v>
      </c>
      <c r="I152" s="7">
        <v>27</v>
      </c>
      <c r="J152" s="3">
        <f t="shared" si="6"/>
        <v>999</v>
      </c>
      <c r="K152" s="3">
        <f t="shared" si="7"/>
        <v>51948</v>
      </c>
    </row>
    <row r="153" spans="1:15" hidden="1" x14ac:dyDescent="0.3">
      <c r="A153" t="s">
        <v>159</v>
      </c>
      <c r="B153" t="s">
        <v>48</v>
      </c>
      <c r="C153" t="s">
        <v>160</v>
      </c>
      <c r="E153" t="s">
        <v>95</v>
      </c>
      <c r="F153" t="s">
        <v>53</v>
      </c>
      <c r="G153" t="s">
        <v>14</v>
      </c>
      <c r="H153" s="5">
        <v>35</v>
      </c>
      <c r="I153" s="7">
        <v>25</v>
      </c>
      <c r="J153" s="3">
        <f t="shared" si="6"/>
        <v>875</v>
      </c>
      <c r="K153" s="3">
        <f t="shared" si="7"/>
        <v>45500</v>
      </c>
    </row>
    <row r="154" spans="1:15" hidden="1" x14ac:dyDescent="0.3">
      <c r="A154" t="s">
        <v>346</v>
      </c>
      <c r="B154" t="s">
        <v>347</v>
      </c>
      <c r="C154" t="s">
        <v>348</v>
      </c>
      <c r="D154" t="s">
        <v>349</v>
      </c>
      <c r="E154" t="s">
        <v>350</v>
      </c>
      <c r="F154" t="s">
        <v>53</v>
      </c>
      <c r="G154" t="s">
        <v>14</v>
      </c>
      <c r="H154" s="5">
        <v>40</v>
      </c>
      <c r="I154" s="7">
        <v>22.75</v>
      </c>
      <c r="J154" s="3">
        <f t="shared" si="6"/>
        <v>910</v>
      </c>
      <c r="K154" s="3">
        <f t="shared" si="7"/>
        <v>47320</v>
      </c>
    </row>
    <row r="155" spans="1:15" hidden="1" x14ac:dyDescent="0.3">
      <c r="A155" t="s">
        <v>381</v>
      </c>
      <c r="B155" t="s">
        <v>48</v>
      </c>
      <c r="C155" t="s">
        <v>382</v>
      </c>
      <c r="D155" t="s">
        <v>383</v>
      </c>
      <c r="E155" t="s">
        <v>384</v>
      </c>
      <c r="F155" t="s">
        <v>19</v>
      </c>
      <c r="G155" t="s">
        <v>14</v>
      </c>
      <c r="H155" s="5">
        <v>40</v>
      </c>
      <c r="I155" s="7">
        <v>18</v>
      </c>
      <c r="J155" s="3">
        <f t="shared" si="6"/>
        <v>720</v>
      </c>
      <c r="K155" s="3">
        <f t="shared" si="7"/>
        <v>37440</v>
      </c>
    </row>
    <row r="156" spans="1:15" hidden="1" x14ac:dyDescent="0.3">
      <c r="A156" t="s">
        <v>175</v>
      </c>
      <c r="B156" t="s">
        <v>68</v>
      </c>
      <c r="C156" t="s">
        <v>166</v>
      </c>
      <c r="E156" t="s">
        <v>22</v>
      </c>
      <c r="F156" t="s">
        <v>13</v>
      </c>
      <c r="G156" t="s">
        <v>77</v>
      </c>
      <c r="H156" s="5">
        <v>48</v>
      </c>
      <c r="I156" s="7">
        <v>17</v>
      </c>
      <c r="J156" s="3">
        <f t="shared" si="6"/>
        <v>816</v>
      </c>
      <c r="K156" s="3">
        <v>30000</v>
      </c>
      <c r="L156" t="s">
        <v>176</v>
      </c>
      <c r="M156" t="s">
        <v>72</v>
      </c>
      <c r="N156" t="s">
        <v>177</v>
      </c>
    </row>
    <row r="157" spans="1:15" hidden="1" x14ac:dyDescent="0.3">
      <c r="A157" t="s">
        <v>322</v>
      </c>
      <c r="B157" t="s">
        <v>68</v>
      </c>
      <c r="C157" t="s">
        <v>323</v>
      </c>
      <c r="D157" t="s">
        <v>324</v>
      </c>
      <c r="E157" t="s">
        <v>325</v>
      </c>
      <c r="F157" t="s">
        <v>34</v>
      </c>
      <c r="G157" t="s">
        <v>14</v>
      </c>
      <c r="H157" s="5">
        <v>40</v>
      </c>
      <c r="I157" s="7">
        <v>17</v>
      </c>
      <c r="J157" s="3">
        <f t="shared" si="6"/>
        <v>680</v>
      </c>
      <c r="K157" s="3">
        <v>35360</v>
      </c>
      <c r="L157" t="s">
        <v>326</v>
      </c>
      <c r="M157" t="s">
        <v>327</v>
      </c>
    </row>
    <row r="158" spans="1:15" hidden="1" x14ac:dyDescent="0.3">
      <c r="A158" t="s">
        <v>67</v>
      </c>
      <c r="B158" t="s">
        <v>68</v>
      </c>
      <c r="C158" t="s">
        <v>69</v>
      </c>
      <c r="E158" t="s">
        <v>70</v>
      </c>
      <c r="F158" t="s">
        <v>13</v>
      </c>
      <c r="G158" t="s">
        <v>71</v>
      </c>
      <c r="H158" s="5">
        <v>12</v>
      </c>
      <c r="I158" s="7">
        <v>16.25</v>
      </c>
      <c r="J158" s="3">
        <f t="shared" si="6"/>
        <v>195</v>
      </c>
      <c r="K158" s="3" t="s">
        <v>454</v>
      </c>
      <c r="M158" t="s">
        <v>72</v>
      </c>
    </row>
  </sheetData>
  <phoneticPr fontId="4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AC9A-BC4E-4DD0-A3BC-B94BE1538DAE}">
  <dimension ref="A1:I20"/>
  <sheetViews>
    <sheetView workbookViewId="0">
      <selection activeCell="B14" sqref="B14"/>
    </sheetView>
  </sheetViews>
  <sheetFormatPr defaultRowHeight="14.4" x14ac:dyDescent="0.3"/>
  <cols>
    <col min="1" max="1" width="88.44140625" customWidth="1"/>
    <col min="2" max="2" width="12.21875" customWidth="1"/>
    <col min="3" max="3" width="14.6640625" customWidth="1"/>
    <col min="8" max="8" width="14.6640625" customWidth="1"/>
    <col min="9" max="9" width="18.6640625" bestFit="1" customWidth="1"/>
    <col min="10" max="10" width="19.109375" bestFit="1" customWidth="1"/>
    <col min="11" max="11" width="17.77734375" customWidth="1"/>
    <col min="12" max="12" width="18.109375" customWidth="1"/>
    <col min="13" max="13" width="14.44140625" customWidth="1"/>
    <col min="14" max="14" width="13.33203125" customWidth="1"/>
  </cols>
  <sheetData>
    <row r="1" spans="1:9" ht="18.600000000000001" thickBot="1" x14ac:dyDescent="0.4">
      <c r="A1" s="43" t="s">
        <v>432</v>
      </c>
    </row>
    <row r="2" spans="1:9" x14ac:dyDescent="0.3">
      <c r="A2" s="1" t="s">
        <v>414</v>
      </c>
    </row>
    <row r="3" spans="1:9" x14ac:dyDescent="0.3">
      <c r="A3" t="s">
        <v>415</v>
      </c>
    </row>
    <row r="4" spans="1:9" x14ac:dyDescent="0.3">
      <c r="A4" t="s">
        <v>416</v>
      </c>
    </row>
    <row r="5" spans="1:9" x14ac:dyDescent="0.3">
      <c r="A5" s="1" t="s">
        <v>417</v>
      </c>
    </row>
    <row r="6" spans="1:9" x14ac:dyDescent="0.3">
      <c r="A6" t="s">
        <v>418</v>
      </c>
    </row>
    <row r="7" spans="1:9" x14ac:dyDescent="0.3">
      <c r="A7" t="s">
        <v>419</v>
      </c>
    </row>
    <row r="8" spans="1:9" x14ac:dyDescent="0.3">
      <c r="A8" s="1" t="s">
        <v>420</v>
      </c>
    </row>
    <row r="9" spans="1:9" x14ac:dyDescent="0.3">
      <c r="A9" t="s">
        <v>421</v>
      </c>
      <c r="I9" s="8"/>
    </row>
    <row r="10" spans="1:9" x14ac:dyDescent="0.3">
      <c r="A10" s="1" t="s">
        <v>422</v>
      </c>
    </row>
    <row r="11" spans="1:9" x14ac:dyDescent="0.3">
      <c r="A11" t="s">
        <v>423</v>
      </c>
    </row>
    <row r="14" spans="1:9" ht="18.600000000000001" thickBot="1" x14ac:dyDescent="0.4">
      <c r="A14" s="43" t="s">
        <v>497</v>
      </c>
    </row>
    <row r="15" spans="1:9" x14ac:dyDescent="0.3">
      <c r="A15" s="1" t="s">
        <v>424</v>
      </c>
    </row>
    <row r="16" spans="1:9" x14ac:dyDescent="0.3">
      <c r="A16" t="s">
        <v>425</v>
      </c>
    </row>
    <row r="17" spans="1:1" x14ac:dyDescent="0.3">
      <c r="A17" t="s">
        <v>429</v>
      </c>
    </row>
    <row r="18" spans="1:1" x14ac:dyDescent="0.3">
      <c r="A18" t="s">
        <v>426</v>
      </c>
    </row>
    <row r="19" spans="1:1" x14ac:dyDescent="0.3">
      <c r="A19" t="s">
        <v>427</v>
      </c>
    </row>
    <row r="20" spans="1:1" x14ac:dyDescent="0.3">
      <c r="A20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ABEF-2044-4E23-BACF-DD1FE24C184E}">
  <dimension ref="A1:O3"/>
  <sheetViews>
    <sheetView workbookViewId="0">
      <selection activeCell="I12" sqref="I12"/>
    </sheetView>
  </sheetViews>
  <sheetFormatPr defaultRowHeight="14.4" x14ac:dyDescent="0.3"/>
  <cols>
    <col min="1" max="1" width="16.21875" customWidth="1"/>
    <col min="9" max="9" width="16.88671875" customWidth="1"/>
    <col min="10" max="10" width="14.21875" customWidth="1"/>
    <col min="11" max="11" width="11.5546875" customWidth="1"/>
    <col min="14" max="14" width="16.77734375" customWidth="1"/>
  </cols>
  <sheetData>
    <row r="1" spans="1:15" ht="52.8" thickBot="1" x14ac:dyDescent="0.35">
      <c r="A1" s="22" t="s">
        <v>491</v>
      </c>
      <c r="B1" s="22" t="s">
        <v>434</v>
      </c>
      <c r="C1" s="22" t="s">
        <v>32</v>
      </c>
      <c r="D1" s="22" t="s">
        <v>48</v>
      </c>
      <c r="E1" s="22" t="s">
        <v>347</v>
      </c>
      <c r="F1" s="22" t="s">
        <v>68</v>
      </c>
      <c r="I1" s="42"/>
      <c r="J1" s="22" t="s">
        <v>492</v>
      </c>
      <c r="K1" s="22" t="s">
        <v>493</v>
      </c>
      <c r="M1" s="42"/>
      <c r="N1" s="22" t="s">
        <v>460</v>
      </c>
      <c r="O1" s="36"/>
    </row>
    <row r="2" spans="1:15" x14ac:dyDescent="0.3">
      <c r="A2" s="40">
        <v>158</v>
      </c>
      <c r="B2" s="40">
        <v>136</v>
      </c>
      <c r="C2" s="40">
        <v>8</v>
      </c>
      <c r="D2" s="40">
        <v>9</v>
      </c>
      <c r="E2" s="40">
        <v>1</v>
      </c>
      <c r="F2" s="40">
        <v>3</v>
      </c>
      <c r="I2" s="40" t="s">
        <v>460</v>
      </c>
      <c r="J2" s="41">
        <f>AVERAGEIF('Survey Responses'!B:B,"RN",'Survey Responses'!I:I)</f>
        <v>40.069925925925929</v>
      </c>
      <c r="K2" s="41" cm="1">
        <f t="array" ref="K2">MEDIAN(IF('Survey Responses'!B:B="RN",'Survey Responses'!I:I))</f>
        <v>38</v>
      </c>
      <c r="M2" s="40" t="s">
        <v>495</v>
      </c>
      <c r="N2" s="41" cm="1">
        <f t="array" ref="N2">MAX(IF('Survey Responses'!B:B="RN",'Survey Responses'!I:I))</f>
        <v>68</v>
      </c>
    </row>
    <row r="3" spans="1:15" x14ac:dyDescent="0.3">
      <c r="I3" s="37" t="s">
        <v>494</v>
      </c>
      <c r="J3" s="39">
        <f>AVERAGEIF('Survey Responses'!B:B,"RN",'Survey Responses'!K:K)</f>
        <v>74137.579672131134</v>
      </c>
      <c r="K3" s="39">
        <f>MEDIAN('Survey Responses'!K6:K228)</f>
        <v>68814.720000000001</v>
      </c>
      <c r="M3" s="37" t="s">
        <v>496</v>
      </c>
      <c r="N3" s="38" cm="1">
        <f t="array" ref="N3">MIN(IF('Survey Responses'!B:B="RN",'Survey Responses'!I:I))</f>
        <v>30.78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42F3-4629-4893-A37B-B310E7BEABD5}">
  <dimension ref="A1:U21"/>
  <sheetViews>
    <sheetView workbookViewId="0">
      <selection activeCell="L16" sqref="L16"/>
    </sheetView>
  </sheetViews>
  <sheetFormatPr defaultColWidth="15.6640625" defaultRowHeight="14.4" x14ac:dyDescent="0.3"/>
  <cols>
    <col min="1" max="1" width="15.6640625" style="10"/>
    <col min="2" max="2" width="19.109375" style="10" customWidth="1"/>
    <col min="3" max="3" width="20.109375" style="10" customWidth="1"/>
    <col min="4" max="4" width="15.6640625" style="10"/>
    <col min="5" max="5" width="8.33203125" style="10" customWidth="1"/>
    <col min="6" max="6" width="12.77734375" style="10" bestFit="1" customWidth="1"/>
    <col min="7" max="7" width="12.77734375" style="10" customWidth="1"/>
    <col min="8" max="9" width="12.77734375" style="47" customWidth="1"/>
    <col min="10" max="10" width="12.77734375" style="47" hidden="1" customWidth="1"/>
    <col min="11" max="11" width="12.77734375" style="47" customWidth="1"/>
    <col min="12" max="20" width="15.6640625" style="10"/>
    <col min="21" max="21" width="15.6640625" style="46"/>
    <col min="22" max="16384" width="15.6640625" style="10"/>
  </cols>
  <sheetData>
    <row r="1" spans="1:21" s="12" customFormat="1" ht="52.8" thickBot="1" x14ac:dyDescent="0.35">
      <c r="A1" s="22" t="s">
        <v>459</v>
      </c>
      <c r="B1" s="22" t="s">
        <v>475</v>
      </c>
      <c r="C1" s="22" t="s">
        <v>435</v>
      </c>
      <c r="D1" s="22" t="s">
        <v>461</v>
      </c>
      <c r="E1" s="22" t="s">
        <v>462</v>
      </c>
      <c r="F1" s="22" t="s">
        <v>469</v>
      </c>
      <c r="G1" s="22" t="s">
        <v>500</v>
      </c>
      <c r="H1" s="58" t="s">
        <v>544</v>
      </c>
      <c r="I1" s="58" t="s">
        <v>542</v>
      </c>
      <c r="J1" s="58" t="s">
        <v>543</v>
      </c>
      <c r="K1" s="58" t="s">
        <v>556</v>
      </c>
      <c r="L1" s="22" t="s">
        <v>557</v>
      </c>
      <c r="M1" s="22" t="s">
        <v>464</v>
      </c>
      <c r="N1" s="22" t="s">
        <v>463</v>
      </c>
      <c r="O1" s="22" t="s">
        <v>465</v>
      </c>
      <c r="P1" s="22" t="s">
        <v>541</v>
      </c>
      <c r="Q1" s="22" t="s">
        <v>540</v>
      </c>
      <c r="R1" s="22" t="s">
        <v>467</v>
      </c>
      <c r="S1" s="22" t="s">
        <v>468</v>
      </c>
      <c r="T1" s="22" t="s">
        <v>466</v>
      </c>
      <c r="U1" s="44" t="s">
        <v>498</v>
      </c>
    </row>
    <row r="2" spans="1:21" x14ac:dyDescent="0.3">
      <c r="A2" s="18" t="s">
        <v>477</v>
      </c>
      <c r="B2" s="18" t="s">
        <v>489</v>
      </c>
      <c r="C2" s="19">
        <v>63</v>
      </c>
      <c r="D2" s="19">
        <v>1995</v>
      </c>
      <c r="E2" s="18">
        <v>36</v>
      </c>
      <c r="F2" s="20">
        <f t="shared" ref="F2:F14" si="0">C2*E2*4</f>
        <v>9072</v>
      </c>
      <c r="G2" s="53">
        <v>7.6499999999999999E-2</v>
      </c>
      <c r="H2" s="53">
        <v>0.24</v>
      </c>
      <c r="I2" s="53">
        <v>9.2999999999999999E-2</v>
      </c>
      <c r="J2" s="53">
        <v>0</v>
      </c>
      <c r="K2" s="21">
        <f>SUM(G2:J2)</f>
        <v>0.40949999999999998</v>
      </c>
      <c r="L2" s="18">
        <v>0.66</v>
      </c>
      <c r="M2" s="20">
        <f t="shared" ref="M2:M14" si="1">C2*L2</f>
        <v>41.580000000000005</v>
      </c>
      <c r="N2" s="20">
        <f t="shared" ref="N2:N14" si="2">C2*E2*L2</f>
        <v>1496.88</v>
      </c>
      <c r="O2" s="20">
        <f t="shared" ref="O2:O14" si="3">N2*4</f>
        <v>5987.52</v>
      </c>
      <c r="P2" s="20">
        <f t="shared" ref="P2:P14" si="4">(C2*E2*2*26)</f>
        <v>117936</v>
      </c>
      <c r="Q2" s="20">
        <f t="shared" ref="Q2:Q14" si="5">(E2*M2*2*26)</f>
        <v>77837.760000000009</v>
      </c>
      <c r="R2" s="17">
        <f t="shared" ref="R2:R14" si="6">O2-D2</f>
        <v>3992.5200000000004</v>
      </c>
      <c r="S2" s="28">
        <f t="shared" ref="S2:S14" si="7">R2/F2</f>
        <v>0.44009259259259265</v>
      </c>
      <c r="T2" s="29">
        <f t="shared" ref="T2:T14" si="8">D2/M2</f>
        <v>47.979797979797972</v>
      </c>
      <c r="U2" s="45" t="str">
        <f t="shared" ref="U2:U14" si="9">"1:"&amp;ROUND(O2/D2,1)</f>
        <v>1:3</v>
      </c>
    </row>
    <row r="3" spans="1:21" x14ac:dyDescent="0.3">
      <c r="A3" s="15" t="s">
        <v>484</v>
      </c>
      <c r="B3" s="15" t="s">
        <v>489</v>
      </c>
      <c r="C3" s="16">
        <v>75</v>
      </c>
      <c r="D3" s="16">
        <v>3400</v>
      </c>
      <c r="E3" s="15">
        <v>36</v>
      </c>
      <c r="F3" s="20">
        <f t="shared" si="0"/>
        <v>10800</v>
      </c>
      <c r="G3" s="53">
        <v>7.6499999999999999E-2</v>
      </c>
      <c r="H3" s="53">
        <v>0.24</v>
      </c>
      <c r="I3" s="53">
        <v>9.2999999999999999E-2</v>
      </c>
      <c r="J3" s="53">
        <v>0</v>
      </c>
      <c r="K3" s="21">
        <f t="shared" ref="K3:K14" si="10">SUM(G3:J3)</f>
        <v>0.40949999999999998</v>
      </c>
      <c r="L3" s="15">
        <v>0.66</v>
      </c>
      <c r="M3" s="17">
        <f t="shared" si="1"/>
        <v>49.5</v>
      </c>
      <c r="N3" s="17">
        <f t="shared" si="2"/>
        <v>1782</v>
      </c>
      <c r="O3" s="17">
        <f t="shared" si="3"/>
        <v>7128</v>
      </c>
      <c r="P3" s="20">
        <f t="shared" si="4"/>
        <v>140400</v>
      </c>
      <c r="Q3" s="20">
        <f t="shared" si="5"/>
        <v>92664</v>
      </c>
      <c r="R3" s="17">
        <f t="shared" si="6"/>
        <v>3728</v>
      </c>
      <c r="S3" s="26">
        <f t="shared" si="7"/>
        <v>0.34518518518518521</v>
      </c>
      <c r="T3" s="29">
        <f t="shared" si="8"/>
        <v>68.686868686868692</v>
      </c>
      <c r="U3" s="45" t="str">
        <f t="shared" si="9"/>
        <v>1:2.1</v>
      </c>
    </row>
    <row r="4" spans="1:21" x14ac:dyDescent="0.3">
      <c r="A4" s="15" t="s">
        <v>476</v>
      </c>
      <c r="B4" s="15" t="s">
        <v>488</v>
      </c>
      <c r="C4" s="16">
        <v>48</v>
      </c>
      <c r="D4" s="16">
        <v>2020</v>
      </c>
      <c r="E4" s="15">
        <v>36</v>
      </c>
      <c r="F4" s="20">
        <f t="shared" si="0"/>
        <v>6912</v>
      </c>
      <c r="G4" s="53">
        <v>7.6499999999999999E-2</v>
      </c>
      <c r="H4" s="53">
        <v>0.22</v>
      </c>
      <c r="I4" s="53">
        <v>0</v>
      </c>
      <c r="J4" s="53">
        <v>0</v>
      </c>
      <c r="K4" s="21">
        <f t="shared" si="10"/>
        <v>0.29649999999999999</v>
      </c>
      <c r="L4" s="15">
        <v>0.74</v>
      </c>
      <c r="M4" s="17">
        <f t="shared" si="1"/>
        <v>35.519999999999996</v>
      </c>
      <c r="N4" s="17">
        <f t="shared" si="2"/>
        <v>1278.72</v>
      </c>
      <c r="O4" s="17">
        <f t="shared" si="3"/>
        <v>5114.88</v>
      </c>
      <c r="P4" s="20">
        <f t="shared" si="4"/>
        <v>89856</v>
      </c>
      <c r="Q4" s="20">
        <f t="shared" si="5"/>
        <v>66493.439999999988</v>
      </c>
      <c r="R4" s="17">
        <f t="shared" si="6"/>
        <v>3094.88</v>
      </c>
      <c r="S4" s="26">
        <f t="shared" si="7"/>
        <v>0.44775462962962964</v>
      </c>
      <c r="T4" s="29">
        <f t="shared" si="8"/>
        <v>56.869369369369373</v>
      </c>
      <c r="U4" s="45" t="str">
        <f t="shared" si="9"/>
        <v>1:2.5</v>
      </c>
    </row>
    <row r="5" spans="1:21" x14ac:dyDescent="0.3">
      <c r="A5" s="15" t="s">
        <v>481</v>
      </c>
      <c r="B5" s="15" t="s">
        <v>488</v>
      </c>
      <c r="C5" s="16">
        <v>47</v>
      </c>
      <c r="D5" s="16">
        <v>2195</v>
      </c>
      <c r="E5" s="15">
        <v>36</v>
      </c>
      <c r="F5" s="20">
        <f t="shared" si="0"/>
        <v>6768</v>
      </c>
      <c r="G5" s="53">
        <v>7.6499999999999999E-2</v>
      </c>
      <c r="H5" s="53">
        <v>0.22</v>
      </c>
      <c r="I5" s="53">
        <v>0</v>
      </c>
      <c r="J5" s="53">
        <v>0</v>
      </c>
      <c r="K5" s="21">
        <f t="shared" si="10"/>
        <v>0.29649999999999999</v>
      </c>
      <c r="L5" s="15">
        <v>0.74</v>
      </c>
      <c r="M5" s="17">
        <f t="shared" si="1"/>
        <v>34.78</v>
      </c>
      <c r="N5" s="17">
        <f t="shared" si="2"/>
        <v>1252.08</v>
      </c>
      <c r="O5" s="17">
        <f t="shared" si="3"/>
        <v>5008.32</v>
      </c>
      <c r="P5" s="20">
        <f t="shared" si="4"/>
        <v>87984</v>
      </c>
      <c r="Q5" s="20">
        <f t="shared" si="5"/>
        <v>65108.159999999996</v>
      </c>
      <c r="R5" s="17">
        <f t="shared" si="6"/>
        <v>2813.3199999999997</v>
      </c>
      <c r="S5" s="26">
        <f t="shared" si="7"/>
        <v>0.41567966903073283</v>
      </c>
      <c r="T5" s="29">
        <f t="shared" si="8"/>
        <v>63.110983323749281</v>
      </c>
      <c r="U5" s="45" t="str">
        <f t="shared" si="9"/>
        <v>1:2.3</v>
      </c>
    </row>
    <row r="6" spans="1:21" x14ac:dyDescent="0.3">
      <c r="A6" s="15" t="s">
        <v>480</v>
      </c>
      <c r="B6" s="15" t="s">
        <v>490</v>
      </c>
      <c r="C6" s="16">
        <v>37</v>
      </c>
      <c r="D6" s="16">
        <v>1695</v>
      </c>
      <c r="E6" s="15">
        <v>36</v>
      </c>
      <c r="F6" s="20">
        <f t="shared" si="0"/>
        <v>5328</v>
      </c>
      <c r="G6" s="53">
        <v>7.6499999999999999E-2</v>
      </c>
      <c r="H6" s="53">
        <v>0.22</v>
      </c>
      <c r="I6" s="53">
        <v>0</v>
      </c>
      <c r="J6" s="53">
        <v>0</v>
      </c>
      <c r="K6" s="21">
        <f t="shared" si="10"/>
        <v>0.29649999999999999</v>
      </c>
      <c r="L6" s="15">
        <v>0.74</v>
      </c>
      <c r="M6" s="17">
        <f t="shared" si="1"/>
        <v>27.38</v>
      </c>
      <c r="N6" s="17">
        <f t="shared" si="2"/>
        <v>985.68</v>
      </c>
      <c r="O6" s="17">
        <f t="shared" si="3"/>
        <v>3942.72</v>
      </c>
      <c r="P6" s="20">
        <f t="shared" si="4"/>
        <v>69264</v>
      </c>
      <c r="Q6" s="20">
        <f t="shared" si="5"/>
        <v>51255.360000000001</v>
      </c>
      <c r="R6" s="17">
        <f t="shared" si="6"/>
        <v>2247.7199999999998</v>
      </c>
      <c r="S6" s="26">
        <f t="shared" si="7"/>
        <v>0.42186936936936931</v>
      </c>
      <c r="T6" s="29">
        <f t="shared" si="8"/>
        <v>61.906501095690288</v>
      </c>
      <c r="U6" s="45" t="str">
        <f t="shared" si="9"/>
        <v>1:2.3</v>
      </c>
    </row>
    <row r="7" spans="1:21" x14ac:dyDescent="0.3">
      <c r="A7" s="15" t="s">
        <v>478</v>
      </c>
      <c r="B7" s="15" t="s">
        <v>490</v>
      </c>
      <c r="C7" s="16">
        <v>36</v>
      </c>
      <c r="D7" s="16">
        <v>1600</v>
      </c>
      <c r="E7" s="15">
        <v>36</v>
      </c>
      <c r="F7" s="20">
        <f t="shared" si="0"/>
        <v>5184</v>
      </c>
      <c r="G7" s="53">
        <v>7.6499999999999999E-2</v>
      </c>
      <c r="H7" s="53">
        <v>0.22</v>
      </c>
      <c r="I7" s="53">
        <v>0</v>
      </c>
      <c r="J7" s="53">
        <v>0</v>
      </c>
      <c r="K7" s="21">
        <f t="shared" si="10"/>
        <v>0.29649999999999999</v>
      </c>
      <c r="L7" s="15">
        <v>0.74</v>
      </c>
      <c r="M7" s="17">
        <f t="shared" si="1"/>
        <v>26.64</v>
      </c>
      <c r="N7" s="17">
        <f t="shared" si="2"/>
        <v>959.04</v>
      </c>
      <c r="O7" s="17">
        <f t="shared" si="3"/>
        <v>3836.16</v>
      </c>
      <c r="P7" s="20">
        <f t="shared" si="4"/>
        <v>67392</v>
      </c>
      <c r="Q7" s="20">
        <f t="shared" si="5"/>
        <v>49870.080000000002</v>
      </c>
      <c r="R7" s="17">
        <f t="shared" si="6"/>
        <v>2236.16</v>
      </c>
      <c r="S7" s="26">
        <f t="shared" si="7"/>
        <v>0.43135802469135798</v>
      </c>
      <c r="T7" s="29">
        <f t="shared" si="8"/>
        <v>60.06006006006006</v>
      </c>
      <c r="U7" s="45" t="str">
        <f t="shared" si="9"/>
        <v>1:2.4</v>
      </c>
    </row>
    <row r="8" spans="1:21" x14ac:dyDescent="0.3">
      <c r="A8" s="15" t="s">
        <v>486</v>
      </c>
      <c r="B8" s="15" t="s">
        <v>489</v>
      </c>
      <c r="C8" s="16">
        <v>53</v>
      </c>
      <c r="D8" s="16">
        <v>3075</v>
      </c>
      <c r="E8" s="15">
        <v>36</v>
      </c>
      <c r="F8" s="20">
        <f t="shared" si="0"/>
        <v>7632</v>
      </c>
      <c r="G8" s="53">
        <v>7.6499999999999999E-2</v>
      </c>
      <c r="H8" s="53">
        <v>0.22</v>
      </c>
      <c r="I8" s="53">
        <v>9.2999999999999999E-2</v>
      </c>
      <c r="J8" s="53">
        <v>0</v>
      </c>
      <c r="K8" s="21">
        <f t="shared" si="10"/>
        <v>0.38949999999999996</v>
      </c>
      <c r="L8" s="15">
        <v>0.66</v>
      </c>
      <c r="M8" s="17">
        <f t="shared" si="1"/>
        <v>34.980000000000004</v>
      </c>
      <c r="N8" s="17">
        <f t="shared" si="2"/>
        <v>1259.28</v>
      </c>
      <c r="O8" s="17">
        <f t="shared" si="3"/>
        <v>5037.12</v>
      </c>
      <c r="P8" s="20">
        <f t="shared" si="4"/>
        <v>99216</v>
      </c>
      <c r="Q8" s="20">
        <f t="shared" si="5"/>
        <v>65482.560000000012</v>
      </c>
      <c r="R8" s="17">
        <f t="shared" si="6"/>
        <v>1962.12</v>
      </c>
      <c r="S8" s="26">
        <f t="shared" si="7"/>
        <v>0.25709119496855343</v>
      </c>
      <c r="T8" s="29">
        <f t="shared" si="8"/>
        <v>87.907375643224697</v>
      </c>
      <c r="U8" s="45" t="str">
        <f t="shared" si="9"/>
        <v>1:1.6</v>
      </c>
    </row>
    <row r="9" spans="1:21" x14ac:dyDescent="0.3">
      <c r="A9" s="23" t="s">
        <v>479</v>
      </c>
      <c r="B9" s="23" t="s">
        <v>490</v>
      </c>
      <c r="C9" s="24">
        <v>32</v>
      </c>
      <c r="D9" s="24">
        <v>1450</v>
      </c>
      <c r="E9" s="23">
        <v>36</v>
      </c>
      <c r="F9" s="20">
        <f t="shared" si="0"/>
        <v>4608</v>
      </c>
      <c r="G9" s="53">
        <v>7.6499999999999999E-2</v>
      </c>
      <c r="H9" s="59">
        <v>0.22</v>
      </c>
      <c r="I9" s="59">
        <v>0</v>
      </c>
      <c r="J9" s="59">
        <v>0</v>
      </c>
      <c r="K9" s="21">
        <f t="shared" si="10"/>
        <v>0.29649999999999999</v>
      </c>
      <c r="L9" s="23">
        <v>0.74</v>
      </c>
      <c r="M9" s="25">
        <f t="shared" si="1"/>
        <v>23.68</v>
      </c>
      <c r="N9" s="25">
        <f t="shared" si="2"/>
        <v>852.48</v>
      </c>
      <c r="O9" s="25">
        <f t="shared" si="3"/>
        <v>3409.92</v>
      </c>
      <c r="P9" s="20">
        <f t="shared" si="4"/>
        <v>59904</v>
      </c>
      <c r="Q9" s="20">
        <f t="shared" si="5"/>
        <v>44328.959999999999</v>
      </c>
      <c r="R9" s="17">
        <f t="shared" si="6"/>
        <v>1959.92</v>
      </c>
      <c r="S9" s="26">
        <f t="shared" si="7"/>
        <v>0.42532986111111115</v>
      </c>
      <c r="T9" s="29">
        <f t="shared" si="8"/>
        <v>61.233108108108112</v>
      </c>
      <c r="U9" s="45" t="str">
        <f t="shared" si="9"/>
        <v>1:2.4</v>
      </c>
    </row>
    <row r="10" spans="1:21" x14ac:dyDescent="0.3">
      <c r="A10" s="15" t="s">
        <v>22</v>
      </c>
      <c r="B10" s="15" t="s">
        <v>490</v>
      </c>
      <c r="C10" s="16">
        <v>37</v>
      </c>
      <c r="D10" s="16">
        <v>2100</v>
      </c>
      <c r="E10" s="15">
        <v>36</v>
      </c>
      <c r="F10" s="20">
        <f t="shared" si="0"/>
        <v>5328</v>
      </c>
      <c r="G10" s="53">
        <v>7.6499999999999999E-2</v>
      </c>
      <c r="H10" s="59">
        <v>0.22</v>
      </c>
      <c r="I10" s="59">
        <v>0</v>
      </c>
      <c r="J10" s="59">
        <v>0</v>
      </c>
      <c r="K10" s="21">
        <f t="shared" si="10"/>
        <v>0.29649999999999999</v>
      </c>
      <c r="L10" s="15">
        <v>0.74</v>
      </c>
      <c r="M10" s="17">
        <f t="shared" si="1"/>
        <v>27.38</v>
      </c>
      <c r="N10" s="17">
        <f t="shared" si="2"/>
        <v>985.68</v>
      </c>
      <c r="O10" s="17">
        <f t="shared" si="3"/>
        <v>3942.72</v>
      </c>
      <c r="P10" s="20">
        <f t="shared" si="4"/>
        <v>69264</v>
      </c>
      <c r="Q10" s="20">
        <f t="shared" si="5"/>
        <v>51255.360000000001</v>
      </c>
      <c r="R10" s="17">
        <f t="shared" si="6"/>
        <v>1842.7199999999998</v>
      </c>
      <c r="S10" s="26">
        <f t="shared" si="7"/>
        <v>0.34585585585585582</v>
      </c>
      <c r="T10" s="29">
        <f t="shared" si="8"/>
        <v>76.698319941563184</v>
      </c>
      <c r="U10" s="45" t="str">
        <f t="shared" si="9"/>
        <v>1:1.9</v>
      </c>
    </row>
    <row r="11" spans="1:21" x14ac:dyDescent="0.3">
      <c r="A11" s="15" t="s">
        <v>482</v>
      </c>
      <c r="B11" s="15" t="s">
        <v>490</v>
      </c>
      <c r="C11" s="16">
        <v>33</v>
      </c>
      <c r="D11" s="16">
        <v>1850</v>
      </c>
      <c r="E11" s="15">
        <v>36</v>
      </c>
      <c r="F11" s="20">
        <f t="shared" si="0"/>
        <v>4752</v>
      </c>
      <c r="G11" s="53">
        <v>7.6499999999999999E-2</v>
      </c>
      <c r="H11" s="59">
        <v>0.22</v>
      </c>
      <c r="I11" s="59">
        <v>0</v>
      </c>
      <c r="J11" s="59">
        <v>0</v>
      </c>
      <c r="K11" s="21">
        <f t="shared" si="10"/>
        <v>0.29649999999999999</v>
      </c>
      <c r="L11" s="15">
        <v>0.74</v>
      </c>
      <c r="M11" s="17">
        <f t="shared" si="1"/>
        <v>24.419999999999998</v>
      </c>
      <c r="N11" s="17">
        <f t="shared" si="2"/>
        <v>879.12</v>
      </c>
      <c r="O11" s="17">
        <f t="shared" si="3"/>
        <v>3516.48</v>
      </c>
      <c r="P11" s="20">
        <f t="shared" si="4"/>
        <v>61776</v>
      </c>
      <c r="Q11" s="20">
        <f t="shared" si="5"/>
        <v>45714.239999999991</v>
      </c>
      <c r="R11" s="17">
        <f t="shared" si="6"/>
        <v>1666.48</v>
      </c>
      <c r="S11" s="26">
        <f t="shared" si="7"/>
        <v>0.35069023569023572</v>
      </c>
      <c r="T11" s="29">
        <f t="shared" si="8"/>
        <v>75.757575757575765</v>
      </c>
      <c r="U11" s="45" t="str">
        <f t="shared" si="9"/>
        <v>1:1.9</v>
      </c>
    </row>
    <row r="12" spans="1:21" x14ac:dyDescent="0.3">
      <c r="A12" s="15" t="s">
        <v>485</v>
      </c>
      <c r="B12" s="15" t="s">
        <v>490</v>
      </c>
      <c r="C12" s="16">
        <v>35</v>
      </c>
      <c r="D12" s="16">
        <v>2075</v>
      </c>
      <c r="E12" s="15">
        <v>36</v>
      </c>
      <c r="F12" s="20">
        <f t="shared" si="0"/>
        <v>5040</v>
      </c>
      <c r="G12" s="53">
        <v>7.6499999999999999E-2</v>
      </c>
      <c r="H12" s="59">
        <v>0.22</v>
      </c>
      <c r="I12" s="59">
        <v>0</v>
      </c>
      <c r="J12" s="59">
        <v>0</v>
      </c>
      <c r="K12" s="21">
        <f t="shared" si="10"/>
        <v>0.29649999999999999</v>
      </c>
      <c r="L12" s="15">
        <v>0.74</v>
      </c>
      <c r="M12" s="17">
        <f t="shared" si="1"/>
        <v>25.9</v>
      </c>
      <c r="N12" s="17">
        <f t="shared" si="2"/>
        <v>932.4</v>
      </c>
      <c r="O12" s="17">
        <f t="shared" si="3"/>
        <v>3729.6</v>
      </c>
      <c r="P12" s="20">
        <f t="shared" si="4"/>
        <v>65520</v>
      </c>
      <c r="Q12" s="20">
        <f t="shared" si="5"/>
        <v>48484.799999999996</v>
      </c>
      <c r="R12" s="17">
        <f t="shared" si="6"/>
        <v>1654.6</v>
      </c>
      <c r="S12" s="26">
        <f t="shared" si="7"/>
        <v>0.32829365079365075</v>
      </c>
      <c r="T12" s="29">
        <f t="shared" si="8"/>
        <v>80.115830115830121</v>
      </c>
      <c r="U12" s="45" t="str">
        <f t="shared" si="9"/>
        <v>1:1.8</v>
      </c>
    </row>
    <row r="13" spans="1:21" x14ac:dyDescent="0.3">
      <c r="A13" s="15" t="s">
        <v>483</v>
      </c>
      <c r="B13" s="15" t="s">
        <v>490</v>
      </c>
      <c r="C13" s="16">
        <v>32</v>
      </c>
      <c r="D13" s="16">
        <v>1800</v>
      </c>
      <c r="E13" s="15">
        <v>36</v>
      </c>
      <c r="F13" s="20">
        <f t="shared" si="0"/>
        <v>4608</v>
      </c>
      <c r="G13" s="53">
        <v>7.6499999999999999E-2</v>
      </c>
      <c r="H13" s="59">
        <v>0.22</v>
      </c>
      <c r="I13" s="59">
        <v>0</v>
      </c>
      <c r="J13" s="59">
        <v>0</v>
      </c>
      <c r="K13" s="21">
        <f t="shared" si="10"/>
        <v>0.29649999999999999</v>
      </c>
      <c r="L13" s="15">
        <v>0.74</v>
      </c>
      <c r="M13" s="17">
        <f t="shared" si="1"/>
        <v>23.68</v>
      </c>
      <c r="N13" s="17">
        <f t="shared" si="2"/>
        <v>852.48</v>
      </c>
      <c r="O13" s="17">
        <f t="shared" si="3"/>
        <v>3409.92</v>
      </c>
      <c r="P13" s="20">
        <f t="shared" si="4"/>
        <v>59904</v>
      </c>
      <c r="Q13" s="20">
        <f t="shared" si="5"/>
        <v>44328.959999999999</v>
      </c>
      <c r="R13" s="17">
        <f t="shared" si="6"/>
        <v>1609.92</v>
      </c>
      <c r="S13" s="26">
        <f t="shared" si="7"/>
        <v>0.34937499999999999</v>
      </c>
      <c r="T13" s="29">
        <f t="shared" si="8"/>
        <v>76.013513513513516</v>
      </c>
      <c r="U13" s="45" t="str">
        <f t="shared" si="9"/>
        <v>1:1.9</v>
      </c>
    </row>
    <row r="14" spans="1:21" x14ac:dyDescent="0.3">
      <c r="A14" s="15" t="s">
        <v>487</v>
      </c>
      <c r="B14" s="15" t="s">
        <v>490</v>
      </c>
      <c r="C14" s="16">
        <v>35.69</v>
      </c>
      <c r="D14" s="16">
        <v>3100</v>
      </c>
      <c r="E14" s="15">
        <v>36</v>
      </c>
      <c r="F14" s="20">
        <f t="shared" si="0"/>
        <v>5139.3599999999997</v>
      </c>
      <c r="G14" s="53">
        <v>7.6499999999999999E-2</v>
      </c>
      <c r="H14" s="59">
        <v>0.22</v>
      </c>
      <c r="I14" s="59">
        <v>0</v>
      </c>
      <c r="J14" s="59">
        <v>0</v>
      </c>
      <c r="K14" s="21">
        <f t="shared" si="10"/>
        <v>0.29649999999999999</v>
      </c>
      <c r="L14" s="15">
        <v>0.74</v>
      </c>
      <c r="M14" s="17">
        <f t="shared" si="1"/>
        <v>26.410599999999999</v>
      </c>
      <c r="N14" s="17">
        <f t="shared" si="2"/>
        <v>950.78159999999991</v>
      </c>
      <c r="O14" s="17">
        <f t="shared" si="3"/>
        <v>3803.1263999999996</v>
      </c>
      <c r="P14" s="20">
        <f t="shared" si="4"/>
        <v>66811.679999999993</v>
      </c>
      <c r="Q14" s="20">
        <f t="shared" si="5"/>
        <v>49440.643199999999</v>
      </c>
      <c r="R14" s="17">
        <f t="shared" si="6"/>
        <v>703.12639999999965</v>
      </c>
      <c r="S14" s="26">
        <f t="shared" si="7"/>
        <v>0.13681205441922722</v>
      </c>
      <c r="T14" s="29">
        <f t="shared" si="8"/>
        <v>117.37711373463685</v>
      </c>
      <c r="U14" s="45" t="str">
        <f t="shared" si="9"/>
        <v>1:1.2</v>
      </c>
    </row>
    <row r="15" spans="1:21" x14ac:dyDescent="0.3">
      <c r="C15" s="13"/>
      <c r="D15" s="13"/>
      <c r="M15" s="14"/>
      <c r="N15" s="14"/>
      <c r="O15" s="14"/>
      <c r="P15" s="14"/>
      <c r="Q15" s="14"/>
    </row>
    <row r="18" spans="1:2" x14ac:dyDescent="0.3">
      <c r="A18" s="27" t="s">
        <v>470</v>
      </c>
      <c r="B18" s="27"/>
    </row>
    <row r="19" spans="1:2" x14ac:dyDescent="0.3">
      <c r="A19" t="s">
        <v>471</v>
      </c>
      <c r="B19" s="30" t="s">
        <v>472</v>
      </c>
    </row>
    <row r="20" spans="1:2" x14ac:dyDescent="0.3">
      <c r="A20" t="s">
        <v>474</v>
      </c>
      <c r="B20" s="30" t="s">
        <v>473</v>
      </c>
    </row>
    <row r="21" spans="1:2" x14ac:dyDescent="0.3">
      <c r="A21" s="10" t="s">
        <v>523</v>
      </c>
      <c r="B21" s="30" t="s">
        <v>524</v>
      </c>
    </row>
  </sheetData>
  <autoFilter ref="A1:T14" xr:uid="{A84442F3-4629-4893-A37B-B310E7BEABD5}">
    <sortState xmlns:xlrd2="http://schemas.microsoft.com/office/spreadsheetml/2017/richdata2" ref="A2:T14">
      <sortCondition descending="1" ref="R1:R14"/>
    </sortState>
  </autoFilter>
  <hyperlinks>
    <hyperlink ref="B19" r:id="rId1" xr:uid="{EE632399-9B62-420B-851B-E432C8C30046}"/>
    <hyperlink ref="B20" r:id="rId2" xr:uid="{598E2708-F210-43BD-B17F-9CDD27D552A6}"/>
    <hyperlink ref="B21" r:id="rId3" xr:uid="{75CF6CDD-21C5-42E8-B379-6E6C9C9BF3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7AB5-2C81-4F8C-A6BC-D901308154F0}">
  <dimension ref="A2:L33"/>
  <sheetViews>
    <sheetView topLeftCell="A7" workbookViewId="0">
      <selection activeCell="B30" sqref="B30"/>
    </sheetView>
  </sheetViews>
  <sheetFormatPr defaultRowHeight="14.4" x14ac:dyDescent="0.3"/>
  <cols>
    <col min="1" max="1" width="25.33203125" customWidth="1"/>
    <col min="2" max="2" width="18.77734375" style="54" customWidth="1"/>
    <col min="3" max="3" width="20.33203125" style="54" customWidth="1"/>
    <col min="6" max="6" width="26.33203125" customWidth="1"/>
    <col min="7" max="7" width="27.77734375" customWidth="1"/>
    <col min="9" max="9" width="19.21875" customWidth="1"/>
  </cols>
  <sheetData>
    <row r="2" spans="1:12" x14ac:dyDescent="0.3">
      <c r="A2" s="50" t="s">
        <v>499</v>
      </c>
      <c r="B2" s="55"/>
      <c r="C2" s="55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10" t="s">
        <v>500</v>
      </c>
      <c r="B3" s="56">
        <v>7.6499999999999999E-2</v>
      </c>
      <c r="C3" s="55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3">
      <c r="A4" s="49" t="s">
        <v>505</v>
      </c>
      <c r="B4" s="56"/>
      <c r="C4" s="55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3">
      <c r="A5" s="49" t="s">
        <v>506</v>
      </c>
      <c r="B5" s="56"/>
      <c r="C5" s="55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10"/>
      <c r="B6" s="56"/>
      <c r="C6" s="55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">
      <c r="A7" s="48" t="s">
        <v>504</v>
      </c>
      <c r="B7" s="55"/>
      <c r="C7" s="55"/>
      <c r="D7" s="10"/>
      <c r="E7" s="10"/>
      <c r="F7" s="48" t="s">
        <v>522</v>
      </c>
      <c r="G7" s="1"/>
      <c r="H7" s="1"/>
      <c r="I7" s="1"/>
      <c r="J7" s="1"/>
      <c r="K7" s="1"/>
      <c r="L7" s="10"/>
    </row>
    <row r="8" spans="1:12" x14ac:dyDescent="0.3">
      <c r="A8" s="1" t="s">
        <v>507</v>
      </c>
      <c r="B8" s="55">
        <v>2024</v>
      </c>
      <c r="C8" s="55">
        <v>2025</v>
      </c>
      <c r="D8" s="10"/>
      <c r="E8" s="10"/>
      <c r="F8" s="54" t="s">
        <v>501</v>
      </c>
      <c r="G8" s="55">
        <v>0</v>
      </c>
    </row>
    <row r="9" spans="1:12" x14ac:dyDescent="0.3">
      <c r="A9" s="51">
        <v>0.1</v>
      </c>
      <c r="B9" s="55" t="s">
        <v>508</v>
      </c>
      <c r="C9" s="55" t="s">
        <v>509</v>
      </c>
      <c r="D9" s="10"/>
      <c r="E9" s="10"/>
      <c r="F9" s="54" t="s">
        <v>502</v>
      </c>
      <c r="G9" s="55">
        <v>0</v>
      </c>
    </row>
    <row r="10" spans="1:12" x14ac:dyDescent="0.3">
      <c r="A10" s="52">
        <v>0.12</v>
      </c>
      <c r="B10" s="55" t="s">
        <v>510</v>
      </c>
      <c r="C10" s="55" t="s">
        <v>511</v>
      </c>
      <c r="D10" s="10"/>
      <c r="E10" s="10"/>
      <c r="F10" s="54" t="s">
        <v>503</v>
      </c>
      <c r="G10" s="55" t="s">
        <v>538</v>
      </c>
    </row>
    <row r="11" spans="1:12" x14ac:dyDescent="0.3">
      <c r="A11" s="52">
        <v>0.22</v>
      </c>
      <c r="B11" s="55" t="s">
        <v>512</v>
      </c>
      <c r="C11" s="55" t="s">
        <v>513</v>
      </c>
      <c r="D11" s="10"/>
      <c r="E11" s="10"/>
      <c r="F11" s="55" t="s">
        <v>539</v>
      </c>
      <c r="G11" s="55" t="s">
        <v>538</v>
      </c>
      <c r="H11" s="10"/>
      <c r="I11" s="10"/>
      <c r="J11" s="10"/>
      <c r="K11" s="10"/>
    </row>
    <row r="12" spans="1:12" x14ac:dyDescent="0.3">
      <c r="A12" s="52">
        <v>0.24</v>
      </c>
      <c r="B12" s="55" t="s">
        <v>514</v>
      </c>
      <c r="C12" s="55" t="s">
        <v>515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3">
      <c r="A13" s="52">
        <v>0.32</v>
      </c>
      <c r="B13" s="55" t="s">
        <v>516</v>
      </c>
      <c r="C13" s="55" t="s">
        <v>517</v>
      </c>
      <c r="D13" s="10"/>
      <c r="E13" s="10"/>
      <c r="F13" s="1"/>
      <c r="G13" s="1"/>
      <c r="H13" s="1"/>
      <c r="I13" s="1"/>
      <c r="J13" s="1"/>
      <c r="K13" s="1"/>
      <c r="L13" s="10"/>
    </row>
    <row r="14" spans="1:12" x14ac:dyDescent="0.3">
      <c r="A14" s="52">
        <v>0.35</v>
      </c>
      <c r="B14" s="55" t="s">
        <v>518</v>
      </c>
      <c r="C14" s="55" t="s">
        <v>519</v>
      </c>
      <c r="D14" s="10"/>
      <c r="E14" s="10"/>
      <c r="L14" s="10"/>
    </row>
    <row r="15" spans="1:12" x14ac:dyDescent="0.3">
      <c r="A15" s="52">
        <v>0.37</v>
      </c>
      <c r="B15" s="55" t="s">
        <v>520</v>
      </c>
      <c r="C15" s="55" t="s">
        <v>521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3">
      <c r="A16" s="52"/>
      <c r="B16" s="55"/>
      <c r="C16" s="55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3"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3"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3"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3">
      <c r="A20" s="48" t="s">
        <v>537</v>
      </c>
      <c r="B20" s="55"/>
      <c r="C20" s="55"/>
      <c r="D20" s="10"/>
      <c r="E20" s="10"/>
      <c r="F20" s="50" t="s">
        <v>547</v>
      </c>
      <c r="G20" s="10"/>
      <c r="H20" s="10"/>
      <c r="I20" s="10"/>
      <c r="J20" s="10"/>
      <c r="K20" s="10"/>
      <c r="L20" s="10"/>
    </row>
    <row r="21" spans="1:12" ht="14.4" customHeight="1" x14ac:dyDescent="0.3">
      <c r="A21" t="s">
        <v>525</v>
      </c>
      <c r="C21" s="55"/>
      <c r="D21" s="10"/>
      <c r="E21" s="10"/>
      <c r="F21" s="55" t="s">
        <v>548</v>
      </c>
      <c r="G21" s="55" t="s">
        <v>549</v>
      </c>
      <c r="H21" s="55"/>
      <c r="I21" s="55"/>
      <c r="J21" s="10"/>
      <c r="K21" s="10"/>
      <c r="L21" s="10"/>
    </row>
    <row r="22" spans="1:12" x14ac:dyDescent="0.3">
      <c r="A22" t="s">
        <v>545</v>
      </c>
      <c r="C22" s="55"/>
      <c r="D22" s="10"/>
      <c r="E22" s="10"/>
      <c r="F22" s="56">
        <v>4.7500000000000001E-2</v>
      </c>
      <c r="G22" s="55" t="s">
        <v>550</v>
      </c>
      <c r="H22" s="55" t="s">
        <v>551</v>
      </c>
      <c r="I22" s="57">
        <v>4050</v>
      </c>
      <c r="J22" s="10"/>
      <c r="K22" s="10"/>
      <c r="L22" s="10"/>
    </row>
    <row r="23" spans="1:12" x14ac:dyDescent="0.3">
      <c r="A23" t="s">
        <v>546</v>
      </c>
      <c r="C23" s="55"/>
      <c r="D23" s="10"/>
      <c r="E23" s="10"/>
      <c r="F23" s="56">
        <v>6.7500000000000004E-2</v>
      </c>
      <c r="G23" s="55" t="s">
        <v>552</v>
      </c>
      <c r="H23" s="55" t="s">
        <v>551</v>
      </c>
      <c r="I23" s="57">
        <v>10200</v>
      </c>
      <c r="J23" s="10"/>
      <c r="K23" s="10"/>
      <c r="L23" s="10"/>
    </row>
    <row r="24" spans="1:12" x14ac:dyDescent="0.3">
      <c r="A24" s="10" t="s">
        <v>526</v>
      </c>
      <c r="B24" s="55" t="s">
        <v>527</v>
      </c>
      <c r="C24" s="55"/>
      <c r="D24" s="10"/>
      <c r="E24" s="10"/>
      <c r="F24" s="56">
        <v>8.7499999999999994E-2</v>
      </c>
      <c r="G24" s="55" t="s">
        <v>553</v>
      </c>
      <c r="H24" s="55" t="s">
        <v>551</v>
      </c>
      <c r="I24" s="57">
        <v>125000</v>
      </c>
      <c r="J24" s="10"/>
      <c r="K24" s="10"/>
      <c r="L24" s="10"/>
    </row>
    <row r="25" spans="1:12" x14ac:dyDescent="0.3">
      <c r="A25" s="10" t="s">
        <v>528</v>
      </c>
      <c r="B25" s="56">
        <v>0.01</v>
      </c>
      <c r="C25" s="55"/>
      <c r="D25" s="10"/>
      <c r="E25" s="10"/>
      <c r="F25" s="56">
        <v>9.9000000000000005E-2</v>
      </c>
      <c r="G25" s="55" t="s">
        <v>554</v>
      </c>
      <c r="H25" s="55"/>
      <c r="I25" s="55" t="s">
        <v>555</v>
      </c>
      <c r="J25" s="10"/>
      <c r="K25" s="10"/>
      <c r="L25" s="10"/>
    </row>
    <row r="26" spans="1:12" x14ac:dyDescent="0.3">
      <c r="A26" s="10" t="s">
        <v>529</v>
      </c>
      <c r="B26" s="56">
        <v>0.02</v>
      </c>
      <c r="C26" s="55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10" t="s">
        <v>530</v>
      </c>
      <c r="B27" s="56">
        <v>0.04</v>
      </c>
      <c r="C27" s="55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A28" s="10" t="s">
        <v>531</v>
      </c>
      <c r="B28" s="56">
        <v>0.06</v>
      </c>
      <c r="C28" s="55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A29" s="10" t="s">
        <v>532</v>
      </c>
      <c r="B29" s="56">
        <v>0.08</v>
      </c>
      <c r="C29" s="55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A30" s="10" t="s">
        <v>533</v>
      </c>
      <c r="B30" s="56">
        <v>9.2999999999999999E-2</v>
      </c>
      <c r="C30" s="55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A31" s="10" t="s">
        <v>534</v>
      </c>
      <c r="B31" s="56">
        <v>0.10299999999999999</v>
      </c>
      <c r="C31" s="55"/>
    </row>
    <row r="32" spans="1:12" x14ac:dyDescent="0.3">
      <c r="A32" s="10" t="s">
        <v>535</v>
      </c>
      <c r="B32" s="56">
        <v>0.113</v>
      </c>
      <c r="C32" s="55"/>
    </row>
    <row r="33" spans="1:2" x14ac:dyDescent="0.3">
      <c r="A33" s="10" t="s">
        <v>536</v>
      </c>
      <c r="B33" s="56">
        <v>0.123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187F-BE11-48D5-BB3F-3338012B92C3}">
  <dimension ref="A1:E7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2.44140625" customWidth="1"/>
    <col min="2" max="2" width="15.5546875" bestFit="1" customWidth="1"/>
    <col min="3" max="3" width="18.88671875" customWidth="1"/>
  </cols>
  <sheetData>
    <row r="1" spans="1:5" ht="35.4" thickBot="1" x14ac:dyDescent="0.35">
      <c r="A1" s="22" t="s">
        <v>456</v>
      </c>
      <c r="B1" s="22" t="s">
        <v>433</v>
      </c>
      <c r="C1" s="22" t="s">
        <v>435</v>
      </c>
      <c r="D1" s="11"/>
      <c r="E1" s="11"/>
    </row>
    <row r="2" spans="1:5" x14ac:dyDescent="0.3">
      <c r="A2" s="34" t="s">
        <v>458</v>
      </c>
      <c r="B2" s="34">
        <v>6</v>
      </c>
      <c r="C2" s="35">
        <v>48.7</v>
      </c>
      <c r="D2" s="11"/>
      <c r="E2" s="11"/>
    </row>
    <row r="3" spans="1:5" x14ac:dyDescent="0.3">
      <c r="A3" s="31" t="s">
        <v>409</v>
      </c>
      <c r="B3" s="31">
        <v>17</v>
      </c>
      <c r="C3" s="32">
        <v>44.25</v>
      </c>
      <c r="D3" s="11"/>
      <c r="E3" s="11"/>
    </row>
    <row r="4" spans="1:5" x14ac:dyDescent="0.3">
      <c r="A4" s="31" t="s">
        <v>19</v>
      </c>
      <c r="B4" s="31">
        <v>23</v>
      </c>
      <c r="C4" s="33">
        <v>39.08</v>
      </c>
      <c r="D4" s="11"/>
      <c r="E4" s="11"/>
    </row>
    <row r="5" spans="1:5" x14ac:dyDescent="0.3">
      <c r="A5" s="31" t="s">
        <v>411</v>
      </c>
      <c r="B5" s="31">
        <v>31</v>
      </c>
      <c r="C5" s="32">
        <v>38.229999999999997</v>
      </c>
      <c r="D5" s="11"/>
      <c r="E5" s="11"/>
    </row>
    <row r="6" spans="1:5" x14ac:dyDescent="0.3">
      <c r="A6" s="31" t="s">
        <v>13</v>
      </c>
      <c r="B6" s="31">
        <v>35</v>
      </c>
      <c r="C6" s="32">
        <v>36.49</v>
      </c>
      <c r="D6" s="11"/>
      <c r="E6" s="11"/>
    </row>
    <row r="7" spans="1:5" x14ac:dyDescent="0.3">
      <c r="A7" s="31" t="s">
        <v>457</v>
      </c>
      <c r="B7" s="31">
        <v>24</v>
      </c>
      <c r="C7" s="32">
        <v>34</v>
      </c>
      <c r="D7" s="11"/>
      <c r="E7" s="11"/>
    </row>
  </sheetData>
  <autoFilter ref="A1:E1" xr:uid="{CA96187F-BE11-48D5-BB3F-3338012B92C3}">
    <sortState xmlns:xlrd2="http://schemas.microsoft.com/office/spreadsheetml/2017/richdata2" ref="A2:E7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Survey Responses</vt:lpstr>
      <vt:lpstr>Questions</vt:lpstr>
      <vt:lpstr>Respondents</vt:lpstr>
      <vt:lpstr>Rent</vt:lpstr>
      <vt:lpstr>Taxes</vt:lpstr>
      <vt:lpstr>Years</vt:lpstr>
      <vt:lpstr>LPN</vt:lpstr>
      <vt:lpstr>NP</vt:lpstr>
      <vt:lpstr>Respondents</vt:lpstr>
      <vt:lpstr>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 for Google Forms</dc:creator>
  <dc:description>Created with Form for Google Forms</dc:description>
  <cp:lastModifiedBy>Zhada Eaves</cp:lastModifiedBy>
  <cp:lastPrinted>2024-10-23T18:27:17Z</cp:lastPrinted>
  <dcterms:created xsi:type="dcterms:W3CDTF">2024-10-19T12:12:34Z</dcterms:created>
  <dcterms:modified xsi:type="dcterms:W3CDTF">2024-12-14T18:16:07Z</dcterms:modified>
</cp:coreProperties>
</file>