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决策问题.先验概率" sheetId="2" r:id="rId1"/>
    <sheet name="决策问题.决策树" sheetId="1" r:id="rId2"/>
    <sheet name="决策问题.全情报价值" sheetId="3" r:id="rId3"/>
    <sheet name="招聘问" sheetId="4" r:id="rId4"/>
  </sheets>
  <definedNames>
    <definedName name="Assignment" localSheetId="3">招聘问!$D$21:$F$30</definedName>
    <definedName name="MaxCapacity" localSheetId="3">招聘问!$M$36</definedName>
    <definedName name="Salary" localSheetId="3">招聘问!$L$21:$N$30</definedName>
    <definedName name="solver_adj" localSheetId="3" hidden="1">招聘问!$D$21:$F$30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招聘问!$G$21:$G$30</definedName>
    <definedName name="solver_lhs10" localSheetId="3" hidden="1">招聘问!$D$21:$F$30</definedName>
    <definedName name="solver_lhs11" localSheetId="3" hidden="1">招聘问!$D$24:$D$28</definedName>
    <definedName name="solver_lhs12" localSheetId="3" hidden="1">招聘问!$D$30:$E$30</definedName>
    <definedName name="solver_lhs13" localSheetId="3" hidden="1">招聘问!$E$21:$E$23</definedName>
    <definedName name="solver_lhs14" localSheetId="3" hidden="1">招聘问!$E$26</definedName>
    <definedName name="solver_lhs15" localSheetId="3" hidden="1">招聘问!$E$29</definedName>
    <definedName name="solver_lhs16" localSheetId="3" hidden="1">招聘问!$F$21</definedName>
    <definedName name="solver_lhs17" localSheetId="3" hidden="1">招聘问!$F$23:$F$25</definedName>
    <definedName name="solver_lhs18" localSheetId="3" hidden="1">招聘问!$F$27</definedName>
    <definedName name="solver_lhs19" localSheetId="3" hidden="1">招聘问!$F$29</definedName>
    <definedName name="solver_lhs2" localSheetId="3" hidden="1">招聘问!$F$32</definedName>
    <definedName name="solver_lhs3" localSheetId="3" hidden="1">招聘问!$E$32</definedName>
    <definedName name="solver_lhs4" localSheetId="3" hidden="1">招聘问!$D$32</definedName>
    <definedName name="solver_lhs5" localSheetId="3" hidden="1">招聘问!$G$37</definedName>
    <definedName name="solver_lhs6" localSheetId="3" hidden="1">招聘问!$G$38:$G$39</definedName>
    <definedName name="solver_lhs7" localSheetId="3" hidden="1">招聘问!$G$40</definedName>
    <definedName name="solver_lhs8" localSheetId="3" hidden="1">招聘问!$G$41</definedName>
    <definedName name="solver_lhs9" localSheetId="3" hidden="1">招聘问!$G$42</definedName>
    <definedName name="solver_lin" localSheetId="3" hidden="1">1</definedName>
    <definedName name="solver_neg" localSheetId="3" hidden="1">1</definedName>
    <definedName name="solver_num" localSheetId="3" hidden="1">19</definedName>
    <definedName name="solver_nwt" localSheetId="3" hidden="1">1</definedName>
    <definedName name="solver_opt" localSheetId="3" hidden="1">招聘问!$M$36</definedName>
    <definedName name="solver_pre" localSheetId="3" hidden="1">0.000001</definedName>
    <definedName name="solver_rel1" localSheetId="3" hidden="1">1</definedName>
    <definedName name="solver_rel10" localSheetId="3" hidden="1">5</definedName>
    <definedName name="solver_rel11" localSheetId="3" hidden="1">2</definedName>
    <definedName name="solver_rel12" localSheetId="3" hidden="1">2</definedName>
    <definedName name="solver_rel13" localSheetId="3" hidden="1">2</definedName>
    <definedName name="solver_rel14" localSheetId="3" hidden="1">2</definedName>
    <definedName name="solver_rel15" localSheetId="3" hidden="1">2</definedName>
    <definedName name="solver_rel16" localSheetId="3" hidden="1">2</definedName>
    <definedName name="solver_rel17" localSheetId="3" hidden="1">2</definedName>
    <definedName name="solver_rel18" localSheetId="3" hidden="1">2</definedName>
    <definedName name="solver_rel19" localSheetId="3" hidden="1">2</definedName>
    <definedName name="solver_rel2" localSheetId="3" hidden="1">3</definedName>
    <definedName name="solver_rel3" localSheetId="3" hidden="1">1</definedName>
    <definedName name="solver_rel4" localSheetId="3" hidden="1">2</definedName>
    <definedName name="solver_rel5" localSheetId="3" hidden="1">2</definedName>
    <definedName name="solver_rel6" localSheetId="3" hidden="1">3</definedName>
    <definedName name="solver_rel7" localSheetId="3" hidden="1">1</definedName>
    <definedName name="solver_rel8" localSheetId="3" hidden="1">3</definedName>
    <definedName name="solver_rel9" localSheetId="3" hidden="1">1</definedName>
    <definedName name="solver_rhs1" localSheetId="3" hidden="1">招聘问!$I$21:$I$30</definedName>
    <definedName name="solver_rhs10" localSheetId="3" hidden="1">二进制</definedName>
    <definedName name="solver_rhs11" localSheetId="3" hidden="1">0</definedName>
    <definedName name="solver_rhs12" localSheetId="3" hidden="1">0</definedName>
    <definedName name="solver_rhs13" localSheetId="3" hidden="1">0</definedName>
    <definedName name="solver_rhs14" localSheetId="3" hidden="1">0</definedName>
    <definedName name="solver_rhs15" localSheetId="3" hidden="1">0</definedName>
    <definedName name="solver_rhs16" localSheetId="3" hidden="1">0</definedName>
    <definedName name="solver_rhs17" localSheetId="3" hidden="1">0</definedName>
    <definedName name="solver_rhs18" localSheetId="3" hidden="1">0</definedName>
    <definedName name="solver_rhs19" localSheetId="3" hidden="1">0</definedName>
    <definedName name="solver_rhs2" localSheetId="3" hidden="1">招聘问!$F$34</definedName>
    <definedName name="solver_rhs3" localSheetId="3" hidden="1">招聘问!$E$34</definedName>
    <definedName name="solver_rhs4" localSheetId="3" hidden="1">招聘问!$D$34</definedName>
    <definedName name="solver_rhs5" localSheetId="3" hidden="1">招聘问!$I$37</definedName>
    <definedName name="solver_rhs6" localSheetId="3" hidden="1">招聘问!$I$38:$I$39</definedName>
    <definedName name="solver_rhs7" localSheetId="3" hidden="1">招聘问!$I$40</definedName>
    <definedName name="solver_rhs8" localSheetId="3" hidden="1">招聘问!$I$41</definedName>
    <definedName name="solver_rhs9" localSheetId="3" hidden="1">招聘问!$I$42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</definedNames>
  <calcPr calcId="124519"/>
</workbook>
</file>

<file path=xl/calcChain.xml><?xml version="1.0" encoding="utf-8"?>
<calcChain xmlns="http://schemas.openxmlformats.org/spreadsheetml/2006/main">
  <c r="N19" i="4"/>
  <c r="M19"/>
  <c r="L19"/>
  <c r="F19"/>
  <c r="E19"/>
  <c r="D19"/>
  <c r="D46"/>
  <c r="G42"/>
  <c r="G41"/>
  <c r="G40"/>
  <c r="G39"/>
  <c r="G38"/>
  <c r="G37"/>
  <c r="M36"/>
  <c r="E46" s="1"/>
  <c r="F32"/>
  <c r="E32"/>
  <c r="D32"/>
  <c r="G30"/>
  <c r="G29"/>
  <c r="G28"/>
  <c r="G27"/>
  <c r="G26"/>
  <c r="G25"/>
  <c r="G24"/>
  <c r="G23"/>
  <c r="G22"/>
  <c r="G21"/>
  <c r="G53" l="1"/>
  <c r="D53"/>
  <c r="F21" i="3"/>
  <c r="J16"/>
  <c r="J11"/>
  <c r="M10" s="1"/>
  <c r="K11" s="1"/>
  <c r="G13" s="1"/>
  <c r="J14"/>
  <c r="J9"/>
  <c r="T3"/>
  <c r="T2"/>
  <c r="C4"/>
  <c r="M20"/>
  <c r="G21" s="1"/>
  <c r="F18"/>
  <c r="K16"/>
  <c r="M15"/>
  <c r="H19" i="2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B16"/>
  <c r="H15"/>
  <c r="G15"/>
  <c r="F15"/>
  <c r="B15"/>
  <c r="H14"/>
  <c r="G14"/>
  <c r="F14"/>
  <c r="E14"/>
  <c r="D14"/>
  <c r="E7"/>
  <c r="E16" s="1"/>
  <c r="D7"/>
  <c r="E15" s="1"/>
  <c r="C7"/>
  <c r="D6"/>
  <c r="E6" s="1"/>
  <c r="C6"/>
  <c r="H84" i="1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B81"/>
  <c r="H80"/>
  <c r="G80"/>
  <c r="F80"/>
  <c r="B80"/>
  <c r="H79"/>
  <c r="G79"/>
  <c r="F79"/>
  <c r="E79"/>
  <c r="D79"/>
  <c r="E72"/>
  <c r="D72"/>
  <c r="E71"/>
  <c r="D71"/>
  <c r="C80" s="1"/>
  <c r="K24" s="1"/>
  <c r="C71"/>
  <c r="C72" s="1"/>
  <c r="K61"/>
  <c r="V60" s="1"/>
  <c r="L61" s="1"/>
  <c r="K59"/>
  <c r="G55"/>
  <c r="O54"/>
  <c r="K53"/>
  <c r="V55" s="1"/>
  <c r="P56" s="1"/>
  <c r="K51"/>
  <c r="O49"/>
  <c r="O48"/>
  <c r="O44"/>
  <c r="K40"/>
  <c r="S39"/>
  <c r="O36"/>
  <c r="S34"/>
  <c r="G34"/>
  <c r="G32"/>
  <c r="O29"/>
  <c r="K25"/>
  <c r="S24"/>
  <c r="O21"/>
  <c r="S19"/>
  <c r="C6"/>
  <c r="S21" s="1"/>
  <c r="S5"/>
  <c r="S4"/>
  <c r="O51" s="1"/>
  <c r="V50" s="1"/>
  <c r="P51" s="1"/>
  <c r="H12" i="3" l="1"/>
  <c r="C17"/>
  <c r="C16" i="2"/>
  <c r="D16"/>
  <c r="C15"/>
  <c r="D15"/>
  <c r="O53" i="1"/>
  <c r="E80"/>
  <c r="C81"/>
  <c r="K39"/>
  <c r="L53"/>
  <c r="H57" s="1"/>
  <c r="I56" s="1"/>
  <c r="E81"/>
  <c r="D80"/>
  <c r="S18" s="1"/>
  <c r="O38"/>
  <c r="V40" s="1"/>
  <c r="T41" s="1"/>
  <c r="D81"/>
  <c r="S33" s="1"/>
  <c r="S36"/>
  <c r="O46"/>
  <c r="V45" s="1"/>
  <c r="P46" s="1"/>
  <c r="O23"/>
  <c r="V25" s="1"/>
  <c r="T26" s="1"/>
  <c r="O31"/>
  <c r="V30" s="1"/>
  <c r="P31" s="1"/>
  <c r="C8" i="3" l="1"/>
  <c r="S38" i="1"/>
  <c r="S23"/>
  <c r="P23"/>
  <c r="L27" s="1"/>
  <c r="M26" s="1"/>
  <c r="V35"/>
  <c r="T36" s="1"/>
  <c r="P38" s="1"/>
  <c r="L42" s="1"/>
  <c r="M41" s="1"/>
  <c r="V20"/>
  <c r="T21" s="1"/>
  <c r="H34" l="1"/>
  <c r="C91" l="1"/>
  <c r="D45"/>
  <c r="Q67" l="1"/>
  <c r="E44"/>
  <c r="C62" s="1"/>
  <c r="W67"/>
  <c r="X67" l="1"/>
  <c r="P67"/>
</calcChain>
</file>

<file path=xl/sharedStrings.xml><?xml version="1.0" encoding="utf-8"?>
<sst xmlns="http://schemas.openxmlformats.org/spreadsheetml/2006/main" count="250" uniqueCount="98">
  <si>
    <t>决策树</t>
    <phoneticPr fontId="1" type="noConversion"/>
  </si>
  <si>
    <t>费用</t>
    <phoneticPr fontId="1" type="noConversion"/>
  </si>
  <si>
    <t>决策选择</t>
    <phoneticPr fontId="1" type="noConversion"/>
  </si>
  <si>
    <t>自然状态</t>
    <phoneticPr fontId="1" type="noConversion"/>
  </si>
  <si>
    <t>收益比</t>
    <phoneticPr fontId="1" type="noConversion"/>
  </si>
  <si>
    <t>收益系数</t>
    <phoneticPr fontId="1" type="noConversion"/>
  </si>
  <si>
    <t>总投资</t>
    <phoneticPr fontId="1" type="noConversion"/>
  </si>
  <si>
    <t>投资</t>
    <phoneticPr fontId="1" type="noConversion"/>
  </si>
  <si>
    <t>成功</t>
    <phoneticPr fontId="1" type="noConversion"/>
  </si>
  <si>
    <t>投资</t>
    <phoneticPr fontId="1" type="noConversion"/>
  </si>
  <si>
    <t>咨询费</t>
    <phoneticPr fontId="1" type="noConversion"/>
  </si>
  <si>
    <t>购买企业理财</t>
    <phoneticPr fontId="1" type="noConversion"/>
  </si>
  <si>
    <t>失败</t>
    <phoneticPr fontId="1" type="noConversion"/>
  </si>
  <si>
    <t>存银行</t>
    <phoneticPr fontId="1" type="noConversion"/>
  </si>
  <si>
    <t>除去咨询费投资</t>
    <phoneticPr fontId="1" type="noConversion"/>
  </si>
  <si>
    <t>咨询</t>
    <phoneticPr fontId="1" type="noConversion"/>
  </si>
  <si>
    <t>可以投资</t>
    <phoneticPr fontId="1" type="noConversion"/>
  </si>
  <si>
    <t>不咨询</t>
    <phoneticPr fontId="1" type="noConversion"/>
  </si>
  <si>
    <t>不宜投资</t>
    <phoneticPr fontId="1" type="noConversion"/>
  </si>
  <si>
    <t xml:space="preserve"> </t>
    <phoneticPr fontId="1" type="noConversion"/>
  </si>
  <si>
    <t>决策选择</t>
    <phoneticPr fontId="1" type="noConversion"/>
  </si>
  <si>
    <t>Data:</t>
  </si>
  <si>
    <t>P(Finding | State)</t>
  </si>
  <si>
    <t>咨询</t>
  </si>
  <si>
    <t>State of</t>
  </si>
  <si>
    <t>Prior</t>
  </si>
  <si>
    <t>Finding</t>
  </si>
  <si>
    <t>不咨询</t>
  </si>
  <si>
    <t>Nature</t>
  </si>
  <si>
    <t>Probability</t>
  </si>
  <si>
    <t>可投</t>
  </si>
  <si>
    <t>不宜</t>
    <phoneticPr fontId="1" type="noConversion"/>
  </si>
  <si>
    <t>Posterior</t>
  </si>
  <si>
    <t>P(State | Finding)</t>
  </si>
  <si>
    <t>Probabilities:</t>
  </si>
  <si>
    <t>State of Nature</t>
  </si>
  <si>
    <t>P(Finding)</t>
  </si>
  <si>
    <t>EVSI</t>
    <phoneticPr fontId="1" type="noConversion"/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</si>
  <si>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</si>
  <si>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</si>
  <si>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</si>
  <si>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</si>
  <si>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</si>
  <si>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</si>
  <si>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</si>
  <si>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</si>
  <si>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</si>
  <si>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</si>
  <si>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</si>
  <si>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</si>
  <si>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</si>
  <si>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</si>
  <si>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</si>
  <si>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</si>
  <si>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</si>
  <si>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E</t>
  </si>
  <si>
    <t>T</t>
  </si>
  <si>
    <t>后验概率计算表格</t>
    <phoneticPr fontId="1" type="noConversion"/>
  </si>
  <si>
    <t>原始表格</t>
    <phoneticPr fontId="1" type="noConversion"/>
  </si>
  <si>
    <t>合计</t>
    <phoneticPr fontId="1" type="noConversion"/>
  </si>
  <si>
    <t>可投</t>
    <phoneticPr fontId="1" type="noConversion"/>
  </si>
  <si>
    <t>投资成功</t>
    <phoneticPr fontId="1" type="noConversion"/>
  </si>
  <si>
    <t>企业理财</t>
    <phoneticPr fontId="1" type="noConversion"/>
  </si>
  <si>
    <t>投资不成功</t>
    <phoneticPr fontId="1" type="noConversion"/>
  </si>
  <si>
    <t>EVPI</t>
    <phoneticPr fontId="1" type="noConversion"/>
  </si>
  <si>
    <t>信息类别</t>
    <phoneticPr fontId="1" type="noConversion"/>
  </si>
  <si>
    <t>决策变量初值</t>
    <phoneticPr fontId="1" type="noConversion"/>
  </si>
  <si>
    <t>编号</t>
    <phoneticPr fontId="1" type="noConversion"/>
  </si>
  <si>
    <t>性别</t>
    <phoneticPr fontId="1" type="noConversion"/>
  </si>
  <si>
    <t>年龄</t>
    <phoneticPr fontId="1" type="noConversion"/>
  </si>
  <si>
    <t>学历</t>
    <phoneticPr fontId="1" type="noConversion"/>
  </si>
  <si>
    <t>工龄</t>
    <phoneticPr fontId="1" type="noConversion"/>
  </si>
  <si>
    <t>要求年薪</t>
    <phoneticPr fontId="1" type="noConversion"/>
  </si>
  <si>
    <t>能力评分</t>
    <phoneticPr fontId="1" type="noConversion"/>
  </si>
  <si>
    <t>-</t>
    <phoneticPr fontId="1" type="noConversion"/>
  </si>
  <si>
    <t>决策变量矩阵</t>
    <phoneticPr fontId="1" type="noConversion"/>
  </si>
  <si>
    <t>年薪表格</t>
    <phoneticPr fontId="1" type="noConversion"/>
  </si>
  <si>
    <t>会计</t>
    <phoneticPr fontId="1" type="noConversion"/>
  </si>
  <si>
    <t>&lt;=</t>
    <phoneticPr fontId="1" type="noConversion"/>
  </si>
  <si>
    <t>=</t>
    <phoneticPr fontId="1" type="noConversion"/>
  </si>
  <si>
    <t>&gt;=</t>
    <phoneticPr fontId="1" type="noConversion"/>
  </si>
  <si>
    <t>最大能力</t>
    <phoneticPr fontId="1" type="noConversion"/>
  </si>
  <si>
    <t>总人数</t>
    <phoneticPr fontId="1" type="noConversion"/>
  </si>
  <si>
    <t>学历要求</t>
    <phoneticPr fontId="1" type="noConversion"/>
  </si>
  <si>
    <t>女性比例要求</t>
    <phoneticPr fontId="1" type="noConversion"/>
  </si>
  <si>
    <t>平均年龄</t>
    <phoneticPr fontId="1" type="noConversion"/>
  </si>
  <si>
    <t>平均工龄</t>
    <phoneticPr fontId="1" type="noConversion"/>
  </si>
  <si>
    <t>年薪总额</t>
    <phoneticPr fontId="1" type="noConversion"/>
  </si>
  <si>
    <t>增加年薪总额的决策分析</t>
    <phoneticPr fontId="1" type="noConversion"/>
  </si>
  <si>
    <t>减少年薪总额的决策分析</t>
    <phoneticPr fontId="1" type="noConversion"/>
  </si>
  <si>
    <t>招聘条件</t>
    <phoneticPr fontId="1" type="noConversion"/>
  </si>
  <si>
    <t>职位</t>
    <phoneticPr fontId="1" type="noConversion"/>
  </si>
  <si>
    <t>投资经理</t>
    <phoneticPr fontId="1" type="noConversion"/>
  </si>
  <si>
    <t>分析师</t>
    <phoneticPr fontId="1" type="noConversion"/>
  </si>
  <si>
    <t>15或10</t>
    <phoneticPr fontId="1" type="noConversion"/>
  </si>
  <si>
    <t>招聘问题</t>
    <phoneticPr fontId="1" type="noConversion"/>
  </si>
  <si>
    <t>招聘问题敏感性分析</t>
    <phoneticPr fontId="1" type="noConversion"/>
  </si>
  <si>
    <t>对9号选为投资经理的决策分析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</si>
</sst>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5" borderId="0" xfId="0" applyFill="1">
      <alignment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6" fillId="0" borderId="1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7" fillId="6" borderId="12" xfId="1" applyFont="1" applyFill="1" applyBorder="1" applyAlignment="1">
      <alignment horizontal="center"/>
    </xf>
    <xf numFmtId="0" fontId="5" fillId="6" borderId="12" xfId="1" applyFont="1" applyFill="1" applyBorder="1" applyAlignment="1">
      <alignment horizontal="center"/>
    </xf>
    <xf numFmtId="0" fontId="5" fillId="6" borderId="13" xfId="1" applyFont="1" applyFill="1" applyBorder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176" fontId="5" fillId="6" borderId="0" xfId="1" applyNumberFormat="1" applyFont="1" applyFill="1" applyBorder="1" applyAlignment="1">
      <alignment horizontal="center"/>
    </xf>
    <xf numFmtId="0" fontId="5" fillId="6" borderId="0" xfId="1" applyFont="1" applyFill="1" applyBorder="1" applyAlignment="1">
      <alignment horizontal="center"/>
    </xf>
    <xf numFmtId="0" fontId="5" fillId="6" borderId="9" xfId="1" applyFont="1" applyFill="1" applyBorder="1" applyAlignment="1">
      <alignment horizontal="center"/>
    </xf>
    <xf numFmtId="0" fontId="5" fillId="6" borderId="6" xfId="1" applyFont="1" applyFill="1" applyBorder="1" applyAlignment="1">
      <alignment horizontal="center"/>
    </xf>
    <xf numFmtId="0" fontId="5" fillId="6" borderId="14" xfId="1" applyFont="1" applyFill="1" applyBorder="1" applyAlignment="1">
      <alignment horizontal="center"/>
    </xf>
    <xf numFmtId="0" fontId="5" fillId="6" borderId="15" xfId="1" applyFont="1" applyFill="1" applyBorder="1" applyAlignment="1">
      <alignment horizontal="center"/>
    </xf>
    <xf numFmtId="0" fontId="5" fillId="6" borderId="16" xfId="1" applyFont="1" applyFill="1" applyBorder="1" applyAlignment="1">
      <alignment horizontal="center"/>
    </xf>
    <xf numFmtId="0" fontId="5" fillId="6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left"/>
    </xf>
    <xf numFmtId="0" fontId="5" fillId="0" borderId="19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left"/>
    </xf>
    <xf numFmtId="0" fontId="5" fillId="0" borderId="21" xfId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5" fillId="7" borderId="23" xfId="1" applyNumberFormat="1" applyFont="1" applyFill="1" applyBorder="1" applyAlignment="1">
      <alignment horizontal="center"/>
    </xf>
    <xf numFmtId="0" fontId="5" fillId="7" borderId="12" xfId="1" applyNumberFormat="1" applyFont="1" applyFill="1" applyBorder="1" applyAlignment="1">
      <alignment horizontal="center"/>
    </xf>
    <xf numFmtId="0" fontId="5" fillId="7" borderId="13" xfId="1" applyNumberFormat="1" applyFont="1" applyFill="1" applyBorder="1" applyAlignment="1">
      <alignment horizontal="center"/>
    </xf>
    <xf numFmtId="0" fontId="5" fillId="7" borderId="24" xfId="1" applyFont="1" applyFill="1" applyBorder="1" applyAlignment="1">
      <alignment horizontal="center"/>
    </xf>
    <xf numFmtId="0" fontId="5" fillId="7" borderId="25" xfId="1" applyFont="1" applyFill="1" applyBorder="1" applyAlignment="1">
      <alignment horizontal="center"/>
    </xf>
    <xf numFmtId="176" fontId="5" fillId="7" borderId="0" xfId="1" applyNumberFormat="1" applyFont="1" applyFill="1" applyBorder="1" applyAlignment="1">
      <alignment horizontal="center"/>
    </xf>
    <xf numFmtId="0" fontId="5" fillId="7" borderId="0" xfId="1" applyFont="1" applyFill="1" applyBorder="1" applyAlignment="1">
      <alignment horizontal="center"/>
    </xf>
    <xf numFmtId="0" fontId="5" fillId="7" borderId="9" xfId="1" applyFont="1" applyFill="1" applyBorder="1" applyAlignment="1">
      <alignment horizontal="center"/>
    </xf>
    <xf numFmtId="0" fontId="5" fillId="7" borderId="7" xfId="1" applyFont="1" applyFill="1" applyBorder="1" applyAlignment="1">
      <alignment horizontal="center"/>
    </xf>
    <xf numFmtId="0" fontId="5" fillId="7" borderId="26" xfId="1" applyFont="1" applyFill="1" applyBorder="1" applyAlignment="1">
      <alignment horizontal="center"/>
    </xf>
    <xf numFmtId="0" fontId="5" fillId="7" borderId="15" xfId="1" applyFont="1" applyFill="1" applyBorder="1" applyAlignment="1">
      <alignment horizontal="center"/>
    </xf>
    <xf numFmtId="0" fontId="5" fillId="7" borderId="16" xfId="1" applyFont="1" applyFill="1" applyBorder="1" applyAlignment="1">
      <alignment horizontal="center"/>
    </xf>
    <xf numFmtId="0" fontId="5" fillId="7" borderId="17" xfId="1" applyFont="1" applyFill="1" applyBorder="1" applyAlignment="1">
      <alignment horizontal="center"/>
    </xf>
    <xf numFmtId="0" fontId="0" fillId="8" borderId="0" xfId="0" applyFill="1">
      <alignment vertical="center"/>
    </xf>
    <xf numFmtId="0" fontId="8" fillId="0" borderId="0" xfId="1" applyFont="1" applyAlignment="1">
      <alignment horizontal="left"/>
    </xf>
    <xf numFmtId="0" fontId="0" fillId="2" borderId="0" xfId="0" applyFill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 textRotation="90"/>
    </xf>
    <xf numFmtId="0" fontId="10" fillId="4" borderId="0" xfId="0" applyFont="1" applyFill="1" applyAlignment="1">
      <alignment horizontal="center" vertical="center" textRotation="180"/>
    </xf>
    <xf numFmtId="0" fontId="10" fillId="4" borderId="0" xfId="0" applyFont="1" applyFill="1" applyAlignment="1">
      <alignment horizontal="center" vertical="center"/>
    </xf>
    <xf numFmtId="0" fontId="0" fillId="11" borderId="0" xfId="0" applyFill="1">
      <alignment vertical="center"/>
    </xf>
  </cellXfs>
  <cellStyles count="2">
    <cellStyle name="Normal_Ch.10 - Decision Analysis.xl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152400</xdr:rowOff>
    </xdr:to>
    <xdr:sp macro="" textlink="">
      <xdr:nvSpPr>
        <xdr:cNvPr id="2" name="Oval 252"/>
        <xdr:cNvSpPr>
          <a:spLocks noChangeArrowheads="1"/>
        </xdr:cNvSpPr>
      </xdr:nvSpPr>
      <xdr:spPr bwMode="auto">
        <a:xfrm>
          <a:off x="5334000" y="54864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8</xdr:col>
      <xdr:colOff>0</xdr:colOff>
      <xdr:row>32</xdr:row>
      <xdr:rowOff>76200</xdr:rowOff>
    </xdr:to>
    <xdr:sp macro="" textlink="">
      <xdr:nvSpPr>
        <xdr:cNvPr id="3" name="Line 253"/>
        <xdr:cNvSpPr>
          <a:spLocks noChangeShapeType="1"/>
        </xdr:cNvSpPr>
      </xdr:nvSpPr>
      <xdr:spPr bwMode="auto">
        <a:xfrm>
          <a:off x="3962400" y="55626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32</xdr:row>
      <xdr:rowOff>76200</xdr:rowOff>
    </xdr:from>
    <xdr:to>
      <xdr:col>6</xdr:col>
      <xdr:colOff>0</xdr:colOff>
      <xdr:row>43</xdr:row>
      <xdr:rowOff>76200</xdr:rowOff>
    </xdr:to>
    <xdr:sp macro="" textlink="">
      <xdr:nvSpPr>
        <xdr:cNvPr id="4" name="Line 254"/>
        <xdr:cNvSpPr>
          <a:spLocks noChangeShapeType="1"/>
        </xdr:cNvSpPr>
      </xdr:nvSpPr>
      <xdr:spPr bwMode="auto">
        <a:xfrm flipV="1">
          <a:off x="3219450" y="5562600"/>
          <a:ext cx="742950" cy="1885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152400</xdr:colOff>
      <xdr:row>55</xdr:row>
      <xdr:rowOff>152400</xdr:rowOff>
    </xdr:to>
    <xdr:sp macro="" textlink="">
      <xdr:nvSpPr>
        <xdr:cNvPr id="5" name="Rectangle 255"/>
        <xdr:cNvSpPr>
          <a:spLocks noChangeArrowheads="1"/>
        </xdr:cNvSpPr>
      </xdr:nvSpPr>
      <xdr:spPr bwMode="auto">
        <a:xfrm>
          <a:off x="5334000" y="94297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55</xdr:row>
      <xdr:rowOff>76200</xdr:rowOff>
    </xdr:from>
    <xdr:to>
      <xdr:col>8</xdr:col>
      <xdr:colOff>0</xdr:colOff>
      <xdr:row>55</xdr:row>
      <xdr:rowOff>76200</xdr:rowOff>
    </xdr:to>
    <xdr:sp macro="" textlink="">
      <xdr:nvSpPr>
        <xdr:cNvPr id="6" name="Line 256"/>
        <xdr:cNvSpPr>
          <a:spLocks noChangeShapeType="1"/>
        </xdr:cNvSpPr>
      </xdr:nvSpPr>
      <xdr:spPr bwMode="auto">
        <a:xfrm>
          <a:off x="3962400" y="9505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43</xdr:row>
      <xdr:rowOff>76200</xdr:rowOff>
    </xdr:from>
    <xdr:to>
      <xdr:col>6</xdr:col>
      <xdr:colOff>0</xdr:colOff>
      <xdr:row>55</xdr:row>
      <xdr:rowOff>76200</xdr:rowOff>
    </xdr:to>
    <xdr:sp macro="" textlink="">
      <xdr:nvSpPr>
        <xdr:cNvPr id="7" name="Line 257"/>
        <xdr:cNvSpPr>
          <a:spLocks noChangeShapeType="1"/>
        </xdr:cNvSpPr>
      </xdr:nvSpPr>
      <xdr:spPr bwMode="auto">
        <a:xfrm>
          <a:off x="3219450" y="7448550"/>
          <a:ext cx="742950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152400</xdr:colOff>
      <xdr:row>51</xdr:row>
      <xdr:rowOff>152400</xdr:rowOff>
    </xdr:to>
    <xdr:sp macro="" textlink="">
      <xdr:nvSpPr>
        <xdr:cNvPr id="8" name="Oval 258"/>
        <xdr:cNvSpPr>
          <a:spLocks noChangeArrowheads="1"/>
        </xdr:cNvSpPr>
      </xdr:nvSpPr>
      <xdr:spPr bwMode="auto">
        <a:xfrm>
          <a:off x="7153275" y="87439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51</xdr:row>
      <xdr:rowOff>76200</xdr:rowOff>
    </xdr:from>
    <xdr:to>
      <xdr:col>12</xdr:col>
      <xdr:colOff>0</xdr:colOff>
      <xdr:row>51</xdr:row>
      <xdr:rowOff>76200</xdr:rowOff>
    </xdr:to>
    <xdr:sp macro="" textlink="">
      <xdr:nvSpPr>
        <xdr:cNvPr id="9" name="Line 259"/>
        <xdr:cNvSpPr>
          <a:spLocks noChangeShapeType="1"/>
        </xdr:cNvSpPr>
      </xdr:nvSpPr>
      <xdr:spPr bwMode="auto">
        <a:xfrm>
          <a:off x="5781675" y="88201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51</xdr:row>
      <xdr:rowOff>76200</xdr:rowOff>
    </xdr:from>
    <xdr:to>
      <xdr:col>10</xdr:col>
      <xdr:colOff>0</xdr:colOff>
      <xdr:row>55</xdr:row>
      <xdr:rowOff>76200</xdr:rowOff>
    </xdr:to>
    <xdr:sp macro="" textlink="">
      <xdr:nvSpPr>
        <xdr:cNvPr id="10" name="Line 260"/>
        <xdr:cNvSpPr>
          <a:spLocks noChangeShapeType="1"/>
        </xdr:cNvSpPr>
      </xdr:nvSpPr>
      <xdr:spPr bwMode="auto">
        <a:xfrm flipV="1">
          <a:off x="5486400" y="88201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0</xdr:colOff>
      <xdr:row>59</xdr:row>
      <xdr:rowOff>152400</xdr:rowOff>
    </xdr:to>
    <xdr:sp macro="" textlink="">
      <xdr:nvSpPr>
        <xdr:cNvPr id="11" name="Line 261"/>
        <xdr:cNvSpPr>
          <a:spLocks noChangeShapeType="1"/>
        </xdr:cNvSpPr>
      </xdr:nvSpPr>
      <xdr:spPr bwMode="auto">
        <a:xfrm>
          <a:off x="7153275" y="10115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59</xdr:row>
      <xdr:rowOff>76200</xdr:rowOff>
    </xdr:from>
    <xdr:to>
      <xdr:col>20</xdr:col>
      <xdr:colOff>0</xdr:colOff>
      <xdr:row>59</xdr:row>
      <xdr:rowOff>76200</xdr:rowOff>
    </xdr:to>
    <xdr:sp macro="" textlink="">
      <xdr:nvSpPr>
        <xdr:cNvPr id="12" name="Line 262"/>
        <xdr:cNvSpPr>
          <a:spLocks noChangeShapeType="1"/>
        </xdr:cNvSpPr>
      </xdr:nvSpPr>
      <xdr:spPr bwMode="auto">
        <a:xfrm>
          <a:off x="7305675" y="10191750"/>
          <a:ext cx="40386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59</xdr:row>
      <xdr:rowOff>76200</xdr:rowOff>
    </xdr:from>
    <xdr:to>
      <xdr:col>12</xdr:col>
      <xdr:colOff>0</xdr:colOff>
      <xdr:row>59</xdr:row>
      <xdr:rowOff>76200</xdr:rowOff>
    </xdr:to>
    <xdr:sp macro="" textlink="">
      <xdr:nvSpPr>
        <xdr:cNvPr id="13" name="Line 263"/>
        <xdr:cNvSpPr>
          <a:spLocks noChangeShapeType="1"/>
        </xdr:cNvSpPr>
      </xdr:nvSpPr>
      <xdr:spPr bwMode="auto">
        <a:xfrm>
          <a:off x="5781675" y="10191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55</xdr:row>
      <xdr:rowOff>76200</xdr:rowOff>
    </xdr:from>
    <xdr:to>
      <xdr:col>10</xdr:col>
      <xdr:colOff>0</xdr:colOff>
      <xdr:row>59</xdr:row>
      <xdr:rowOff>76200</xdr:rowOff>
    </xdr:to>
    <xdr:sp macro="" textlink="">
      <xdr:nvSpPr>
        <xdr:cNvPr id="14" name="Line 264"/>
        <xdr:cNvSpPr>
          <a:spLocks noChangeShapeType="1"/>
        </xdr:cNvSpPr>
      </xdr:nvSpPr>
      <xdr:spPr bwMode="auto">
        <a:xfrm>
          <a:off x="5486400" y="95059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0</xdr:colOff>
      <xdr:row>49</xdr:row>
      <xdr:rowOff>152400</xdr:rowOff>
    </xdr:to>
    <xdr:sp macro="" textlink="">
      <xdr:nvSpPr>
        <xdr:cNvPr id="15" name="Line 265"/>
        <xdr:cNvSpPr>
          <a:spLocks noChangeShapeType="1"/>
        </xdr:cNvSpPr>
      </xdr:nvSpPr>
      <xdr:spPr bwMode="auto">
        <a:xfrm>
          <a:off x="8972550" y="84010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49</xdr:row>
      <xdr:rowOff>76200</xdr:rowOff>
    </xdr:from>
    <xdr:to>
      <xdr:col>20</xdr:col>
      <xdr:colOff>0</xdr:colOff>
      <xdr:row>49</xdr:row>
      <xdr:rowOff>76200</xdr:rowOff>
    </xdr:to>
    <xdr:sp macro="" textlink="">
      <xdr:nvSpPr>
        <xdr:cNvPr id="16" name="Line 266"/>
        <xdr:cNvSpPr>
          <a:spLocks noChangeShapeType="1"/>
        </xdr:cNvSpPr>
      </xdr:nvSpPr>
      <xdr:spPr bwMode="auto">
        <a:xfrm>
          <a:off x="9124950" y="847725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49</xdr:row>
      <xdr:rowOff>76200</xdr:rowOff>
    </xdr:from>
    <xdr:to>
      <xdr:col>16</xdr:col>
      <xdr:colOff>0</xdr:colOff>
      <xdr:row>49</xdr:row>
      <xdr:rowOff>76200</xdr:rowOff>
    </xdr:to>
    <xdr:sp macro="" textlink="">
      <xdr:nvSpPr>
        <xdr:cNvPr id="17" name="Line 267"/>
        <xdr:cNvSpPr>
          <a:spLocks noChangeShapeType="1"/>
        </xdr:cNvSpPr>
      </xdr:nvSpPr>
      <xdr:spPr bwMode="auto">
        <a:xfrm>
          <a:off x="7600950" y="84772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49</xdr:row>
      <xdr:rowOff>76200</xdr:rowOff>
    </xdr:from>
    <xdr:to>
      <xdr:col>14</xdr:col>
      <xdr:colOff>0</xdr:colOff>
      <xdr:row>51</xdr:row>
      <xdr:rowOff>76200</xdr:rowOff>
    </xdr:to>
    <xdr:sp macro="" textlink="">
      <xdr:nvSpPr>
        <xdr:cNvPr id="18" name="Line 268"/>
        <xdr:cNvSpPr>
          <a:spLocks noChangeShapeType="1"/>
        </xdr:cNvSpPr>
      </xdr:nvSpPr>
      <xdr:spPr bwMode="auto">
        <a:xfrm flipV="1">
          <a:off x="7305675" y="847725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0</xdr:colOff>
      <xdr:row>54</xdr:row>
      <xdr:rowOff>152400</xdr:rowOff>
    </xdr:to>
    <xdr:sp macro="" textlink="">
      <xdr:nvSpPr>
        <xdr:cNvPr id="19" name="Line 269"/>
        <xdr:cNvSpPr>
          <a:spLocks noChangeShapeType="1"/>
        </xdr:cNvSpPr>
      </xdr:nvSpPr>
      <xdr:spPr bwMode="auto">
        <a:xfrm>
          <a:off x="8972550" y="9258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54</xdr:row>
      <xdr:rowOff>76200</xdr:rowOff>
    </xdr:from>
    <xdr:to>
      <xdr:col>20</xdr:col>
      <xdr:colOff>0</xdr:colOff>
      <xdr:row>54</xdr:row>
      <xdr:rowOff>76200</xdr:rowOff>
    </xdr:to>
    <xdr:sp macro="" textlink="">
      <xdr:nvSpPr>
        <xdr:cNvPr id="20" name="Line 270"/>
        <xdr:cNvSpPr>
          <a:spLocks noChangeShapeType="1"/>
        </xdr:cNvSpPr>
      </xdr:nvSpPr>
      <xdr:spPr bwMode="auto">
        <a:xfrm>
          <a:off x="9124950" y="933450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54</xdr:row>
      <xdr:rowOff>76200</xdr:rowOff>
    </xdr:from>
    <xdr:to>
      <xdr:col>16</xdr:col>
      <xdr:colOff>0</xdr:colOff>
      <xdr:row>54</xdr:row>
      <xdr:rowOff>76200</xdr:rowOff>
    </xdr:to>
    <xdr:sp macro="" textlink="">
      <xdr:nvSpPr>
        <xdr:cNvPr id="21" name="Line 271"/>
        <xdr:cNvSpPr>
          <a:spLocks noChangeShapeType="1"/>
        </xdr:cNvSpPr>
      </xdr:nvSpPr>
      <xdr:spPr bwMode="auto">
        <a:xfrm>
          <a:off x="7600950" y="9334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51</xdr:row>
      <xdr:rowOff>76200</xdr:rowOff>
    </xdr:from>
    <xdr:to>
      <xdr:col>14</xdr:col>
      <xdr:colOff>0</xdr:colOff>
      <xdr:row>54</xdr:row>
      <xdr:rowOff>76200</xdr:rowOff>
    </xdr:to>
    <xdr:sp macro="" textlink="">
      <xdr:nvSpPr>
        <xdr:cNvPr id="22" name="Line 272"/>
        <xdr:cNvSpPr>
          <a:spLocks noChangeShapeType="1"/>
        </xdr:cNvSpPr>
      </xdr:nvSpPr>
      <xdr:spPr bwMode="auto">
        <a:xfrm>
          <a:off x="7305675" y="882015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23" name="Rectangle 273"/>
        <xdr:cNvSpPr>
          <a:spLocks noChangeArrowheads="1"/>
        </xdr:cNvSpPr>
      </xdr:nvSpPr>
      <xdr:spPr bwMode="auto">
        <a:xfrm>
          <a:off x="7153275" y="42862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25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24" name="Line 274"/>
        <xdr:cNvSpPr>
          <a:spLocks noChangeShapeType="1"/>
        </xdr:cNvSpPr>
      </xdr:nvSpPr>
      <xdr:spPr bwMode="auto">
        <a:xfrm>
          <a:off x="5781675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25</xdr:row>
      <xdr:rowOff>76200</xdr:rowOff>
    </xdr:from>
    <xdr:to>
      <xdr:col>10</xdr:col>
      <xdr:colOff>0</xdr:colOff>
      <xdr:row>32</xdr:row>
      <xdr:rowOff>76200</xdr:rowOff>
    </xdr:to>
    <xdr:sp macro="" textlink="">
      <xdr:nvSpPr>
        <xdr:cNvPr id="25" name="Line 275"/>
        <xdr:cNvSpPr>
          <a:spLocks noChangeShapeType="1"/>
        </xdr:cNvSpPr>
      </xdr:nvSpPr>
      <xdr:spPr bwMode="auto">
        <a:xfrm flipV="1">
          <a:off x="5486400" y="43624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152400</xdr:colOff>
      <xdr:row>40</xdr:row>
      <xdr:rowOff>152400</xdr:rowOff>
    </xdr:to>
    <xdr:sp macro="" textlink="">
      <xdr:nvSpPr>
        <xdr:cNvPr id="26" name="Rectangle 276"/>
        <xdr:cNvSpPr>
          <a:spLocks noChangeArrowheads="1"/>
        </xdr:cNvSpPr>
      </xdr:nvSpPr>
      <xdr:spPr bwMode="auto">
        <a:xfrm>
          <a:off x="7153275" y="6858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40</xdr:row>
      <xdr:rowOff>76200</xdr:rowOff>
    </xdr:from>
    <xdr:to>
      <xdr:col>12</xdr:col>
      <xdr:colOff>0</xdr:colOff>
      <xdr:row>40</xdr:row>
      <xdr:rowOff>76200</xdr:rowOff>
    </xdr:to>
    <xdr:sp macro="" textlink="">
      <xdr:nvSpPr>
        <xdr:cNvPr id="27" name="Line 277"/>
        <xdr:cNvSpPr>
          <a:spLocks noChangeShapeType="1"/>
        </xdr:cNvSpPr>
      </xdr:nvSpPr>
      <xdr:spPr bwMode="auto">
        <a:xfrm>
          <a:off x="5781675" y="6934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32</xdr:row>
      <xdr:rowOff>76200</xdr:rowOff>
    </xdr:from>
    <xdr:to>
      <xdr:col>10</xdr:col>
      <xdr:colOff>0</xdr:colOff>
      <xdr:row>40</xdr:row>
      <xdr:rowOff>76200</xdr:rowOff>
    </xdr:to>
    <xdr:sp macro="" textlink="">
      <xdr:nvSpPr>
        <xdr:cNvPr id="28" name="Line 278"/>
        <xdr:cNvSpPr>
          <a:spLocks noChangeShapeType="1"/>
        </xdr:cNvSpPr>
      </xdr:nvSpPr>
      <xdr:spPr bwMode="auto">
        <a:xfrm>
          <a:off x="5486400" y="55626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152400</xdr:colOff>
      <xdr:row>21</xdr:row>
      <xdr:rowOff>152400</xdr:rowOff>
    </xdr:to>
    <xdr:sp macro="" textlink="">
      <xdr:nvSpPr>
        <xdr:cNvPr id="29" name="Oval 279"/>
        <xdr:cNvSpPr>
          <a:spLocks noChangeArrowheads="1"/>
        </xdr:cNvSpPr>
      </xdr:nvSpPr>
      <xdr:spPr bwMode="auto">
        <a:xfrm>
          <a:off x="8972550" y="36004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21</xdr:row>
      <xdr:rowOff>76200</xdr:rowOff>
    </xdr:from>
    <xdr:to>
      <xdr:col>16</xdr:col>
      <xdr:colOff>0</xdr:colOff>
      <xdr:row>21</xdr:row>
      <xdr:rowOff>76200</xdr:rowOff>
    </xdr:to>
    <xdr:sp macro="" textlink="">
      <xdr:nvSpPr>
        <xdr:cNvPr id="30" name="Line 280"/>
        <xdr:cNvSpPr>
          <a:spLocks noChangeShapeType="1"/>
        </xdr:cNvSpPr>
      </xdr:nvSpPr>
      <xdr:spPr bwMode="auto">
        <a:xfrm>
          <a:off x="7600950" y="36766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21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31" name="Line 281"/>
        <xdr:cNvSpPr>
          <a:spLocks noChangeShapeType="1"/>
        </xdr:cNvSpPr>
      </xdr:nvSpPr>
      <xdr:spPr bwMode="auto">
        <a:xfrm flipV="1">
          <a:off x="7305675" y="36766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0</xdr:colOff>
      <xdr:row>29</xdr:row>
      <xdr:rowOff>152400</xdr:rowOff>
    </xdr:to>
    <xdr:sp macro="" textlink="">
      <xdr:nvSpPr>
        <xdr:cNvPr id="32" name="Line 282"/>
        <xdr:cNvSpPr>
          <a:spLocks noChangeShapeType="1"/>
        </xdr:cNvSpPr>
      </xdr:nvSpPr>
      <xdr:spPr bwMode="auto">
        <a:xfrm>
          <a:off x="8972550" y="49720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29</xdr:row>
      <xdr:rowOff>76200</xdr:rowOff>
    </xdr:from>
    <xdr:to>
      <xdr:col>20</xdr:col>
      <xdr:colOff>0</xdr:colOff>
      <xdr:row>29</xdr:row>
      <xdr:rowOff>76200</xdr:rowOff>
    </xdr:to>
    <xdr:sp macro="" textlink="">
      <xdr:nvSpPr>
        <xdr:cNvPr id="33" name="Line 283"/>
        <xdr:cNvSpPr>
          <a:spLocks noChangeShapeType="1"/>
        </xdr:cNvSpPr>
      </xdr:nvSpPr>
      <xdr:spPr bwMode="auto">
        <a:xfrm>
          <a:off x="9124950" y="504825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29</xdr:row>
      <xdr:rowOff>76200</xdr:rowOff>
    </xdr:from>
    <xdr:to>
      <xdr:col>16</xdr:col>
      <xdr:colOff>0</xdr:colOff>
      <xdr:row>29</xdr:row>
      <xdr:rowOff>76200</xdr:rowOff>
    </xdr:to>
    <xdr:sp macro="" textlink="">
      <xdr:nvSpPr>
        <xdr:cNvPr id="34" name="Line 284"/>
        <xdr:cNvSpPr>
          <a:spLocks noChangeShapeType="1"/>
        </xdr:cNvSpPr>
      </xdr:nvSpPr>
      <xdr:spPr bwMode="auto">
        <a:xfrm>
          <a:off x="7600950" y="50482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25</xdr:row>
      <xdr:rowOff>76200</xdr:rowOff>
    </xdr:from>
    <xdr:to>
      <xdr:col>14</xdr:col>
      <xdr:colOff>0</xdr:colOff>
      <xdr:row>29</xdr:row>
      <xdr:rowOff>76200</xdr:rowOff>
    </xdr:to>
    <xdr:sp macro="" textlink="">
      <xdr:nvSpPr>
        <xdr:cNvPr id="35" name="Line 285"/>
        <xdr:cNvSpPr>
          <a:spLocks noChangeShapeType="1"/>
        </xdr:cNvSpPr>
      </xdr:nvSpPr>
      <xdr:spPr bwMode="auto">
        <a:xfrm>
          <a:off x="7305675" y="43624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152400</xdr:colOff>
      <xdr:row>36</xdr:row>
      <xdr:rowOff>152400</xdr:rowOff>
    </xdr:to>
    <xdr:sp macro="" textlink="">
      <xdr:nvSpPr>
        <xdr:cNvPr id="36" name="Oval 286"/>
        <xdr:cNvSpPr>
          <a:spLocks noChangeArrowheads="1"/>
        </xdr:cNvSpPr>
      </xdr:nvSpPr>
      <xdr:spPr bwMode="auto">
        <a:xfrm>
          <a:off x="8972550" y="61722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36</xdr:row>
      <xdr:rowOff>76200</xdr:rowOff>
    </xdr:from>
    <xdr:to>
      <xdr:col>16</xdr:col>
      <xdr:colOff>0</xdr:colOff>
      <xdr:row>36</xdr:row>
      <xdr:rowOff>76200</xdr:rowOff>
    </xdr:to>
    <xdr:sp macro="" textlink="">
      <xdr:nvSpPr>
        <xdr:cNvPr id="37" name="Line 287"/>
        <xdr:cNvSpPr>
          <a:spLocks noChangeShapeType="1"/>
        </xdr:cNvSpPr>
      </xdr:nvSpPr>
      <xdr:spPr bwMode="auto">
        <a:xfrm>
          <a:off x="7600950" y="6248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36</xdr:row>
      <xdr:rowOff>76200</xdr:rowOff>
    </xdr:from>
    <xdr:to>
      <xdr:col>14</xdr:col>
      <xdr:colOff>0</xdr:colOff>
      <xdr:row>40</xdr:row>
      <xdr:rowOff>76200</xdr:rowOff>
    </xdr:to>
    <xdr:sp macro="" textlink="">
      <xdr:nvSpPr>
        <xdr:cNvPr id="38" name="Line 288"/>
        <xdr:cNvSpPr>
          <a:spLocks noChangeShapeType="1"/>
        </xdr:cNvSpPr>
      </xdr:nvSpPr>
      <xdr:spPr bwMode="auto">
        <a:xfrm flipV="1">
          <a:off x="7305675" y="6248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0</xdr:colOff>
      <xdr:row>44</xdr:row>
      <xdr:rowOff>152400</xdr:rowOff>
    </xdr:to>
    <xdr:sp macro="" textlink="">
      <xdr:nvSpPr>
        <xdr:cNvPr id="39" name="Line 289"/>
        <xdr:cNvSpPr>
          <a:spLocks noChangeShapeType="1"/>
        </xdr:cNvSpPr>
      </xdr:nvSpPr>
      <xdr:spPr bwMode="auto">
        <a:xfrm>
          <a:off x="8972550" y="7543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44</xdr:row>
      <xdr:rowOff>76200</xdr:rowOff>
    </xdr:from>
    <xdr:to>
      <xdr:col>20</xdr:col>
      <xdr:colOff>0</xdr:colOff>
      <xdr:row>44</xdr:row>
      <xdr:rowOff>76200</xdr:rowOff>
    </xdr:to>
    <xdr:sp macro="" textlink="">
      <xdr:nvSpPr>
        <xdr:cNvPr id="40" name="Line 290"/>
        <xdr:cNvSpPr>
          <a:spLocks noChangeShapeType="1"/>
        </xdr:cNvSpPr>
      </xdr:nvSpPr>
      <xdr:spPr bwMode="auto">
        <a:xfrm>
          <a:off x="9124950" y="762000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44</xdr:row>
      <xdr:rowOff>76200</xdr:rowOff>
    </xdr:from>
    <xdr:to>
      <xdr:col>16</xdr:col>
      <xdr:colOff>0</xdr:colOff>
      <xdr:row>44</xdr:row>
      <xdr:rowOff>76200</xdr:rowOff>
    </xdr:to>
    <xdr:sp macro="" textlink="">
      <xdr:nvSpPr>
        <xdr:cNvPr id="41" name="Line 291"/>
        <xdr:cNvSpPr>
          <a:spLocks noChangeShapeType="1"/>
        </xdr:cNvSpPr>
      </xdr:nvSpPr>
      <xdr:spPr bwMode="auto">
        <a:xfrm>
          <a:off x="7600950" y="7620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40</xdr:row>
      <xdr:rowOff>76200</xdr:rowOff>
    </xdr:from>
    <xdr:to>
      <xdr:col>14</xdr:col>
      <xdr:colOff>0</xdr:colOff>
      <xdr:row>44</xdr:row>
      <xdr:rowOff>76200</xdr:rowOff>
    </xdr:to>
    <xdr:sp macro="" textlink="">
      <xdr:nvSpPr>
        <xdr:cNvPr id="42" name="Line 292"/>
        <xdr:cNvSpPr>
          <a:spLocks noChangeShapeType="1"/>
        </xdr:cNvSpPr>
      </xdr:nvSpPr>
      <xdr:spPr bwMode="auto">
        <a:xfrm>
          <a:off x="7305675" y="69342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0</xdr:colOff>
      <xdr:row>19</xdr:row>
      <xdr:rowOff>152400</xdr:rowOff>
    </xdr:to>
    <xdr:sp macro="" textlink="">
      <xdr:nvSpPr>
        <xdr:cNvPr id="43" name="Line 293"/>
        <xdr:cNvSpPr>
          <a:spLocks noChangeShapeType="1"/>
        </xdr:cNvSpPr>
      </xdr:nvSpPr>
      <xdr:spPr bwMode="auto">
        <a:xfrm>
          <a:off x="11344275" y="3257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19</xdr:row>
      <xdr:rowOff>76200</xdr:rowOff>
    </xdr:from>
    <xdr:to>
      <xdr:col>20</xdr:col>
      <xdr:colOff>0</xdr:colOff>
      <xdr:row>19</xdr:row>
      <xdr:rowOff>76200</xdr:rowOff>
    </xdr:to>
    <xdr:sp macro="" textlink="">
      <xdr:nvSpPr>
        <xdr:cNvPr id="44" name="Line 294"/>
        <xdr:cNvSpPr>
          <a:spLocks noChangeShapeType="1"/>
        </xdr:cNvSpPr>
      </xdr:nvSpPr>
      <xdr:spPr bwMode="auto">
        <a:xfrm>
          <a:off x="9972675" y="3333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19</xdr:row>
      <xdr:rowOff>76200</xdr:rowOff>
    </xdr:from>
    <xdr:to>
      <xdr:col>18</xdr:col>
      <xdr:colOff>0</xdr:colOff>
      <xdr:row>21</xdr:row>
      <xdr:rowOff>76200</xdr:rowOff>
    </xdr:to>
    <xdr:sp macro="" textlink="">
      <xdr:nvSpPr>
        <xdr:cNvPr id="45" name="Line 295"/>
        <xdr:cNvSpPr>
          <a:spLocks noChangeShapeType="1"/>
        </xdr:cNvSpPr>
      </xdr:nvSpPr>
      <xdr:spPr bwMode="auto">
        <a:xfrm flipV="1">
          <a:off x="9124950" y="3333750"/>
          <a:ext cx="84772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0</xdr:colOff>
      <xdr:row>24</xdr:row>
      <xdr:rowOff>152400</xdr:rowOff>
    </xdr:to>
    <xdr:sp macro="" textlink="">
      <xdr:nvSpPr>
        <xdr:cNvPr id="46" name="Line 296"/>
        <xdr:cNvSpPr>
          <a:spLocks noChangeShapeType="1"/>
        </xdr:cNvSpPr>
      </xdr:nvSpPr>
      <xdr:spPr bwMode="auto">
        <a:xfrm>
          <a:off x="11344275" y="4114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24</xdr:row>
      <xdr:rowOff>76200</xdr:rowOff>
    </xdr:from>
    <xdr:to>
      <xdr:col>20</xdr:col>
      <xdr:colOff>0</xdr:colOff>
      <xdr:row>24</xdr:row>
      <xdr:rowOff>76200</xdr:rowOff>
    </xdr:to>
    <xdr:sp macro="" textlink="">
      <xdr:nvSpPr>
        <xdr:cNvPr id="47" name="Line 297"/>
        <xdr:cNvSpPr>
          <a:spLocks noChangeShapeType="1"/>
        </xdr:cNvSpPr>
      </xdr:nvSpPr>
      <xdr:spPr bwMode="auto">
        <a:xfrm>
          <a:off x="9972675" y="4191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21</xdr:row>
      <xdr:rowOff>76200</xdr:rowOff>
    </xdr:from>
    <xdr:to>
      <xdr:col>18</xdr:col>
      <xdr:colOff>0</xdr:colOff>
      <xdr:row>24</xdr:row>
      <xdr:rowOff>76200</xdr:rowOff>
    </xdr:to>
    <xdr:sp macro="" textlink="">
      <xdr:nvSpPr>
        <xdr:cNvPr id="48" name="Line 298"/>
        <xdr:cNvSpPr>
          <a:spLocks noChangeShapeType="1"/>
        </xdr:cNvSpPr>
      </xdr:nvSpPr>
      <xdr:spPr bwMode="auto">
        <a:xfrm>
          <a:off x="9124950" y="3676650"/>
          <a:ext cx="84772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0</xdr:colOff>
      <xdr:row>34</xdr:row>
      <xdr:rowOff>152400</xdr:rowOff>
    </xdr:to>
    <xdr:sp macro="" textlink="">
      <xdr:nvSpPr>
        <xdr:cNvPr id="49" name="Line 299"/>
        <xdr:cNvSpPr>
          <a:spLocks noChangeShapeType="1"/>
        </xdr:cNvSpPr>
      </xdr:nvSpPr>
      <xdr:spPr bwMode="auto">
        <a:xfrm>
          <a:off x="11344275" y="5829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34</xdr:row>
      <xdr:rowOff>76200</xdr:rowOff>
    </xdr:from>
    <xdr:to>
      <xdr:col>20</xdr:col>
      <xdr:colOff>0</xdr:colOff>
      <xdr:row>34</xdr:row>
      <xdr:rowOff>76200</xdr:rowOff>
    </xdr:to>
    <xdr:sp macro="" textlink="">
      <xdr:nvSpPr>
        <xdr:cNvPr id="50" name="Line 300"/>
        <xdr:cNvSpPr>
          <a:spLocks noChangeShapeType="1"/>
        </xdr:cNvSpPr>
      </xdr:nvSpPr>
      <xdr:spPr bwMode="auto">
        <a:xfrm>
          <a:off x="9972675" y="5905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34</xdr:row>
      <xdr:rowOff>76200</xdr:rowOff>
    </xdr:from>
    <xdr:to>
      <xdr:col>18</xdr:col>
      <xdr:colOff>0</xdr:colOff>
      <xdr:row>36</xdr:row>
      <xdr:rowOff>76200</xdr:rowOff>
    </xdr:to>
    <xdr:sp macro="" textlink="">
      <xdr:nvSpPr>
        <xdr:cNvPr id="51" name="Line 301"/>
        <xdr:cNvSpPr>
          <a:spLocks noChangeShapeType="1"/>
        </xdr:cNvSpPr>
      </xdr:nvSpPr>
      <xdr:spPr bwMode="auto">
        <a:xfrm flipV="1">
          <a:off x="9124950" y="5905500"/>
          <a:ext cx="84772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0</xdr:colOff>
      <xdr:row>39</xdr:row>
      <xdr:rowOff>152400</xdr:rowOff>
    </xdr:to>
    <xdr:sp macro="" textlink="">
      <xdr:nvSpPr>
        <xdr:cNvPr id="52" name="Line 302"/>
        <xdr:cNvSpPr>
          <a:spLocks noChangeShapeType="1"/>
        </xdr:cNvSpPr>
      </xdr:nvSpPr>
      <xdr:spPr bwMode="auto">
        <a:xfrm>
          <a:off x="11344275" y="6686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39</xdr:row>
      <xdr:rowOff>76200</xdr:rowOff>
    </xdr:from>
    <xdr:to>
      <xdr:col>20</xdr:col>
      <xdr:colOff>0</xdr:colOff>
      <xdr:row>39</xdr:row>
      <xdr:rowOff>76200</xdr:rowOff>
    </xdr:to>
    <xdr:sp macro="" textlink="">
      <xdr:nvSpPr>
        <xdr:cNvPr id="53" name="Line 303"/>
        <xdr:cNvSpPr>
          <a:spLocks noChangeShapeType="1"/>
        </xdr:cNvSpPr>
      </xdr:nvSpPr>
      <xdr:spPr bwMode="auto">
        <a:xfrm>
          <a:off x="9972675" y="6762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36</xdr:row>
      <xdr:rowOff>76200</xdr:rowOff>
    </xdr:from>
    <xdr:to>
      <xdr:col>18</xdr:col>
      <xdr:colOff>0</xdr:colOff>
      <xdr:row>39</xdr:row>
      <xdr:rowOff>76200</xdr:rowOff>
    </xdr:to>
    <xdr:sp macro="" textlink="">
      <xdr:nvSpPr>
        <xdr:cNvPr id="54" name="Line 304"/>
        <xdr:cNvSpPr>
          <a:spLocks noChangeShapeType="1"/>
        </xdr:cNvSpPr>
      </xdr:nvSpPr>
      <xdr:spPr bwMode="auto">
        <a:xfrm>
          <a:off x="9124950" y="6248400"/>
          <a:ext cx="84772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sp macro="" textlink="">
      <xdr:nvSpPr>
        <xdr:cNvPr id="55" name="Rectangle 305"/>
        <xdr:cNvSpPr>
          <a:spLocks noChangeArrowheads="1"/>
        </xdr:cNvSpPr>
      </xdr:nvSpPr>
      <xdr:spPr bwMode="auto">
        <a:xfrm>
          <a:off x="3067050" y="73723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43</xdr:row>
      <xdr:rowOff>76200</xdr:rowOff>
    </xdr:from>
    <xdr:to>
      <xdr:col>4</xdr:col>
      <xdr:colOff>0</xdr:colOff>
      <xdr:row>43</xdr:row>
      <xdr:rowOff>76200</xdr:rowOff>
    </xdr:to>
    <xdr:sp macro="" textlink="">
      <xdr:nvSpPr>
        <xdr:cNvPr id="56" name="Line 306"/>
        <xdr:cNvSpPr>
          <a:spLocks noChangeShapeType="1"/>
        </xdr:cNvSpPr>
      </xdr:nvSpPr>
      <xdr:spPr bwMode="auto">
        <a:xfrm>
          <a:off x="2381250" y="744855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152400</xdr:rowOff>
    </xdr:to>
    <xdr:sp macro="" textlink="">
      <xdr:nvSpPr>
        <xdr:cNvPr id="17" name="Rectangle 19"/>
        <xdr:cNvSpPr>
          <a:spLocks noChangeArrowheads="1"/>
        </xdr:cNvSpPr>
      </xdr:nvSpPr>
      <xdr:spPr bwMode="auto">
        <a:xfrm>
          <a:off x="3876675" y="27432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11</xdr:row>
      <xdr:rowOff>76200</xdr:rowOff>
    </xdr:from>
    <xdr:to>
      <xdr:col>7</xdr:col>
      <xdr:colOff>0</xdr:colOff>
      <xdr:row>11</xdr:row>
      <xdr:rowOff>76200</xdr:rowOff>
    </xdr:to>
    <xdr:sp macro="" textlink="">
      <xdr:nvSpPr>
        <xdr:cNvPr id="18" name="Line 20"/>
        <xdr:cNvSpPr>
          <a:spLocks noChangeShapeType="1"/>
        </xdr:cNvSpPr>
      </xdr:nvSpPr>
      <xdr:spPr bwMode="auto">
        <a:xfrm>
          <a:off x="2505075" y="2819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11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19" name="Line 21"/>
        <xdr:cNvSpPr>
          <a:spLocks noChangeShapeType="1"/>
        </xdr:cNvSpPr>
      </xdr:nvSpPr>
      <xdr:spPr bwMode="auto">
        <a:xfrm flipV="1">
          <a:off x="2209800" y="2819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152400</xdr:rowOff>
    </xdr:to>
    <xdr:sp macro="" textlink="">
      <xdr:nvSpPr>
        <xdr:cNvPr id="20" name="Line 22"/>
        <xdr:cNvSpPr>
          <a:spLocks noChangeShapeType="1"/>
        </xdr:cNvSpPr>
      </xdr:nvSpPr>
      <xdr:spPr bwMode="auto">
        <a:xfrm>
          <a:off x="3876675" y="4114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19</xdr:row>
      <xdr:rowOff>76200</xdr:rowOff>
    </xdr:from>
    <xdr:to>
      <xdr:col>11</xdr:col>
      <xdr:colOff>0</xdr:colOff>
      <xdr:row>19</xdr:row>
      <xdr:rowOff>76200</xdr:rowOff>
    </xdr:to>
    <xdr:sp macro="" textlink="">
      <xdr:nvSpPr>
        <xdr:cNvPr id="21" name="Line 23"/>
        <xdr:cNvSpPr>
          <a:spLocks noChangeShapeType="1"/>
        </xdr:cNvSpPr>
      </xdr:nvSpPr>
      <xdr:spPr bwMode="auto">
        <a:xfrm>
          <a:off x="4029075" y="41910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19</xdr:row>
      <xdr:rowOff>76200</xdr:rowOff>
    </xdr:from>
    <xdr:to>
      <xdr:col>7</xdr:col>
      <xdr:colOff>0</xdr:colOff>
      <xdr:row>19</xdr:row>
      <xdr:rowOff>76200</xdr:rowOff>
    </xdr:to>
    <xdr:sp macro="" textlink="">
      <xdr:nvSpPr>
        <xdr:cNvPr id="22" name="Line 24"/>
        <xdr:cNvSpPr>
          <a:spLocks noChangeShapeType="1"/>
        </xdr:cNvSpPr>
      </xdr:nvSpPr>
      <xdr:spPr bwMode="auto">
        <a:xfrm>
          <a:off x="2505075" y="4191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15</xdr:row>
      <xdr:rowOff>76200</xdr:rowOff>
    </xdr:from>
    <xdr:to>
      <xdr:col>5</xdr:col>
      <xdr:colOff>0</xdr:colOff>
      <xdr:row>19</xdr:row>
      <xdr:rowOff>76200</xdr:rowOff>
    </xdr:to>
    <xdr:sp macro="" textlink="">
      <xdr:nvSpPr>
        <xdr:cNvPr id="23" name="Line 25"/>
        <xdr:cNvSpPr>
          <a:spLocks noChangeShapeType="1"/>
        </xdr:cNvSpPr>
      </xdr:nvSpPr>
      <xdr:spPr bwMode="auto">
        <a:xfrm>
          <a:off x="2209800" y="35052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152400</xdr:rowOff>
    </xdr:to>
    <xdr:sp macro="" textlink="">
      <xdr:nvSpPr>
        <xdr:cNvPr id="24" name="Line 26"/>
        <xdr:cNvSpPr>
          <a:spLocks noChangeShapeType="1"/>
        </xdr:cNvSpPr>
      </xdr:nvSpPr>
      <xdr:spPr bwMode="auto">
        <a:xfrm>
          <a:off x="5695950" y="2400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9</xdr:row>
      <xdr:rowOff>76200</xdr:rowOff>
    </xdr:from>
    <xdr:to>
      <xdr:col>11</xdr:col>
      <xdr:colOff>0</xdr:colOff>
      <xdr:row>9</xdr:row>
      <xdr:rowOff>76200</xdr:rowOff>
    </xdr:to>
    <xdr:sp macro="" textlink="">
      <xdr:nvSpPr>
        <xdr:cNvPr id="25" name="Line 27"/>
        <xdr:cNvSpPr>
          <a:spLocks noChangeShapeType="1"/>
        </xdr:cNvSpPr>
      </xdr:nvSpPr>
      <xdr:spPr bwMode="auto">
        <a:xfrm>
          <a:off x="4324350" y="2476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9</xdr:row>
      <xdr:rowOff>76200</xdr:rowOff>
    </xdr:from>
    <xdr:to>
      <xdr:col>9</xdr:col>
      <xdr:colOff>0</xdr:colOff>
      <xdr:row>11</xdr:row>
      <xdr:rowOff>76200</xdr:rowOff>
    </xdr:to>
    <xdr:sp macro="" textlink="">
      <xdr:nvSpPr>
        <xdr:cNvPr id="26" name="Line 28"/>
        <xdr:cNvSpPr>
          <a:spLocks noChangeShapeType="1"/>
        </xdr:cNvSpPr>
      </xdr:nvSpPr>
      <xdr:spPr bwMode="auto">
        <a:xfrm flipV="1">
          <a:off x="4029075" y="24765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0</xdr:colOff>
      <xdr:row>14</xdr:row>
      <xdr:rowOff>152400</xdr:rowOff>
    </xdr:to>
    <xdr:sp macro="" textlink="">
      <xdr:nvSpPr>
        <xdr:cNvPr id="27" name="Line 29"/>
        <xdr:cNvSpPr>
          <a:spLocks noChangeShapeType="1"/>
        </xdr:cNvSpPr>
      </xdr:nvSpPr>
      <xdr:spPr bwMode="auto">
        <a:xfrm>
          <a:off x="5695950" y="3257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14</xdr:row>
      <xdr:rowOff>76200</xdr:rowOff>
    </xdr:from>
    <xdr:to>
      <xdr:col>11</xdr:col>
      <xdr:colOff>0</xdr:colOff>
      <xdr:row>14</xdr:row>
      <xdr:rowOff>76200</xdr:rowOff>
    </xdr:to>
    <xdr:sp macro="" textlink="">
      <xdr:nvSpPr>
        <xdr:cNvPr id="28" name="Line 30"/>
        <xdr:cNvSpPr>
          <a:spLocks noChangeShapeType="1"/>
        </xdr:cNvSpPr>
      </xdr:nvSpPr>
      <xdr:spPr bwMode="auto">
        <a:xfrm>
          <a:off x="4324350" y="3333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11</xdr:row>
      <xdr:rowOff>76200</xdr:rowOff>
    </xdr:from>
    <xdr:to>
      <xdr:col>9</xdr:col>
      <xdr:colOff>0</xdr:colOff>
      <xdr:row>14</xdr:row>
      <xdr:rowOff>76200</xdr:rowOff>
    </xdr:to>
    <xdr:sp macro="" textlink="">
      <xdr:nvSpPr>
        <xdr:cNvPr id="29" name="Line 31"/>
        <xdr:cNvSpPr>
          <a:spLocks noChangeShapeType="1"/>
        </xdr:cNvSpPr>
      </xdr:nvSpPr>
      <xdr:spPr bwMode="auto">
        <a:xfrm>
          <a:off x="4029075" y="28194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sp macro="" textlink="">
      <xdr:nvSpPr>
        <xdr:cNvPr id="30" name="Oval 32"/>
        <xdr:cNvSpPr>
          <a:spLocks noChangeArrowheads="1"/>
        </xdr:cNvSpPr>
      </xdr:nvSpPr>
      <xdr:spPr bwMode="auto">
        <a:xfrm>
          <a:off x="2057400" y="342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15</xdr:row>
      <xdr:rowOff>76200</xdr:rowOff>
    </xdr:to>
    <xdr:sp macro="" textlink="">
      <xdr:nvSpPr>
        <xdr:cNvPr id="31" name="Line 33"/>
        <xdr:cNvSpPr>
          <a:spLocks noChangeShapeType="1"/>
        </xdr:cNvSpPr>
      </xdr:nvSpPr>
      <xdr:spPr bwMode="auto">
        <a:xfrm>
          <a:off x="1371600" y="35052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opLeftCell="A7" workbookViewId="0">
      <selection activeCell="K19" sqref="K19"/>
    </sheetView>
  </sheetViews>
  <sheetFormatPr defaultRowHeight="13.5"/>
  <sheetData>
    <row r="1" spans="1:15" ht="18.75">
      <c r="A1" s="54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t="s">
        <v>58</v>
      </c>
    </row>
    <row r="2" spans="1:15" ht="14.25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55" t="s">
        <v>8</v>
      </c>
      <c r="M2" s="55" t="s">
        <v>12</v>
      </c>
      <c r="N2" s="55"/>
      <c r="O2" s="55" t="s">
        <v>59</v>
      </c>
    </row>
    <row r="3" spans="1:15">
      <c r="A3" s="9"/>
      <c r="B3" s="10" t="s">
        <v>21</v>
      </c>
      <c r="C3" s="11"/>
      <c r="D3" s="12" t="s">
        <v>22</v>
      </c>
      <c r="E3" s="13"/>
      <c r="F3" s="13"/>
      <c r="G3" s="13"/>
      <c r="H3" s="14"/>
      <c r="I3" s="9"/>
      <c r="J3" s="9"/>
      <c r="K3" s="56" t="s">
        <v>60</v>
      </c>
      <c r="L3" s="57">
        <v>154</v>
      </c>
      <c r="M3" s="57">
        <v>2</v>
      </c>
      <c r="N3" s="57"/>
      <c r="O3" s="57">
        <v>156</v>
      </c>
    </row>
    <row r="4" spans="1:15">
      <c r="A4" s="9"/>
      <c r="B4" s="15" t="s">
        <v>24</v>
      </c>
      <c r="C4" s="16" t="s">
        <v>25</v>
      </c>
      <c r="D4" s="17" t="s">
        <v>26</v>
      </c>
      <c r="E4" s="18"/>
      <c r="F4" s="18"/>
      <c r="G4" s="18"/>
      <c r="H4" s="19"/>
      <c r="I4" s="9"/>
      <c r="J4" s="9"/>
      <c r="K4" s="56" t="s">
        <v>31</v>
      </c>
      <c r="L4" s="57">
        <v>38</v>
      </c>
      <c r="M4" s="57">
        <v>6</v>
      </c>
      <c r="N4" s="57"/>
      <c r="O4" s="57">
        <v>44</v>
      </c>
    </row>
    <row r="5" spans="1:15">
      <c r="A5" s="9"/>
      <c r="B5" s="20" t="s">
        <v>28</v>
      </c>
      <c r="C5" s="21" t="s">
        <v>29</v>
      </c>
      <c r="D5" s="22" t="s">
        <v>30</v>
      </c>
      <c r="E5" s="22" t="s">
        <v>31</v>
      </c>
      <c r="F5" s="23"/>
      <c r="G5" s="23"/>
      <c r="H5" s="24"/>
      <c r="I5" s="9"/>
      <c r="J5" s="9"/>
      <c r="K5" s="58"/>
      <c r="L5" s="57"/>
      <c r="M5" s="57"/>
      <c r="N5" s="57"/>
      <c r="O5" s="57"/>
    </row>
    <row r="6" spans="1:15">
      <c r="A6" s="9"/>
      <c r="B6" s="25" t="s">
        <v>8</v>
      </c>
      <c r="C6" s="26">
        <f>192/200</f>
        <v>0.96</v>
      </c>
      <c r="D6" s="27">
        <f>154/192</f>
        <v>0.80208333333333337</v>
      </c>
      <c r="E6" s="27">
        <f>1-D6</f>
        <v>0.19791666666666663</v>
      </c>
      <c r="F6" s="28"/>
      <c r="G6" s="28"/>
      <c r="H6" s="29"/>
      <c r="I6" s="9"/>
      <c r="J6" s="9"/>
      <c r="K6" s="56" t="s">
        <v>59</v>
      </c>
      <c r="L6" s="57">
        <v>192</v>
      </c>
      <c r="M6" s="57">
        <v>8</v>
      </c>
      <c r="N6" s="57"/>
      <c r="O6" s="57">
        <v>200</v>
      </c>
    </row>
    <row r="7" spans="1:15">
      <c r="A7" s="9"/>
      <c r="B7" s="25" t="s">
        <v>12</v>
      </c>
      <c r="C7" s="26">
        <f>1-C6</f>
        <v>4.0000000000000036E-2</v>
      </c>
      <c r="D7" s="27">
        <f>2/8</f>
        <v>0.25</v>
      </c>
      <c r="E7" s="27">
        <f>1-D7</f>
        <v>0.75</v>
      </c>
      <c r="F7" s="28"/>
      <c r="G7" s="28"/>
      <c r="H7" s="29"/>
      <c r="I7" s="9"/>
      <c r="J7" s="9"/>
      <c r="K7" s="9"/>
    </row>
    <row r="8" spans="1:15">
      <c r="A8" s="9"/>
      <c r="B8" s="30"/>
      <c r="C8" s="26"/>
      <c r="D8" s="28"/>
      <c r="E8" s="28"/>
      <c r="F8" s="28"/>
      <c r="G8" s="28"/>
      <c r="H8" s="29"/>
      <c r="I8" s="9"/>
      <c r="J8" s="9"/>
      <c r="K8" s="9"/>
    </row>
    <row r="9" spans="1:15">
      <c r="A9" s="9"/>
      <c r="B9" s="30"/>
      <c r="C9" s="26"/>
      <c r="D9" s="28"/>
      <c r="E9" s="28"/>
      <c r="F9" s="28"/>
      <c r="G9" s="28"/>
      <c r="H9" s="29"/>
      <c r="I9" s="9"/>
      <c r="J9" s="9"/>
      <c r="K9" s="9"/>
    </row>
    <row r="10" spans="1:15" ht="14.25" thickBot="1">
      <c r="A10" s="9"/>
      <c r="B10" s="31"/>
      <c r="C10" s="32"/>
      <c r="D10" s="33"/>
      <c r="E10" s="33"/>
      <c r="F10" s="33"/>
      <c r="G10" s="33"/>
      <c r="H10" s="34"/>
      <c r="I10" s="9"/>
      <c r="J10" s="9"/>
      <c r="K10" s="9"/>
    </row>
    <row r="11" spans="1:15" ht="14.25" thickBo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5">
      <c r="A12" s="9"/>
      <c r="B12" s="35" t="s">
        <v>32</v>
      </c>
      <c r="C12" s="36"/>
      <c r="D12" s="12" t="s">
        <v>33</v>
      </c>
      <c r="E12" s="13"/>
      <c r="F12" s="13"/>
      <c r="G12" s="13"/>
      <c r="H12" s="14"/>
      <c r="I12" s="9"/>
      <c r="J12" s="9"/>
      <c r="K12" s="9"/>
    </row>
    <row r="13" spans="1:15">
      <c r="A13" s="9"/>
      <c r="B13" s="37" t="s">
        <v>34</v>
      </c>
      <c r="C13" s="21"/>
      <c r="D13" s="17" t="s">
        <v>35</v>
      </c>
      <c r="E13" s="18"/>
      <c r="F13" s="18"/>
      <c r="G13" s="18"/>
      <c r="H13" s="19"/>
      <c r="I13" s="9"/>
      <c r="J13" s="9"/>
      <c r="K13" s="9"/>
    </row>
    <row r="14" spans="1:15">
      <c r="A14" s="9"/>
      <c r="B14" s="38" t="s">
        <v>26</v>
      </c>
      <c r="C14" s="39" t="s">
        <v>36</v>
      </c>
      <c r="D14" s="40" t="str">
        <f>IF(B6="","",B6)</f>
        <v>成功</v>
      </c>
      <c r="E14" s="41" t="str">
        <f>IF(B7="","",B7)</f>
        <v>失败</v>
      </c>
      <c r="F14" s="41" t="str">
        <f>IF(B8="","",B8)</f>
        <v/>
      </c>
      <c r="G14" s="41" t="str">
        <f>IF(B9="","",B9)</f>
        <v/>
      </c>
      <c r="H14" s="42" t="str">
        <f>IF(B10="","",B10)</f>
        <v/>
      </c>
      <c r="I14" s="9"/>
      <c r="J14" s="9"/>
      <c r="K14" s="9"/>
    </row>
    <row r="15" spans="1:15">
      <c r="A15" s="9"/>
      <c r="B15" s="43" t="str">
        <f>IF(D5="","",D5)</f>
        <v>可投</v>
      </c>
      <c r="C15" s="44">
        <f>IF(D6="","",SUMPRODUCT(C6:C10,D6:D10))</f>
        <v>0.78</v>
      </c>
      <c r="D15" s="45">
        <f>IF(D6="","",C6*D6/SUMPRODUCT(C6:C10,D6:D10))</f>
        <v>0.98717948717948711</v>
      </c>
      <c r="E15" s="45">
        <f>IF(D7="","",C7*D7/SUMPRODUCT(C6:C10,D6:D10))</f>
        <v>1.2820512820512832E-2</v>
      </c>
      <c r="F15" s="46" t="str">
        <f>IF(D8="","",C8*D8/SUMPRODUCT(C6:C10,D6:D10))</f>
        <v/>
      </c>
      <c r="G15" s="46" t="str">
        <f>IF(D9="","",C9*D9/SUMPRODUCT(C6:C10,D6:D10))</f>
        <v/>
      </c>
      <c r="H15" s="47" t="str">
        <f>IF(D10="","",C10*D10/SUMPRODUCT(C6:C10,D6:D10))</f>
        <v/>
      </c>
      <c r="I15" s="9"/>
      <c r="J15" s="9"/>
      <c r="K15" s="9"/>
    </row>
    <row r="16" spans="1:15">
      <c r="A16" s="9"/>
      <c r="B16" s="43" t="str">
        <f>IF(E5="","",E5)</f>
        <v>不宜</v>
      </c>
      <c r="C16" s="48">
        <f>IF(E6="","",SUMPRODUCT(C6:C10,E6:E10))</f>
        <v>0.21999999999999997</v>
      </c>
      <c r="D16" s="45">
        <f>IF(E6="","",C6*E6/SUMPRODUCT(C6:C10,E6:E10))</f>
        <v>0.86363636363636354</v>
      </c>
      <c r="E16" s="45">
        <f>IF(E7="","",C7*E7/SUMPRODUCT(C6:C10,E6:E10))</f>
        <v>0.13636363636363649</v>
      </c>
      <c r="F16" s="46" t="str">
        <f>IF(E8="","",C8*E8/SUMPRODUCT(C6:C10,E6:E10))</f>
        <v/>
      </c>
      <c r="G16" s="46" t="str">
        <f>IF(E9="","",C9*E9/SUMPRODUCT(C6:C10,E6:E10))</f>
        <v/>
      </c>
      <c r="H16" s="47" t="str">
        <f>IF(E10="","",C10*E10/SUMPRODUCT(C6:C10,E6:E10))</f>
        <v/>
      </c>
      <c r="I16" s="9"/>
      <c r="J16" s="9"/>
      <c r="K16" s="9"/>
    </row>
    <row r="17" spans="1:11">
      <c r="A17" s="9"/>
      <c r="B17" s="43" t="str">
        <f>IF(F5="","",F5)</f>
        <v/>
      </c>
      <c r="C17" s="48" t="str">
        <f>IF(F6="","",SUMPRODUCT(C6:C10,F6:F10))</f>
        <v/>
      </c>
      <c r="D17" s="46" t="str">
        <f>IF(F6="","",C6*F6/SUMPRODUCT(C6:C10,F6:F10))</f>
        <v/>
      </c>
      <c r="E17" s="46" t="str">
        <f>IF(F7="","",C7*F7/SUMPRODUCT(C6:C10,F6:F10))</f>
        <v/>
      </c>
      <c r="F17" s="46" t="str">
        <f>IF(F8="","",C8*F8/SUMPRODUCT(C6:C10,F6:F10))</f>
        <v/>
      </c>
      <c r="G17" s="46" t="str">
        <f>IF(F9="","",C9*F9/SUMPRODUCT(C6:C10,F6:F10))</f>
        <v/>
      </c>
      <c r="H17" s="47" t="str">
        <f>IF(F10="","",C10*F10/SUMPRODUCT(C6:C10,F6:F10))</f>
        <v/>
      </c>
      <c r="I17" s="9"/>
      <c r="J17" s="9"/>
      <c r="K17" s="9"/>
    </row>
    <row r="18" spans="1:11">
      <c r="A18" s="9"/>
      <c r="B18" s="43" t="str">
        <f>IF(G5="","",G5)</f>
        <v/>
      </c>
      <c r="C18" s="48" t="str">
        <f>IF(G6="","",SUMPRODUCT(C6:C10,G6:G10))</f>
        <v/>
      </c>
      <c r="D18" s="46" t="str">
        <f>IF(G6="","",C6*G6/SUMPRODUCT(C6:C10,G6:G10))</f>
        <v/>
      </c>
      <c r="E18" s="46" t="str">
        <f>IF(G7="","",C7*G7/SUMPRODUCT(C6:C10,G6:G10))</f>
        <v/>
      </c>
      <c r="F18" s="46" t="str">
        <f>IF(G8="","",C8*G8/SUMPRODUCT(C6:C10,G6:G10))</f>
        <v/>
      </c>
      <c r="G18" s="46" t="str">
        <f>IF(G9="","",C9*G9/SUMPRODUCT(C6:C10,G6:G10))</f>
        <v/>
      </c>
      <c r="H18" s="47" t="str">
        <f>IF(G10="","",C10*G10/SUMPRODUCT(C6:C10,G6:G10))</f>
        <v/>
      </c>
      <c r="I18" s="9"/>
      <c r="J18" s="9"/>
      <c r="K18" s="9"/>
    </row>
    <row r="19" spans="1:11" ht="14.25" thickBot="1">
      <c r="A19" s="9"/>
      <c r="B19" s="49" t="str">
        <f>IF(H5="","",H5)</f>
        <v/>
      </c>
      <c r="C19" s="50" t="str">
        <f>IF(H6="","",SUMPRODUCT(C6:C10,H6:H10))</f>
        <v/>
      </c>
      <c r="D19" s="51" t="str">
        <f>IF(H6="","",C6*H6/SUMPRODUCT(C6:C10,H6:H10))</f>
        <v/>
      </c>
      <c r="E19" s="51" t="str">
        <f>IF(H7="","",C7*H7/SUMPRODUCT(C6:C10,H6:H10))</f>
        <v/>
      </c>
      <c r="F19" s="51" t="str">
        <f>IF(H8="","",C8*H8/SUMPRODUCT(C6:C10,H6:H10))</f>
        <v/>
      </c>
      <c r="G19" s="51" t="str">
        <f>IF(H9="","",C9*H9/SUMPRODUCT(C6:C10,H6:H10))</f>
        <v/>
      </c>
      <c r="H19" s="52" t="str">
        <f>IF(H10="","",C10*H10/SUMPRODUCT(C6:C10,H6:H10))</f>
        <v/>
      </c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</sheetData>
  <mergeCells count="4">
    <mergeCell ref="D3:H3"/>
    <mergeCell ref="D4:H4"/>
    <mergeCell ref="D12:H12"/>
    <mergeCell ref="D13:H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017"/>
  <sheetViews>
    <sheetView topLeftCell="A34" workbookViewId="0">
      <selection activeCell="E24" sqref="E24"/>
    </sheetView>
  </sheetViews>
  <sheetFormatPr defaultRowHeight="13.5"/>
  <cols>
    <col min="2" max="2" width="13.25" customWidth="1"/>
    <col min="5" max="5" width="8.125" customWidth="1"/>
    <col min="6" max="6" width="3.625" customWidth="1"/>
    <col min="9" max="9" width="2.25" customWidth="1"/>
    <col min="10" max="10" width="3.625" customWidth="1"/>
    <col min="13" max="13" width="2.25" customWidth="1"/>
    <col min="14" max="14" width="3.625" customWidth="1"/>
    <col min="17" max="17" width="9.5" customWidth="1"/>
    <col min="18" max="18" width="3.625" customWidth="1"/>
    <col min="21" max="21" width="2.25" customWidth="1"/>
  </cols>
  <sheetData>
    <row r="1" spans="1:19">
      <c r="A1" t="s">
        <v>0</v>
      </c>
    </row>
    <row r="3" spans="1:19">
      <c r="C3" s="1" t="s">
        <v>1</v>
      </c>
      <c r="G3" s="1" t="s">
        <v>2</v>
      </c>
      <c r="K3" s="1" t="s">
        <v>3</v>
      </c>
      <c r="P3" s="1" t="s">
        <v>4</v>
      </c>
      <c r="S3" s="1" t="s">
        <v>5</v>
      </c>
    </row>
    <row r="4" spans="1:19">
      <c r="B4" s="1" t="s">
        <v>6</v>
      </c>
      <c r="C4" s="2">
        <v>5000</v>
      </c>
      <c r="G4" s="3" t="s">
        <v>7</v>
      </c>
      <c r="K4" s="3" t="s">
        <v>8</v>
      </c>
      <c r="O4" s="1" t="s">
        <v>9</v>
      </c>
      <c r="P4">
        <v>0.2</v>
      </c>
      <c r="S4">
        <f>1+P4</f>
        <v>1.2</v>
      </c>
    </row>
    <row r="5" spans="1:19">
      <c r="B5" s="1" t="s">
        <v>10</v>
      </c>
      <c r="C5">
        <v>8</v>
      </c>
      <c r="G5" s="3" t="s">
        <v>11</v>
      </c>
      <c r="K5" s="3" t="s">
        <v>12</v>
      </c>
      <c r="O5" s="1" t="s">
        <v>13</v>
      </c>
      <c r="P5">
        <v>0.1</v>
      </c>
      <c r="S5">
        <f>1+P5</f>
        <v>1.1000000000000001</v>
      </c>
    </row>
    <row r="6" spans="1:19">
      <c r="B6" s="1" t="s">
        <v>14</v>
      </c>
      <c r="C6">
        <f>C4-C5</f>
        <v>4992</v>
      </c>
      <c r="G6" s="3" t="s">
        <v>15</v>
      </c>
      <c r="K6" s="3" t="s">
        <v>16</v>
      </c>
    </row>
    <row r="7" spans="1:19">
      <c r="G7" s="3" t="s">
        <v>17</v>
      </c>
      <c r="K7" s="3" t="s">
        <v>18</v>
      </c>
    </row>
    <row r="18" spans="4:23">
      <c r="D18" s="4"/>
      <c r="S18" s="5">
        <f>D80</f>
        <v>0.98717948717948711</v>
      </c>
    </row>
    <row r="19" spans="4:23">
      <c r="S19" t="str">
        <f>K4</f>
        <v>成功</v>
      </c>
    </row>
    <row r="20" spans="4:23">
      <c r="V20">
        <f>SUM(S21,O23,K27,G34)</f>
        <v>990.39999999999964</v>
      </c>
    </row>
    <row r="21" spans="4:23">
      <c r="O21" t="str">
        <f>G4</f>
        <v>投资</v>
      </c>
      <c r="S21">
        <f>C6*S4</f>
        <v>5990.4</v>
      </c>
      <c r="T21">
        <f>V20</f>
        <v>990.39999999999964</v>
      </c>
    </row>
    <row r="23" spans="4:23">
      <c r="O23">
        <f>-C6</f>
        <v>-4992</v>
      </c>
      <c r="P23">
        <f>IF(ABS(1-SUM(S18,S23))&lt;=0.00001,SUM(S18*T21,S23*T26),NA())</f>
        <v>913.59999999999923</v>
      </c>
      <c r="S23" s="5">
        <f>1-S18</f>
        <v>1.2820512820512886E-2</v>
      </c>
    </row>
    <row r="24" spans="4:23">
      <c r="K24">
        <f>C80</f>
        <v>0.78</v>
      </c>
      <c r="S24" t="str">
        <f>K5</f>
        <v>失败</v>
      </c>
    </row>
    <row r="25" spans="4:23">
      <c r="K25" t="str">
        <f>K6</f>
        <v>可以投资</v>
      </c>
      <c r="V25">
        <f>SUM(S26,O23,K27,G34)</f>
        <v>-5000</v>
      </c>
    </row>
    <row r="26" spans="4:23">
      <c r="M26">
        <f>IF(L27=P23,1,IF(L27=P31,2))</f>
        <v>1</v>
      </c>
      <c r="S26">
        <v>0</v>
      </c>
      <c r="T26">
        <f>V25</f>
        <v>-5000</v>
      </c>
    </row>
    <row r="27" spans="4:23">
      <c r="K27">
        <v>0</v>
      </c>
      <c r="L27">
        <f>MAX(P23,P31)</f>
        <v>913.59999999999923</v>
      </c>
    </row>
    <row r="29" spans="4:23">
      <c r="O29" t="str">
        <f>G5</f>
        <v>购买企业理财</v>
      </c>
    </row>
    <row r="30" spans="4:23">
      <c r="V30">
        <f>SUM(O31,K27,G34)</f>
        <v>491.20000000000005</v>
      </c>
      <c r="W30" t="s">
        <v>19</v>
      </c>
    </row>
    <row r="31" spans="4:23">
      <c r="O31">
        <f>C6*P5</f>
        <v>499.20000000000005</v>
      </c>
      <c r="P31">
        <f>V30</f>
        <v>491.20000000000005</v>
      </c>
    </row>
    <row r="32" spans="4:23">
      <c r="G32" t="str">
        <f>G6</f>
        <v>咨询</v>
      </c>
    </row>
    <row r="33" spans="4:22">
      <c r="S33" s="5">
        <f>D81</f>
        <v>0.86363636363636354</v>
      </c>
    </row>
    <row r="34" spans="4:22">
      <c r="G34">
        <f>-C5</f>
        <v>-8</v>
      </c>
      <c r="H34">
        <f>IF(ABS(1-SUM(K24,K39))&lt;=0.00001,SUM(K24*L27,K39*L42),NA())</f>
        <v>820.67199999999934</v>
      </c>
      <c r="S34" t="str">
        <f>K4</f>
        <v>成功</v>
      </c>
    </row>
    <row r="35" spans="4:22">
      <c r="V35">
        <f>SUM(S36,O38,K42,G34)</f>
        <v>990.39999999999964</v>
      </c>
    </row>
    <row r="36" spans="4:22">
      <c r="O36" t="str">
        <f>G4</f>
        <v>投资</v>
      </c>
      <c r="S36">
        <f>C6*S4</f>
        <v>5990.4</v>
      </c>
      <c r="T36">
        <f>V35</f>
        <v>990.39999999999964</v>
      </c>
    </row>
    <row r="38" spans="4:22">
      <c r="O38">
        <f>-C6</f>
        <v>-4992</v>
      </c>
      <c r="P38">
        <f>IF(ABS(1-SUM(S33,S38))&lt;=0.00001,SUM(S33*T36,S38*T41),NA())</f>
        <v>173.52727272727179</v>
      </c>
      <c r="S38" s="5">
        <f>1-S33</f>
        <v>0.13636363636363646</v>
      </c>
    </row>
    <row r="39" spans="4:22">
      <c r="K39">
        <f>1-K24</f>
        <v>0.21999999999999997</v>
      </c>
      <c r="S39" t="str">
        <f>K5</f>
        <v>失败</v>
      </c>
    </row>
    <row r="40" spans="4:22">
      <c r="K40" t="str">
        <f>K7</f>
        <v>不宜投资</v>
      </c>
      <c r="V40">
        <f>SUM(S41,O38,K42,G34)</f>
        <v>-5000</v>
      </c>
    </row>
    <row r="41" spans="4:22">
      <c r="M41">
        <f>IF(L42=P38,1,IF(L42=P46,2))</f>
        <v>2</v>
      </c>
      <c r="T41">
        <f>V40</f>
        <v>-5000</v>
      </c>
    </row>
    <row r="42" spans="4:22">
      <c r="K42">
        <v>0</v>
      </c>
      <c r="L42">
        <f>MAX(P38,P46)</f>
        <v>491.20000000000005</v>
      </c>
    </row>
    <row r="43" spans="4:22">
      <c r="D43" s="6"/>
    </row>
    <row r="44" spans="4:22">
      <c r="E44">
        <f>IF(D45=H34,1,IF(D45=H57,2))</f>
        <v>1</v>
      </c>
      <c r="O44" t="str">
        <f>G5</f>
        <v>购买企业理财</v>
      </c>
    </row>
    <row r="45" spans="4:22">
      <c r="D45">
        <f>MAX(H34,H57)</f>
        <v>820.67199999999934</v>
      </c>
      <c r="V45">
        <f>SUM(O46,K42,G34)</f>
        <v>491.20000000000005</v>
      </c>
    </row>
    <row r="46" spans="4:22">
      <c r="O46">
        <f>C6*P5</f>
        <v>499.20000000000005</v>
      </c>
      <c r="P46">
        <f>V45</f>
        <v>491.20000000000005</v>
      </c>
    </row>
    <row r="48" spans="4:22">
      <c r="O48">
        <f>C71</f>
        <v>0.96</v>
      </c>
    </row>
    <row r="49" spans="2:22">
      <c r="O49" t="str">
        <f>K4</f>
        <v>成功</v>
      </c>
    </row>
    <row r="50" spans="2:22">
      <c r="V50">
        <f>SUM(O51,K53,G57)</f>
        <v>1000</v>
      </c>
    </row>
    <row r="51" spans="2:22">
      <c r="K51" t="str">
        <f>G4</f>
        <v>投资</v>
      </c>
      <c r="O51">
        <f>C4*S4</f>
        <v>6000</v>
      </c>
      <c r="P51">
        <f>V50</f>
        <v>1000</v>
      </c>
    </row>
    <row r="53" spans="2:22">
      <c r="K53">
        <f>-C4</f>
        <v>-5000</v>
      </c>
      <c r="L53">
        <f>IF(ABS(1-SUM(O48,O53))&lt;=0.00001,SUM(O48*P51,O53*P56),NA())</f>
        <v>759.99999999999977</v>
      </c>
      <c r="O53">
        <f>C72</f>
        <v>4.0000000000000036E-2</v>
      </c>
    </row>
    <row r="54" spans="2:22">
      <c r="O54" t="str">
        <f>K5</f>
        <v>失败</v>
      </c>
    </row>
    <row r="55" spans="2:22">
      <c r="G55" t="str">
        <f>G7</f>
        <v>不咨询</v>
      </c>
      <c r="V55">
        <f>SUM(O56,K53,G57)</f>
        <v>-5000</v>
      </c>
    </row>
    <row r="56" spans="2:22">
      <c r="I56">
        <f>IF(H57=L53,1,IF(H57=L61,2))</f>
        <v>1</v>
      </c>
      <c r="O56">
        <v>0</v>
      </c>
      <c r="P56">
        <f>V55</f>
        <v>-5000</v>
      </c>
    </row>
    <row r="57" spans="2:22">
      <c r="G57">
        <v>0</v>
      </c>
      <c r="H57">
        <f>MAX(L53,L61)</f>
        <v>759.99999999999977</v>
      </c>
    </row>
    <row r="59" spans="2:22">
      <c r="K59" t="str">
        <f>G5</f>
        <v>购买企业理财</v>
      </c>
    </row>
    <row r="60" spans="2:22">
      <c r="V60">
        <f>SUM(K61,G57)</f>
        <v>500</v>
      </c>
    </row>
    <row r="61" spans="2:22">
      <c r="K61">
        <f>C4*P5</f>
        <v>500</v>
      </c>
      <c r="L61">
        <f>V60</f>
        <v>500</v>
      </c>
    </row>
    <row r="62" spans="2:22">
      <c r="B62" s="7" t="s">
        <v>20</v>
      </c>
      <c r="C62" s="7" t="str">
        <f>IF(E44=1,G6,G7)</f>
        <v>咨询</v>
      </c>
    </row>
    <row r="66" spans="1:24" ht="18">
      <c r="A66" s="8"/>
      <c r="B66" s="9"/>
      <c r="C66" s="9"/>
      <c r="D66" s="9"/>
      <c r="E66" s="9"/>
      <c r="F66" s="9"/>
      <c r="G66" s="9"/>
      <c r="H66" s="9"/>
      <c r="I66" s="9"/>
    </row>
    <row r="67" spans="1:24" ht="14.25" thickBot="1">
      <c r="A67" s="9"/>
      <c r="B67" s="9"/>
      <c r="C67" s="9"/>
      <c r="D67" s="9"/>
      <c r="E67" s="9"/>
      <c r="F67" s="9"/>
      <c r="G67" s="9"/>
      <c r="H67" s="9"/>
      <c r="I67" s="9"/>
      <c r="P67" t="str">
        <f>C62</f>
        <v>咨询</v>
      </c>
      <c r="Q67">
        <f>D45</f>
        <v>820.67199999999934</v>
      </c>
      <c r="W67">
        <f>D45</f>
        <v>820.67199999999934</v>
      </c>
      <c r="X67" t="str">
        <f>C62</f>
        <v>咨询</v>
      </c>
    </row>
    <row r="68" spans="1:24">
      <c r="A68" s="9"/>
      <c r="B68" s="10" t="s">
        <v>21</v>
      </c>
      <c r="C68" s="11"/>
      <c r="D68" s="12" t="s">
        <v>22</v>
      </c>
      <c r="E68" s="13"/>
      <c r="F68" s="13"/>
      <c r="G68" s="13"/>
      <c r="H68" s="14"/>
      <c r="I68" s="9"/>
      <c r="O68">
        <v>0.78</v>
      </c>
      <c r="P68" t="s">
        <v>23</v>
      </c>
      <c r="Q68">
        <v>501.49600000000038</v>
      </c>
      <c r="V68">
        <v>0.9</v>
      </c>
      <c r="W68">
        <v>714.27999999999975</v>
      </c>
      <c r="X68" t="s">
        <v>23</v>
      </c>
    </row>
    <row r="69" spans="1:24">
      <c r="A69" s="9"/>
      <c r="B69" s="15" t="s">
        <v>24</v>
      </c>
      <c r="C69" s="16" t="s">
        <v>25</v>
      </c>
      <c r="D69" s="17" t="s">
        <v>26</v>
      </c>
      <c r="E69" s="18"/>
      <c r="F69" s="18"/>
      <c r="G69" s="18"/>
      <c r="H69" s="19"/>
      <c r="I69" s="9"/>
      <c r="O69">
        <v>0.76</v>
      </c>
      <c r="P69" t="s">
        <v>27</v>
      </c>
      <c r="Q69">
        <v>500</v>
      </c>
      <c r="V69">
        <v>0.88</v>
      </c>
      <c r="W69">
        <v>678.81599999999946</v>
      </c>
      <c r="X69" t="s">
        <v>23</v>
      </c>
    </row>
    <row r="70" spans="1:24">
      <c r="A70" s="9"/>
      <c r="B70" s="20" t="s">
        <v>28</v>
      </c>
      <c r="C70" s="21" t="s">
        <v>29</v>
      </c>
      <c r="D70" s="22" t="s">
        <v>30</v>
      </c>
      <c r="E70" s="22" t="s">
        <v>31</v>
      </c>
      <c r="F70" s="23"/>
      <c r="G70" s="23"/>
      <c r="H70" s="24"/>
      <c r="I70" s="9"/>
      <c r="O70">
        <v>0.74</v>
      </c>
      <c r="P70" t="s">
        <v>27</v>
      </c>
      <c r="Q70">
        <v>500</v>
      </c>
      <c r="V70">
        <v>0.86</v>
      </c>
      <c r="W70">
        <v>643.35199999999941</v>
      </c>
      <c r="X70" t="s">
        <v>23</v>
      </c>
    </row>
    <row r="71" spans="1:24">
      <c r="A71" s="9"/>
      <c r="B71" s="25" t="s">
        <v>8</v>
      </c>
      <c r="C71" s="26">
        <f>192/200</f>
        <v>0.96</v>
      </c>
      <c r="D71" s="27">
        <f>154/192</f>
        <v>0.80208333333333337</v>
      </c>
      <c r="E71" s="27">
        <f>1-D71</f>
        <v>0.19791666666666663</v>
      </c>
      <c r="F71" s="28"/>
      <c r="G71" s="28"/>
      <c r="H71" s="29"/>
      <c r="I71" s="9"/>
      <c r="O71">
        <v>0.72</v>
      </c>
      <c r="P71" t="s">
        <v>27</v>
      </c>
      <c r="Q71">
        <v>500</v>
      </c>
      <c r="V71">
        <v>0.84</v>
      </c>
      <c r="W71">
        <v>607.88799999999981</v>
      </c>
      <c r="X71" t="s">
        <v>23</v>
      </c>
    </row>
    <row r="72" spans="1:24">
      <c r="A72" s="9"/>
      <c r="B72" s="25" t="s">
        <v>12</v>
      </c>
      <c r="C72" s="26">
        <f>1-C71</f>
        <v>4.0000000000000036E-2</v>
      </c>
      <c r="D72" s="27">
        <f>2/8</f>
        <v>0.25</v>
      </c>
      <c r="E72" s="27">
        <f>1-D72</f>
        <v>0.75</v>
      </c>
      <c r="F72" s="28"/>
      <c r="G72" s="28"/>
      <c r="H72" s="29"/>
      <c r="I72" s="9"/>
      <c r="O72">
        <v>0.7</v>
      </c>
      <c r="P72" t="s">
        <v>27</v>
      </c>
      <c r="Q72">
        <v>500</v>
      </c>
      <c r="V72">
        <v>0.82</v>
      </c>
      <c r="W72">
        <v>572.42399999999975</v>
      </c>
      <c r="X72" t="s">
        <v>23</v>
      </c>
    </row>
    <row r="73" spans="1:24">
      <c r="A73" s="9"/>
      <c r="B73" s="30"/>
      <c r="C73" s="26"/>
      <c r="D73" s="28"/>
      <c r="E73" s="28"/>
      <c r="F73" s="28"/>
      <c r="G73" s="28"/>
      <c r="H73" s="29"/>
      <c r="I73" s="9"/>
      <c r="O73">
        <v>0.68</v>
      </c>
      <c r="P73" t="s">
        <v>27</v>
      </c>
      <c r="Q73">
        <v>500</v>
      </c>
      <c r="V73">
        <v>0.8</v>
      </c>
      <c r="W73">
        <v>536.96000000000015</v>
      </c>
      <c r="X73" t="s">
        <v>23</v>
      </c>
    </row>
    <row r="74" spans="1:24">
      <c r="A74" s="9"/>
      <c r="B74" s="30"/>
      <c r="C74" s="26"/>
      <c r="D74" s="28"/>
      <c r="E74" s="28"/>
      <c r="F74" s="28"/>
      <c r="G74" s="28"/>
      <c r="H74" s="29"/>
      <c r="I74" s="9"/>
      <c r="O74">
        <v>0.66</v>
      </c>
      <c r="P74" t="s">
        <v>27</v>
      </c>
      <c r="Q74">
        <v>500</v>
      </c>
      <c r="V74">
        <v>0.78</v>
      </c>
      <c r="W74">
        <v>501.49600000000038</v>
      </c>
      <c r="X74" t="s">
        <v>23</v>
      </c>
    </row>
    <row r="75" spans="1:24" ht="14.25" thickBot="1">
      <c r="A75" s="9"/>
      <c r="B75" s="31"/>
      <c r="C75" s="32"/>
      <c r="D75" s="33"/>
      <c r="E75" s="33"/>
      <c r="F75" s="33"/>
      <c r="G75" s="33"/>
      <c r="H75" s="34"/>
      <c r="I75" s="9"/>
      <c r="O75">
        <v>0.64</v>
      </c>
      <c r="P75" t="s">
        <v>27</v>
      </c>
      <c r="Q75">
        <v>500</v>
      </c>
      <c r="V75">
        <v>0.76</v>
      </c>
      <c r="W75">
        <v>500</v>
      </c>
      <c r="X75" t="s">
        <v>27</v>
      </c>
    </row>
    <row r="76" spans="1:24" ht="14.25" thickBot="1">
      <c r="A76" s="9"/>
      <c r="B76" s="9"/>
      <c r="C76" s="9"/>
      <c r="D76" s="9"/>
      <c r="E76" s="9"/>
      <c r="F76" s="9"/>
      <c r="G76" s="9"/>
      <c r="H76" s="9"/>
      <c r="I76" s="9"/>
      <c r="O76">
        <v>0.62</v>
      </c>
      <c r="P76" t="s">
        <v>27</v>
      </c>
      <c r="Q76">
        <v>500</v>
      </c>
      <c r="V76">
        <v>0.74</v>
      </c>
      <c r="W76">
        <v>500</v>
      </c>
      <c r="X76" t="s">
        <v>27</v>
      </c>
    </row>
    <row r="77" spans="1:24">
      <c r="A77" s="9"/>
      <c r="B77" s="35" t="s">
        <v>32</v>
      </c>
      <c r="C77" s="36"/>
      <c r="D77" s="12" t="s">
        <v>33</v>
      </c>
      <c r="E77" s="13"/>
      <c r="F77" s="13"/>
      <c r="G77" s="13"/>
      <c r="H77" s="14"/>
      <c r="I77" s="9"/>
      <c r="O77">
        <v>0.6</v>
      </c>
      <c r="P77" t="s">
        <v>27</v>
      </c>
      <c r="Q77">
        <v>500</v>
      </c>
      <c r="V77">
        <v>0.72</v>
      </c>
      <c r="W77">
        <v>500</v>
      </c>
      <c r="X77" t="s">
        <v>27</v>
      </c>
    </row>
    <row r="78" spans="1:24">
      <c r="A78" s="9"/>
      <c r="B78" s="37" t="s">
        <v>34</v>
      </c>
      <c r="C78" s="21"/>
      <c r="D78" s="17" t="s">
        <v>35</v>
      </c>
      <c r="E78" s="18"/>
      <c r="F78" s="18"/>
      <c r="G78" s="18"/>
      <c r="H78" s="19"/>
      <c r="I78" s="9"/>
      <c r="O78">
        <v>0.57999999999999996</v>
      </c>
      <c r="P78" t="s">
        <v>27</v>
      </c>
      <c r="Q78">
        <v>500</v>
      </c>
      <c r="V78">
        <v>0.7</v>
      </c>
      <c r="W78">
        <v>500</v>
      </c>
      <c r="X78" t="s">
        <v>27</v>
      </c>
    </row>
    <row r="79" spans="1:24">
      <c r="A79" s="9"/>
      <c r="B79" s="38" t="s">
        <v>26</v>
      </c>
      <c r="C79" s="39" t="s">
        <v>36</v>
      </c>
      <c r="D79" s="40" t="str">
        <f>IF(B71="","",B71)</f>
        <v>成功</v>
      </c>
      <c r="E79" s="41" t="str">
        <f>IF(B72="","",B72)</f>
        <v>失败</v>
      </c>
      <c r="F79" s="41" t="str">
        <f>IF(B73="","",B73)</f>
        <v/>
      </c>
      <c r="G79" s="41" t="str">
        <f>IF(B74="","",B74)</f>
        <v/>
      </c>
      <c r="H79" s="42" t="str">
        <f>IF(B75="","",B75)</f>
        <v/>
      </c>
      <c r="I79" s="9"/>
      <c r="O79">
        <v>0.56000000000000005</v>
      </c>
      <c r="P79" t="s">
        <v>27</v>
      </c>
      <c r="Q79">
        <v>500</v>
      </c>
      <c r="V79">
        <v>0.68</v>
      </c>
      <c r="W79">
        <v>500</v>
      </c>
      <c r="X79" t="s">
        <v>27</v>
      </c>
    </row>
    <row r="80" spans="1:24">
      <c r="A80" s="9"/>
      <c r="B80" s="43" t="str">
        <f>IF(D70="","",D70)</f>
        <v>可投</v>
      </c>
      <c r="C80" s="44">
        <f>IF(D71="","",SUMPRODUCT(C71:C75,D71:D75))</f>
        <v>0.78</v>
      </c>
      <c r="D80" s="45">
        <f>IF(D71="","",C71*D71/SUMPRODUCT(C71:C75,D71:D75))</f>
        <v>0.98717948717948711</v>
      </c>
      <c r="E80" s="45">
        <f>IF(D72="","",C72*D72/SUMPRODUCT(C71:C75,D71:D75))</f>
        <v>1.2820512820512832E-2</v>
      </c>
      <c r="F80" s="46" t="str">
        <f>IF(D73="","",C73*D73/SUMPRODUCT(C71:C75,D71:D75))</f>
        <v/>
      </c>
      <c r="G80" s="46" t="str">
        <f>IF(D74="","",C74*D74/SUMPRODUCT(C71:C75,D71:D75))</f>
        <v/>
      </c>
      <c r="H80" s="47" t="str">
        <f>IF(D75="","",C75*D75/SUMPRODUCT(C71:C75,D71:D75))</f>
        <v/>
      </c>
      <c r="I80" s="9"/>
      <c r="O80">
        <v>0.54</v>
      </c>
      <c r="P80" t="s">
        <v>27</v>
      </c>
      <c r="Q80">
        <v>500</v>
      </c>
      <c r="V80">
        <v>0.66</v>
      </c>
      <c r="W80">
        <v>500</v>
      </c>
      <c r="X80" t="s">
        <v>27</v>
      </c>
    </row>
    <row r="81" spans="1:24">
      <c r="A81" s="9"/>
      <c r="B81" s="43" t="str">
        <f>IF(E70="","",E70)</f>
        <v>不宜</v>
      </c>
      <c r="C81" s="48">
        <f>IF(E71="","",SUMPRODUCT(C71:C75,E71:E75))</f>
        <v>0.21999999999999997</v>
      </c>
      <c r="D81" s="45">
        <f>IF(E71="","",C71*E71/SUMPRODUCT(C71:C75,E71:E75))</f>
        <v>0.86363636363636354</v>
      </c>
      <c r="E81" s="45">
        <f>IF(E72="","",C72*E72/SUMPRODUCT(C71:C75,E71:E75))</f>
        <v>0.13636363636363649</v>
      </c>
      <c r="F81" s="46" t="str">
        <f>IF(E73="","",C73*E73/SUMPRODUCT(C71:C75,E71:E75))</f>
        <v/>
      </c>
      <c r="G81" s="46" t="str">
        <f>IF(E74="","",C74*E74/SUMPRODUCT(C71:C75,E71:E75))</f>
        <v/>
      </c>
      <c r="H81" s="47" t="str">
        <f>IF(E75="","",C75*E75/SUMPRODUCT(C71:C75,E71:E75))</f>
        <v/>
      </c>
      <c r="I81" s="9"/>
      <c r="O81">
        <v>0.52</v>
      </c>
      <c r="P81" t="s">
        <v>27</v>
      </c>
      <c r="Q81">
        <v>500</v>
      </c>
      <c r="V81">
        <v>0.64</v>
      </c>
      <c r="W81">
        <v>500</v>
      </c>
      <c r="X81" t="s">
        <v>27</v>
      </c>
    </row>
    <row r="82" spans="1:24">
      <c r="A82" s="9"/>
      <c r="B82" s="43" t="str">
        <f>IF(F70="","",F70)</f>
        <v/>
      </c>
      <c r="C82" s="48" t="str">
        <f>IF(F71="","",SUMPRODUCT(C71:C75,F71:F75))</f>
        <v/>
      </c>
      <c r="D82" s="46" t="str">
        <f>IF(F71="","",C71*F71/SUMPRODUCT(C71:C75,F71:F75))</f>
        <v/>
      </c>
      <c r="E82" s="46" t="str">
        <f>IF(F72="","",C72*F72/SUMPRODUCT(C71:C75,F71:F75))</f>
        <v/>
      </c>
      <c r="F82" s="46" t="str">
        <f>IF(F73="","",C73*F73/SUMPRODUCT(C71:C75,F71:F75))</f>
        <v/>
      </c>
      <c r="G82" s="46" t="str">
        <f>IF(F74="","",C74*F74/SUMPRODUCT(C71:C75,F71:F75))</f>
        <v/>
      </c>
      <c r="H82" s="47" t="str">
        <f>IF(F75="","",C75*F75/SUMPRODUCT(C71:C75,F71:F75))</f>
        <v/>
      </c>
      <c r="I82" s="9"/>
      <c r="O82">
        <v>0.5</v>
      </c>
      <c r="P82" t="s">
        <v>27</v>
      </c>
      <c r="Q82">
        <v>500</v>
      </c>
      <c r="V82">
        <v>0.62</v>
      </c>
      <c r="W82">
        <v>500</v>
      </c>
      <c r="X82" t="s">
        <v>27</v>
      </c>
    </row>
    <row r="83" spans="1:24">
      <c r="A83" s="9"/>
      <c r="B83" s="43" t="str">
        <f>IF(G70="","",G70)</f>
        <v/>
      </c>
      <c r="C83" s="48" t="str">
        <f>IF(G71="","",SUMPRODUCT(C71:C75,G71:G75))</f>
        <v/>
      </c>
      <c r="D83" s="46" t="str">
        <f>IF(G71="","",C71*G71/SUMPRODUCT(C71:C75,G71:G75))</f>
        <v/>
      </c>
      <c r="E83" s="46" t="str">
        <f>IF(G72="","",C72*G72/SUMPRODUCT(C71:C75,G71:G75))</f>
        <v/>
      </c>
      <c r="F83" s="46" t="str">
        <f>IF(G73="","",C73*G73/SUMPRODUCT(C71:C75,G71:G75))</f>
        <v/>
      </c>
      <c r="G83" s="46" t="str">
        <f>IF(G74="","",C74*G74/SUMPRODUCT(C71:C75,G71:G75))</f>
        <v/>
      </c>
      <c r="H83" s="47" t="str">
        <f>IF(G75="","",C75*G75/SUMPRODUCT(C71:C75,G71:G75))</f>
        <v/>
      </c>
      <c r="I83" s="9"/>
      <c r="O83">
        <v>0.48</v>
      </c>
      <c r="P83" t="s">
        <v>27</v>
      </c>
      <c r="Q83">
        <v>500</v>
      </c>
      <c r="V83">
        <v>0.6</v>
      </c>
      <c r="W83">
        <v>500</v>
      </c>
      <c r="X83" t="s">
        <v>27</v>
      </c>
    </row>
    <row r="84" spans="1:24" ht="14.25" thickBot="1">
      <c r="A84" s="9"/>
      <c r="B84" s="49" t="str">
        <f>IF(H70="","",H70)</f>
        <v/>
      </c>
      <c r="C84" s="50" t="str">
        <f>IF(H71="","",SUMPRODUCT(C71:C75,H71:H75))</f>
        <v/>
      </c>
      <c r="D84" s="51" t="str">
        <f>IF(H71="","",C71*H71/SUMPRODUCT(C71:C75,H71:H75))</f>
        <v/>
      </c>
      <c r="E84" s="51" t="str">
        <f>IF(H72="","",C72*H72/SUMPRODUCT(C71:C75,H71:H75))</f>
        <v/>
      </c>
      <c r="F84" s="51" t="str">
        <f>IF(H73="","",C73*H73/SUMPRODUCT(C71:C75,H71:H75))</f>
        <v/>
      </c>
      <c r="G84" s="51" t="str">
        <f>IF(H74="","",C74*H74/SUMPRODUCT(C71:C75,H71:H75))</f>
        <v/>
      </c>
      <c r="H84" s="52" t="str">
        <f>IF(H75="","",C75*H75/SUMPRODUCT(C71:C75,H71:H75))</f>
        <v/>
      </c>
      <c r="I84" s="9"/>
      <c r="O84">
        <v>0.46</v>
      </c>
      <c r="P84" t="s">
        <v>27</v>
      </c>
      <c r="Q84">
        <v>500</v>
      </c>
      <c r="V84">
        <v>0.57999999999999996</v>
      </c>
      <c r="W84">
        <v>500</v>
      </c>
      <c r="X84" t="s">
        <v>27</v>
      </c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O85">
        <v>0.44</v>
      </c>
      <c r="P85" t="s">
        <v>27</v>
      </c>
      <c r="Q85">
        <v>500</v>
      </c>
      <c r="V85">
        <v>0.56000000000000005</v>
      </c>
      <c r="W85">
        <v>500</v>
      </c>
      <c r="X85" t="s">
        <v>27</v>
      </c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O86">
        <v>0.42</v>
      </c>
      <c r="P86" t="s">
        <v>27</v>
      </c>
      <c r="Q86">
        <v>500</v>
      </c>
      <c r="V86">
        <v>0.54</v>
      </c>
      <c r="W86">
        <v>500</v>
      </c>
      <c r="X86" t="s">
        <v>27</v>
      </c>
    </row>
    <row r="87" spans="1:24">
      <c r="O87">
        <v>0.4</v>
      </c>
      <c r="P87" t="s">
        <v>27</v>
      </c>
      <c r="Q87">
        <v>500</v>
      </c>
      <c r="V87">
        <v>0.52</v>
      </c>
      <c r="W87">
        <v>500</v>
      </c>
      <c r="X87" t="s">
        <v>27</v>
      </c>
    </row>
    <row r="88" spans="1:24">
      <c r="O88">
        <v>0.38</v>
      </c>
      <c r="P88" t="s">
        <v>27</v>
      </c>
      <c r="Q88">
        <v>500</v>
      </c>
      <c r="V88">
        <v>0.5</v>
      </c>
      <c r="W88">
        <v>500</v>
      </c>
      <c r="X88" t="s">
        <v>27</v>
      </c>
    </row>
    <row r="89" spans="1:24">
      <c r="O89">
        <v>0.36</v>
      </c>
      <c r="P89" t="s">
        <v>27</v>
      </c>
      <c r="Q89">
        <v>500</v>
      </c>
      <c r="V89">
        <v>0.48</v>
      </c>
      <c r="W89">
        <v>500</v>
      </c>
      <c r="X89" t="s">
        <v>27</v>
      </c>
    </row>
    <row r="90" spans="1:24">
      <c r="O90">
        <v>0.34</v>
      </c>
      <c r="P90" t="s">
        <v>27</v>
      </c>
      <c r="Q90">
        <v>500</v>
      </c>
      <c r="V90">
        <v>0.46</v>
      </c>
      <c r="W90">
        <v>500</v>
      </c>
      <c r="X90" t="s">
        <v>27</v>
      </c>
    </row>
    <row r="91" spans="1:24">
      <c r="B91" s="53" t="s">
        <v>37</v>
      </c>
      <c r="C91" s="53">
        <f>H34+C5-H57</f>
        <v>68.671999999999571</v>
      </c>
      <c r="O91">
        <v>0.32</v>
      </c>
      <c r="P91" t="s">
        <v>27</v>
      </c>
      <c r="Q91">
        <v>500</v>
      </c>
      <c r="V91">
        <v>0.44</v>
      </c>
      <c r="W91">
        <v>500</v>
      </c>
      <c r="X91" t="s">
        <v>27</v>
      </c>
    </row>
    <row r="92" spans="1:24">
      <c r="O92">
        <v>0.3</v>
      </c>
      <c r="P92" t="s">
        <v>27</v>
      </c>
      <c r="Q92">
        <v>500</v>
      </c>
      <c r="V92">
        <v>0.42</v>
      </c>
      <c r="W92">
        <v>500</v>
      </c>
      <c r="X92" t="s">
        <v>27</v>
      </c>
    </row>
    <row r="93" spans="1:24">
      <c r="O93">
        <v>0.28000000000000003</v>
      </c>
      <c r="P93" t="s">
        <v>27</v>
      </c>
      <c r="Q93">
        <v>500</v>
      </c>
      <c r="V93">
        <v>0.4</v>
      </c>
      <c r="W93">
        <v>500</v>
      </c>
      <c r="X93" t="s">
        <v>27</v>
      </c>
    </row>
    <row r="94" spans="1:24">
      <c r="O94">
        <v>0.26</v>
      </c>
      <c r="P94" t="s">
        <v>27</v>
      </c>
      <c r="Q94">
        <v>500</v>
      </c>
      <c r="V94">
        <v>0.38</v>
      </c>
      <c r="W94">
        <v>500</v>
      </c>
      <c r="X94" t="s">
        <v>27</v>
      </c>
    </row>
    <row r="95" spans="1:24">
      <c r="O95">
        <v>0.24</v>
      </c>
      <c r="P95" t="s">
        <v>27</v>
      </c>
      <c r="Q95">
        <v>500</v>
      </c>
      <c r="V95">
        <v>0.36</v>
      </c>
      <c r="W95">
        <v>500</v>
      </c>
      <c r="X95" t="s">
        <v>27</v>
      </c>
    </row>
    <row r="96" spans="1:24">
      <c r="O96">
        <v>0.22</v>
      </c>
      <c r="P96" t="s">
        <v>27</v>
      </c>
      <c r="Q96">
        <v>500</v>
      </c>
      <c r="V96">
        <v>0.34</v>
      </c>
      <c r="W96">
        <v>500</v>
      </c>
      <c r="X96" t="s">
        <v>27</v>
      </c>
    </row>
    <row r="97" spans="15:24">
      <c r="O97">
        <v>0.2</v>
      </c>
      <c r="P97" t="s">
        <v>27</v>
      </c>
      <c r="Q97">
        <v>500</v>
      </c>
      <c r="V97">
        <v>0.31999999999999901</v>
      </c>
      <c r="W97">
        <v>500</v>
      </c>
      <c r="X97" t="s">
        <v>27</v>
      </c>
    </row>
    <row r="98" spans="15:24">
      <c r="O98">
        <v>0.18</v>
      </c>
      <c r="P98" t="s">
        <v>27</v>
      </c>
      <c r="Q98">
        <v>500</v>
      </c>
      <c r="V98">
        <v>0.29999999999999899</v>
      </c>
      <c r="W98">
        <v>500</v>
      </c>
      <c r="X98" t="s">
        <v>27</v>
      </c>
    </row>
    <row r="99" spans="15:24">
      <c r="O99">
        <v>0.16</v>
      </c>
      <c r="P99" t="s">
        <v>27</v>
      </c>
      <c r="Q99">
        <v>500</v>
      </c>
      <c r="V99">
        <v>0.27999999999999903</v>
      </c>
      <c r="W99">
        <v>500</v>
      </c>
      <c r="X99" t="s">
        <v>27</v>
      </c>
    </row>
    <row r="1000" spans="190:204">
      <c r="GH1000" t="s">
        <v>38</v>
      </c>
      <c r="GI1000" t="s">
        <v>39</v>
      </c>
      <c r="GJ1000" t="s">
        <v>40</v>
      </c>
      <c r="GK1000" t="s">
        <v>41</v>
      </c>
      <c r="GL1000" t="s">
        <v>42</v>
      </c>
      <c r="GM1000" t="s">
        <v>43</v>
      </c>
      <c r="GN1000" t="s">
        <v>44</v>
      </c>
      <c r="GO1000" t="s">
        <v>45</v>
      </c>
      <c r="GP1000" t="s">
        <v>46</v>
      </c>
      <c r="GQ1000" t="s">
        <v>47</v>
      </c>
      <c r="GR1000" t="s">
        <v>48</v>
      </c>
      <c r="GS1000" t="s">
        <v>49</v>
      </c>
      <c r="GT1000" t="s">
        <v>50</v>
      </c>
      <c r="GU1000" t="s">
        <v>51</v>
      </c>
      <c r="GV1000" t="s">
        <v>52</v>
      </c>
    </row>
    <row r="1001" spans="190:204">
      <c r="GH1001">
        <v>0</v>
      </c>
      <c r="GI1001" t="s">
        <v>53</v>
      </c>
      <c r="GJ1001">
        <v>0</v>
      </c>
      <c r="GK1001">
        <v>0</v>
      </c>
      <c r="GL1001">
        <v>0</v>
      </c>
      <c r="GM1001" t="s">
        <v>54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90:204">
      <c r="GH1002">
        <v>1</v>
      </c>
      <c r="GK1002">
        <v>0</v>
      </c>
      <c r="GL1002">
        <v>0</v>
      </c>
      <c r="GM1002" t="s">
        <v>55</v>
      </c>
      <c r="GN1002">
        <v>2</v>
      </c>
      <c r="GO1002">
        <v>7</v>
      </c>
      <c r="GP1002">
        <v>8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90:204">
      <c r="GH1003">
        <v>2</v>
      </c>
      <c r="GK1003">
        <v>0</v>
      </c>
      <c r="GL1003">
        <v>0</v>
      </c>
      <c r="GM1003" t="s">
        <v>54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90:204">
      <c r="GH1004">
        <v>3</v>
      </c>
      <c r="GK1004">
        <v>0</v>
      </c>
      <c r="GL1004">
        <v>2</v>
      </c>
      <c r="GM1004" t="s">
        <v>55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90:204">
      <c r="GH1005">
        <v>4</v>
      </c>
      <c r="GK1005">
        <v>0</v>
      </c>
      <c r="GL1005">
        <v>2</v>
      </c>
      <c r="GM1005" t="s">
        <v>56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90:204">
      <c r="GH1006">
        <v>5</v>
      </c>
      <c r="GL1006">
        <v>3</v>
      </c>
      <c r="GM1006" t="s">
        <v>56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32</v>
      </c>
      <c r="GU1006">
        <v>13</v>
      </c>
      <c r="GV1006" t="b">
        <v>1</v>
      </c>
    </row>
    <row r="1007" spans="190:204">
      <c r="GH1007">
        <v>6</v>
      </c>
      <c r="GL1007">
        <v>3</v>
      </c>
      <c r="GM1007" t="s">
        <v>56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37</v>
      </c>
      <c r="GU1007">
        <v>13</v>
      </c>
      <c r="GV1007" t="b">
        <v>1</v>
      </c>
    </row>
    <row r="1008" spans="190:204">
      <c r="GH1008">
        <v>7</v>
      </c>
      <c r="GL1008">
        <v>1</v>
      </c>
      <c r="GM1008" t="s">
        <v>54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8</v>
      </c>
      <c r="GU1008">
        <v>9</v>
      </c>
      <c r="GV1008" t="b">
        <v>1</v>
      </c>
    </row>
    <row r="1009" spans="190:204">
      <c r="GH1009">
        <v>8</v>
      </c>
      <c r="GL1009">
        <v>1</v>
      </c>
      <c r="GM1009" t="s">
        <v>54</v>
      </c>
      <c r="GN1009">
        <v>2</v>
      </c>
      <c r="GO1009">
        <v>11</v>
      </c>
      <c r="GP1009">
        <v>12</v>
      </c>
      <c r="GQ1009">
        <v>0</v>
      </c>
      <c r="GR1009">
        <v>0</v>
      </c>
      <c r="GS1009">
        <v>0</v>
      </c>
      <c r="GT1009">
        <v>23</v>
      </c>
      <c r="GU1009">
        <v>9</v>
      </c>
      <c r="GV1009" t="b">
        <v>1</v>
      </c>
    </row>
    <row r="1010" spans="190:204">
      <c r="GH1010">
        <v>9</v>
      </c>
      <c r="GK1010">
        <v>0</v>
      </c>
      <c r="GL1010">
        <v>7</v>
      </c>
      <c r="GM1010" t="s">
        <v>55</v>
      </c>
      <c r="GN1010">
        <v>2</v>
      </c>
      <c r="GO1010">
        <v>13</v>
      </c>
      <c r="GP1010">
        <v>14</v>
      </c>
      <c r="GQ1010">
        <v>0</v>
      </c>
      <c r="GR1010">
        <v>0</v>
      </c>
      <c r="GS1010">
        <v>0</v>
      </c>
      <c r="GT1010">
        <v>4</v>
      </c>
      <c r="GU1010">
        <v>13</v>
      </c>
      <c r="GV1010" t="b">
        <v>1</v>
      </c>
    </row>
    <row r="1011" spans="190:204">
      <c r="GH1011">
        <v>10</v>
      </c>
      <c r="GK1011">
        <v>0</v>
      </c>
      <c r="GL1011">
        <v>7</v>
      </c>
      <c r="GM1011" t="s">
        <v>56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90:204">
      <c r="GH1012">
        <v>11</v>
      </c>
      <c r="GK1012">
        <v>0</v>
      </c>
      <c r="GL1012">
        <v>8</v>
      </c>
      <c r="GM1012" t="s">
        <v>55</v>
      </c>
      <c r="GN1012">
        <v>2</v>
      </c>
      <c r="GO1012">
        <v>15</v>
      </c>
      <c r="GP1012">
        <v>16</v>
      </c>
      <c r="GQ1012">
        <v>0</v>
      </c>
      <c r="GR1012">
        <v>0</v>
      </c>
      <c r="GS1012">
        <v>0</v>
      </c>
      <c r="GT1012">
        <v>19</v>
      </c>
      <c r="GU1012">
        <v>13</v>
      </c>
      <c r="GV1012" t="b">
        <v>1</v>
      </c>
    </row>
    <row r="1013" spans="190:204">
      <c r="GH1013">
        <v>12</v>
      </c>
      <c r="GK1013">
        <v>0</v>
      </c>
      <c r="GL1013">
        <v>8</v>
      </c>
      <c r="GM1013" t="s">
        <v>56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13</v>
      </c>
      <c r="GV1013" t="b">
        <v>1</v>
      </c>
    </row>
    <row r="1014" spans="190:204">
      <c r="GH1014">
        <v>13</v>
      </c>
      <c r="GL1014">
        <v>9</v>
      </c>
      <c r="GM1014" t="s">
        <v>56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2</v>
      </c>
      <c r="GU1014">
        <v>17</v>
      </c>
      <c r="GV1014" t="b">
        <v>1</v>
      </c>
    </row>
    <row r="1015" spans="190:204">
      <c r="GH1015">
        <v>14</v>
      </c>
      <c r="GL1015">
        <v>9</v>
      </c>
      <c r="GM1015" t="s">
        <v>56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7</v>
      </c>
      <c r="GU1015">
        <v>17</v>
      </c>
      <c r="GV1015" t="b">
        <v>1</v>
      </c>
    </row>
    <row r="1016" spans="190:204">
      <c r="GH1016">
        <v>15</v>
      </c>
      <c r="GL1016">
        <v>11</v>
      </c>
      <c r="GM1016" t="s">
        <v>56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17</v>
      </c>
      <c r="GU1016">
        <v>17</v>
      </c>
      <c r="GV1016" t="b">
        <v>1</v>
      </c>
    </row>
    <row r="1017" spans="190:204">
      <c r="GH1017">
        <v>16</v>
      </c>
      <c r="GL1017">
        <v>11</v>
      </c>
      <c r="GM1017" t="s">
        <v>56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22</v>
      </c>
      <c r="GU1017">
        <v>17</v>
      </c>
      <c r="GV1017" t="b">
        <v>1</v>
      </c>
    </row>
  </sheetData>
  <mergeCells count="4">
    <mergeCell ref="D68:H68"/>
    <mergeCell ref="D69:H69"/>
    <mergeCell ref="D77:H77"/>
    <mergeCell ref="D78:H7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1"/>
  <sheetViews>
    <sheetView workbookViewId="0">
      <selection activeCell="J22" sqref="J22"/>
    </sheetView>
  </sheetViews>
  <sheetFormatPr defaultRowHeight="13.5"/>
  <sheetData>
    <row r="1" spans="2:20">
      <c r="C1" s="1" t="s">
        <v>1</v>
      </c>
      <c r="F1" s="1" t="s">
        <v>4</v>
      </c>
      <c r="H1" s="1" t="s">
        <v>2</v>
      </c>
      <c r="J1" s="1" t="s">
        <v>3</v>
      </c>
      <c r="T1" s="1" t="s">
        <v>5</v>
      </c>
    </row>
    <row r="2" spans="2:20">
      <c r="B2" s="1" t="s">
        <v>6</v>
      </c>
      <c r="C2" s="2">
        <v>5000</v>
      </c>
      <c r="E2" s="1" t="s">
        <v>9</v>
      </c>
      <c r="F2">
        <v>0.2</v>
      </c>
      <c r="H2" s="3" t="s">
        <v>7</v>
      </c>
      <c r="J2" s="3" t="s">
        <v>8</v>
      </c>
      <c r="T2">
        <f>1+F2</f>
        <v>1.2</v>
      </c>
    </row>
    <row r="3" spans="2:20">
      <c r="B3" s="1" t="s">
        <v>10</v>
      </c>
      <c r="C3">
        <v>8</v>
      </c>
      <c r="E3" s="1" t="s">
        <v>62</v>
      </c>
      <c r="F3">
        <v>0.1</v>
      </c>
      <c r="H3" s="3" t="s">
        <v>11</v>
      </c>
      <c r="J3" s="3" t="s">
        <v>12</v>
      </c>
      <c r="T3">
        <f>1+F3</f>
        <v>1.1000000000000001</v>
      </c>
    </row>
    <row r="4" spans="2:20">
      <c r="B4" s="1" t="s">
        <v>14</v>
      </c>
      <c r="C4">
        <f>C2-C3</f>
        <v>4992</v>
      </c>
      <c r="H4" s="3" t="s">
        <v>15</v>
      </c>
      <c r="J4" s="3" t="s">
        <v>16</v>
      </c>
    </row>
    <row r="5" spans="2:20">
      <c r="H5" s="3" t="s">
        <v>17</v>
      </c>
      <c r="J5" s="3" t="s">
        <v>18</v>
      </c>
    </row>
    <row r="8" spans="2:20">
      <c r="B8" s="7" t="s">
        <v>64</v>
      </c>
      <c r="C8" s="7">
        <f>C17-760</f>
        <v>220</v>
      </c>
    </row>
    <row r="9" spans="2:20">
      <c r="J9" t="str">
        <f>H2</f>
        <v>投资</v>
      </c>
    </row>
    <row r="10" spans="2:20">
      <c r="F10">
        <v>0.96</v>
      </c>
      <c r="M10">
        <f>SUM(J11,F13)</f>
        <v>1000</v>
      </c>
    </row>
    <row r="11" spans="2:20">
      <c r="F11" t="s">
        <v>61</v>
      </c>
      <c r="J11">
        <f>C2*F2</f>
        <v>1000</v>
      </c>
      <c r="K11">
        <f>M10</f>
        <v>1000</v>
      </c>
    </row>
    <row r="12" spans="2:20">
      <c r="H12">
        <f>IF(G13=K11,1,IF(G13=K16,2))</f>
        <v>1</v>
      </c>
    </row>
    <row r="13" spans="2:20">
      <c r="G13">
        <f>MAX(K11,K16)</f>
        <v>1000</v>
      </c>
    </row>
    <row r="14" spans="2:20">
      <c r="J14" t="str">
        <f>H3</f>
        <v>购买企业理财</v>
      </c>
    </row>
    <row r="15" spans="2:20">
      <c r="C15" s="6"/>
      <c r="M15">
        <f>SUM(J16,F13)</f>
        <v>500</v>
      </c>
    </row>
    <row r="16" spans="2:20">
      <c r="J16">
        <f>C2*F3</f>
        <v>500</v>
      </c>
      <c r="K16">
        <f>M15</f>
        <v>500</v>
      </c>
    </row>
    <row r="17" spans="3:13">
      <c r="C17">
        <f>IF(ABS(1-SUM(F10,F18))&lt;=0.00001,SUM(F10*G13,F18*G21),NA())</f>
        <v>980</v>
      </c>
    </row>
    <row r="18" spans="3:13">
      <c r="F18">
        <f>1-F10</f>
        <v>4.0000000000000036E-2</v>
      </c>
    </row>
    <row r="19" spans="3:13">
      <c r="F19" t="s">
        <v>63</v>
      </c>
    </row>
    <row r="20" spans="3:13">
      <c r="M20">
        <f>SUM(F21)</f>
        <v>500</v>
      </c>
    </row>
    <row r="21" spans="3:13">
      <c r="F21">
        <f>C2*F3</f>
        <v>500</v>
      </c>
      <c r="G21">
        <f>M20</f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38" workbookViewId="0">
      <selection activeCell="K54" sqref="K54"/>
    </sheetView>
  </sheetViews>
  <sheetFormatPr defaultRowHeight="13.5"/>
  <cols>
    <col min="4" max="4" width="9.5" bestFit="1" customWidth="1"/>
  </cols>
  <sheetData>
    <row r="1" spans="1:16">
      <c r="A1" t="s">
        <v>95</v>
      </c>
    </row>
    <row r="3" spans="1:16">
      <c r="C3" s="1"/>
      <c r="D3" s="1"/>
      <c r="E3" s="1"/>
      <c r="F3" s="55" t="s">
        <v>65</v>
      </c>
      <c r="G3" s="1"/>
      <c r="H3" s="1"/>
      <c r="I3" s="1"/>
      <c r="J3" s="59"/>
      <c r="L3" s="60"/>
      <c r="M3" s="60" t="s">
        <v>66</v>
      </c>
      <c r="N3" s="60"/>
      <c r="P3" s="1" t="s">
        <v>91</v>
      </c>
    </row>
    <row r="4" spans="1:16">
      <c r="C4" s="55" t="s">
        <v>67</v>
      </c>
      <c r="D4" s="55" t="s">
        <v>68</v>
      </c>
      <c r="E4" s="55" t="s">
        <v>69</v>
      </c>
      <c r="F4" s="55" t="s">
        <v>70</v>
      </c>
      <c r="G4" s="55" t="s">
        <v>71</v>
      </c>
      <c r="H4" s="55" t="s">
        <v>72</v>
      </c>
      <c r="I4" s="55" t="s">
        <v>73</v>
      </c>
      <c r="J4" s="59"/>
      <c r="L4" s="61">
        <v>1</v>
      </c>
      <c r="M4" s="61" t="s">
        <v>74</v>
      </c>
      <c r="N4" s="61" t="s">
        <v>74</v>
      </c>
      <c r="P4" s="3" t="s">
        <v>92</v>
      </c>
    </row>
    <row r="5" spans="1:16">
      <c r="C5" s="55">
        <v>1</v>
      </c>
      <c r="D5">
        <v>0</v>
      </c>
      <c r="E5">
        <v>40</v>
      </c>
      <c r="F5">
        <v>1</v>
      </c>
      <c r="G5">
        <v>16</v>
      </c>
      <c r="H5">
        <v>20</v>
      </c>
      <c r="I5">
        <v>10</v>
      </c>
      <c r="L5" s="61">
        <v>1</v>
      </c>
      <c r="M5" s="61" t="s">
        <v>74</v>
      </c>
      <c r="N5" s="61">
        <v>1</v>
      </c>
      <c r="P5" s="3" t="s">
        <v>93</v>
      </c>
    </row>
    <row r="6" spans="1:16">
      <c r="C6" s="55">
        <v>2</v>
      </c>
      <c r="D6">
        <v>0</v>
      </c>
      <c r="E6">
        <v>37</v>
      </c>
      <c r="F6">
        <v>1</v>
      </c>
      <c r="G6">
        <v>15</v>
      </c>
      <c r="H6" s="62" t="s">
        <v>94</v>
      </c>
      <c r="I6">
        <v>8</v>
      </c>
      <c r="L6" s="61">
        <v>1</v>
      </c>
      <c r="M6" s="61" t="s">
        <v>74</v>
      </c>
      <c r="N6" s="61" t="s">
        <v>74</v>
      </c>
      <c r="P6" s="3" t="s">
        <v>77</v>
      </c>
    </row>
    <row r="7" spans="1:16">
      <c r="C7" s="55">
        <v>3</v>
      </c>
      <c r="D7">
        <v>0</v>
      </c>
      <c r="E7">
        <v>25</v>
      </c>
      <c r="F7">
        <v>1</v>
      </c>
      <c r="G7">
        <v>0</v>
      </c>
      <c r="H7">
        <v>25</v>
      </c>
      <c r="I7">
        <v>9</v>
      </c>
      <c r="L7" s="61" t="s">
        <v>74</v>
      </c>
      <c r="M7" s="61">
        <v>1</v>
      </c>
      <c r="N7" s="61" t="s">
        <v>74</v>
      </c>
    </row>
    <row r="8" spans="1:16">
      <c r="C8" s="55">
        <v>4</v>
      </c>
      <c r="D8">
        <v>0</v>
      </c>
      <c r="E8">
        <v>20</v>
      </c>
      <c r="F8">
        <v>0</v>
      </c>
      <c r="G8">
        <v>0</v>
      </c>
      <c r="H8">
        <v>6</v>
      </c>
      <c r="I8">
        <v>5</v>
      </c>
      <c r="L8" s="61" t="s">
        <v>74</v>
      </c>
      <c r="M8" s="61">
        <v>1</v>
      </c>
      <c r="N8" s="61" t="s">
        <v>74</v>
      </c>
    </row>
    <row r="9" spans="1:16">
      <c r="C9" s="55">
        <v>5</v>
      </c>
      <c r="D9">
        <v>0</v>
      </c>
      <c r="E9">
        <v>33</v>
      </c>
      <c r="F9">
        <v>1</v>
      </c>
      <c r="G9">
        <v>10</v>
      </c>
      <c r="H9">
        <v>10</v>
      </c>
      <c r="I9">
        <v>9</v>
      </c>
      <c r="L9" s="61" t="s">
        <v>74</v>
      </c>
      <c r="M9" s="61" t="s">
        <v>74</v>
      </c>
      <c r="N9" s="61">
        <v>0.99999999999333833</v>
      </c>
    </row>
    <row r="10" spans="1:16">
      <c r="C10" s="55">
        <v>6</v>
      </c>
      <c r="D10">
        <v>0</v>
      </c>
      <c r="E10">
        <v>30</v>
      </c>
      <c r="F10">
        <v>1</v>
      </c>
      <c r="G10">
        <v>7</v>
      </c>
      <c r="H10">
        <v>9</v>
      </c>
      <c r="I10">
        <v>8</v>
      </c>
      <c r="L10" s="61" t="s">
        <v>74</v>
      </c>
      <c r="M10" s="61">
        <v>1</v>
      </c>
      <c r="N10" s="61" t="s">
        <v>74</v>
      </c>
    </row>
    <row r="11" spans="1:16">
      <c r="C11" s="55">
        <v>7</v>
      </c>
      <c r="D11">
        <v>1</v>
      </c>
      <c r="E11">
        <v>25</v>
      </c>
      <c r="F11">
        <v>1</v>
      </c>
      <c r="G11">
        <v>2</v>
      </c>
      <c r="H11">
        <v>9</v>
      </c>
      <c r="I11">
        <v>9</v>
      </c>
      <c r="L11" s="61" t="s">
        <v>74</v>
      </c>
      <c r="M11" s="61">
        <v>1</v>
      </c>
      <c r="N11" s="61">
        <v>1</v>
      </c>
    </row>
    <row r="12" spans="1:16">
      <c r="C12" s="55">
        <v>8</v>
      </c>
      <c r="D12">
        <v>1</v>
      </c>
      <c r="E12">
        <v>23</v>
      </c>
      <c r="F12">
        <v>1</v>
      </c>
      <c r="G12">
        <v>0</v>
      </c>
      <c r="H12">
        <v>7</v>
      </c>
      <c r="I12">
        <v>7</v>
      </c>
      <c r="L12" s="61">
        <v>1</v>
      </c>
      <c r="M12" s="61" t="s">
        <v>74</v>
      </c>
      <c r="N12" s="61" t="s">
        <v>74</v>
      </c>
    </row>
    <row r="13" spans="1:16">
      <c r="C13" s="55">
        <v>9</v>
      </c>
      <c r="D13">
        <v>1</v>
      </c>
      <c r="E13">
        <v>31</v>
      </c>
      <c r="F13">
        <v>1</v>
      </c>
      <c r="G13">
        <v>8</v>
      </c>
      <c r="H13">
        <v>18</v>
      </c>
      <c r="I13">
        <v>10</v>
      </c>
      <c r="L13" s="61" t="s">
        <v>74</v>
      </c>
      <c r="M13" s="61" t="s">
        <v>74</v>
      </c>
      <c r="N13" s="61">
        <v>1</v>
      </c>
    </row>
    <row r="14" spans="1:16">
      <c r="C14" s="55">
        <v>10</v>
      </c>
      <c r="D14">
        <v>1</v>
      </c>
      <c r="E14">
        <v>55</v>
      </c>
      <c r="F14">
        <v>0</v>
      </c>
      <c r="G14">
        <v>15</v>
      </c>
      <c r="H14">
        <v>9</v>
      </c>
      <c r="I14">
        <v>9</v>
      </c>
    </row>
    <row r="18" spans="3:14">
      <c r="D18" t="s">
        <v>75</v>
      </c>
      <c r="K18" s="1"/>
      <c r="L18" s="1" t="s">
        <v>76</v>
      </c>
      <c r="M18" s="1"/>
      <c r="N18" s="1"/>
    </row>
    <row r="19" spans="3:14">
      <c r="C19" s="53"/>
      <c r="D19" s="53" t="str">
        <f>P4</f>
        <v>投资经理</v>
      </c>
      <c r="E19" s="53" t="str">
        <f>P5</f>
        <v>分析师</v>
      </c>
      <c r="F19" s="53" t="str">
        <f>P6</f>
        <v>会计</v>
      </c>
      <c r="K19" s="1"/>
      <c r="L19" s="1" t="str">
        <f>P4</f>
        <v>投资经理</v>
      </c>
      <c r="M19" s="1" t="str">
        <f>P5</f>
        <v>分析师</v>
      </c>
      <c r="N19" s="1" t="str">
        <f>P6</f>
        <v>会计</v>
      </c>
    </row>
    <row r="20" spans="3:14">
      <c r="C20" s="63" t="s">
        <v>67</v>
      </c>
      <c r="K20" s="55" t="s">
        <v>67</v>
      </c>
    </row>
    <row r="21" spans="3:14">
      <c r="C21" s="63">
        <v>1</v>
      </c>
      <c r="D21" s="61">
        <v>0</v>
      </c>
      <c r="E21" s="61">
        <v>0</v>
      </c>
      <c r="F21" s="61">
        <v>0</v>
      </c>
      <c r="G21">
        <f>SUM(D21:F21)</f>
        <v>0</v>
      </c>
      <c r="H21" s="3" t="s">
        <v>78</v>
      </c>
      <c r="I21" s="3">
        <v>1</v>
      </c>
      <c r="K21" s="55">
        <v>1</v>
      </c>
      <c r="L21">
        <v>20</v>
      </c>
      <c r="M21">
        <v>20</v>
      </c>
      <c r="N21">
        <v>20</v>
      </c>
    </row>
    <row r="22" spans="3:14">
      <c r="C22" s="63">
        <v>2</v>
      </c>
      <c r="D22" s="61">
        <v>0</v>
      </c>
      <c r="E22" s="61">
        <v>0</v>
      </c>
      <c r="F22" s="61">
        <v>0.99999999995165434</v>
      </c>
      <c r="G22">
        <f t="shared" ref="G22:G30" si="0">SUM(D22:F22)</f>
        <v>0.99999999995165434</v>
      </c>
      <c r="H22" s="3" t="s">
        <v>78</v>
      </c>
      <c r="I22" s="3">
        <v>1</v>
      </c>
      <c r="K22" s="55">
        <v>2</v>
      </c>
      <c r="L22">
        <v>15</v>
      </c>
      <c r="M22">
        <v>15</v>
      </c>
      <c r="N22" s="62">
        <v>10</v>
      </c>
    </row>
    <row r="23" spans="3:14">
      <c r="C23" s="63">
        <v>3</v>
      </c>
      <c r="D23" s="61">
        <v>0</v>
      </c>
      <c r="E23" s="61">
        <v>0</v>
      </c>
      <c r="F23" s="61">
        <v>0</v>
      </c>
      <c r="G23">
        <f t="shared" si="0"/>
        <v>0</v>
      </c>
      <c r="H23" s="3" t="s">
        <v>78</v>
      </c>
      <c r="I23" s="3">
        <v>1</v>
      </c>
      <c r="K23" s="55">
        <v>3</v>
      </c>
      <c r="L23">
        <v>25</v>
      </c>
      <c r="M23">
        <v>25</v>
      </c>
      <c r="N23">
        <v>25</v>
      </c>
    </row>
    <row r="24" spans="3:14">
      <c r="C24" s="63">
        <v>4</v>
      </c>
      <c r="D24" s="61">
        <v>0</v>
      </c>
      <c r="E24" s="61">
        <v>0</v>
      </c>
      <c r="F24" s="61">
        <v>0</v>
      </c>
      <c r="G24">
        <f t="shared" si="0"/>
        <v>0</v>
      </c>
      <c r="H24" s="3" t="s">
        <v>78</v>
      </c>
      <c r="I24" s="3">
        <v>1</v>
      </c>
      <c r="K24" s="55">
        <v>4</v>
      </c>
      <c r="L24">
        <v>6</v>
      </c>
      <c r="M24">
        <v>6</v>
      </c>
      <c r="N24">
        <v>6</v>
      </c>
    </row>
    <row r="25" spans="3:14">
      <c r="C25" s="63">
        <v>5</v>
      </c>
      <c r="D25" s="61">
        <v>0</v>
      </c>
      <c r="E25" s="61">
        <v>0.99999999990297317</v>
      </c>
      <c r="F25" s="61">
        <v>0</v>
      </c>
      <c r="G25">
        <f t="shared" si="0"/>
        <v>0.99999999990297317</v>
      </c>
      <c r="H25" s="3" t="s">
        <v>78</v>
      </c>
      <c r="I25" s="3">
        <v>1</v>
      </c>
      <c r="K25" s="55">
        <v>5</v>
      </c>
      <c r="L25">
        <v>10</v>
      </c>
      <c r="M25">
        <v>10</v>
      </c>
      <c r="N25">
        <v>10</v>
      </c>
    </row>
    <row r="26" spans="3:14">
      <c r="C26" s="63">
        <v>6</v>
      </c>
      <c r="D26" s="61">
        <v>0</v>
      </c>
      <c r="E26" s="61">
        <v>0</v>
      </c>
      <c r="F26" s="61">
        <v>1.0000000000000002</v>
      </c>
      <c r="G26">
        <f t="shared" si="0"/>
        <v>1.0000000000000002</v>
      </c>
      <c r="H26" s="3" t="s">
        <v>78</v>
      </c>
      <c r="I26" s="3">
        <v>1</v>
      </c>
      <c r="K26" s="55">
        <v>6</v>
      </c>
      <c r="L26">
        <v>9</v>
      </c>
      <c r="M26">
        <v>9</v>
      </c>
      <c r="N26">
        <v>9</v>
      </c>
    </row>
    <row r="27" spans="3:14">
      <c r="C27" s="63">
        <v>7</v>
      </c>
      <c r="D27" s="61">
        <v>0</v>
      </c>
      <c r="E27" s="61">
        <v>0.9999999999999869</v>
      </c>
      <c r="F27" s="61">
        <v>0</v>
      </c>
      <c r="G27">
        <f t="shared" si="0"/>
        <v>0.9999999999999869</v>
      </c>
      <c r="H27" s="3" t="s">
        <v>78</v>
      </c>
      <c r="I27" s="3">
        <v>1</v>
      </c>
      <c r="K27" s="55">
        <v>7</v>
      </c>
      <c r="L27">
        <v>9</v>
      </c>
      <c r="M27">
        <v>9</v>
      </c>
      <c r="N27">
        <v>9</v>
      </c>
    </row>
    <row r="28" spans="3:14">
      <c r="C28" s="63">
        <v>8</v>
      </c>
      <c r="D28" s="61">
        <v>0</v>
      </c>
      <c r="E28" s="61">
        <v>0</v>
      </c>
      <c r="F28" s="61">
        <v>0</v>
      </c>
      <c r="G28">
        <f t="shared" si="0"/>
        <v>0</v>
      </c>
      <c r="H28" s="3" t="s">
        <v>78</v>
      </c>
      <c r="I28" s="3">
        <v>1</v>
      </c>
      <c r="K28" s="55">
        <v>8</v>
      </c>
      <c r="L28">
        <v>7</v>
      </c>
      <c r="M28">
        <v>7</v>
      </c>
      <c r="N28">
        <v>7</v>
      </c>
    </row>
    <row r="29" spans="3:14">
      <c r="C29" s="63">
        <v>9</v>
      </c>
      <c r="D29" s="61">
        <v>0.99999999999333888</v>
      </c>
      <c r="E29" s="61">
        <v>0</v>
      </c>
      <c r="F29" s="61">
        <v>0</v>
      </c>
      <c r="G29">
        <f t="shared" si="0"/>
        <v>0.99999999999333888</v>
      </c>
      <c r="H29" s="3" t="s">
        <v>78</v>
      </c>
      <c r="I29" s="3">
        <v>1</v>
      </c>
      <c r="K29" s="55">
        <v>9</v>
      </c>
      <c r="L29">
        <v>18</v>
      </c>
      <c r="M29">
        <v>18</v>
      </c>
      <c r="N29">
        <v>18</v>
      </c>
    </row>
    <row r="30" spans="3:14">
      <c r="C30" s="63">
        <v>10</v>
      </c>
      <c r="D30" s="61">
        <v>0</v>
      </c>
      <c r="E30" s="61">
        <v>0</v>
      </c>
      <c r="F30" s="61">
        <v>0</v>
      </c>
      <c r="G30">
        <f t="shared" si="0"/>
        <v>0</v>
      </c>
      <c r="H30" s="3" t="s">
        <v>78</v>
      </c>
      <c r="I30" s="3">
        <v>1</v>
      </c>
      <c r="K30" s="55">
        <v>10</v>
      </c>
      <c r="L30">
        <v>9</v>
      </c>
      <c r="M30">
        <v>9</v>
      </c>
      <c r="N30">
        <v>9</v>
      </c>
    </row>
    <row r="32" spans="3:14">
      <c r="D32">
        <f>SUM(D21:D30)</f>
        <v>0.99999999999333888</v>
      </c>
      <c r="E32">
        <f>SUM(E21:E30)</f>
        <v>1.9999999999029601</v>
      </c>
      <c r="F32">
        <f>SUM(F21:F30)</f>
        <v>1.9999999999516547</v>
      </c>
    </row>
    <row r="33" spans="1:13">
      <c r="D33" s="64" t="s">
        <v>79</v>
      </c>
      <c r="E33" s="65" t="s">
        <v>78</v>
      </c>
      <c r="F33" s="65" t="s">
        <v>80</v>
      </c>
    </row>
    <row r="34" spans="1:13">
      <c r="D34" s="66">
        <v>1</v>
      </c>
      <c r="E34" s="66">
        <v>2</v>
      </c>
      <c r="F34" s="66">
        <v>2</v>
      </c>
    </row>
    <row r="36" spans="1:13">
      <c r="G36" t="s">
        <v>90</v>
      </c>
      <c r="L36" s="7" t="s">
        <v>81</v>
      </c>
      <c r="M36" s="7">
        <f>SUMPRODUCT(D21:D30,I5:I14)+SUMPRODUCT(E21:E30,I5:I14)+SUMPRODUCT(F21:F30,I5:I14)</f>
        <v>43.999999998673267</v>
      </c>
    </row>
    <row r="37" spans="1:13">
      <c r="F37" t="s">
        <v>82</v>
      </c>
      <c r="G37">
        <f>SUM(Assignment)</f>
        <v>4.9999999998479527</v>
      </c>
      <c r="H37" s="3" t="s">
        <v>79</v>
      </c>
      <c r="I37" s="3">
        <v>5</v>
      </c>
    </row>
    <row r="38" spans="1:13">
      <c r="F38" t="s">
        <v>83</v>
      </c>
      <c r="G38">
        <f>SUMPRODUCT(D21:D30,F5:F14)+SUMPRODUCT(E21:E30,F5:F14)+SUMPRODUCT(F21:F30,F5:F14)</f>
        <v>4.9999999998479536</v>
      </c>
      <c r="H38" s="3" t="s">
        <v>80</v>
      </c>
      <c r="I38" s="3">
        <v>4</v>
      </c>
    </row>
    <row r="39" spans="1:13">
      <c r="F39" t="s">
        <v>84</v>
      </c>
      <c r="G39">
        <f>SUMPRODUCT(D21:D30,D5:D14)+SUMPRODUCT(E21:E30,D5:D14)+SUMPRODUCT(F21:F30,D5:D14)</f>
        <v>1.9999999999933258</v>
      </c>
      <c r="H39" s="3" t="s">
        <v>80</v>
      </c>
      <c r="I39" s="3">
        <v>2</v>
      </c>
    </row>
    <row r="40" spans="1:13">
      <c r="F40" t="s">
        <v>85</v>
      </c>
      <c r="G40">
        <f>SUMPRODUCT(D21:D30,E5:E14)+SUMPRODUCT(E21:E30,E5:E14)+SUMPRODUCT(F21:F30,E5:E14)</f>
        <v>155.99999999480252</v>
      </c>
      <c r="H40" s="3" t="s">
        <v>78</v>
      </c>
      <c r="I40" s="3">
        <v>165</v>
      </c>
    </row>
    <row r="41" spans="1:13">
      <c r="F41" t="s">
        <v>86</v>
      </c>
      <c r="G41">
        <f>SUMPRODUCT(D21:D30,G5:G14)+SUMPRODUCT(E21:E30,G5:G14)+SUMPRODUCT(F21:F30,G5:G14)</f>
        <v>41.999999998251234</v>
      </c>
      <c r="H41" s="3" t="s">
        <v>80</v>
      </c>
      <c r="I41" s="3">
        <v>25</v>
      </c>
    </row>
    <row r="42" spans="1:13">
      <c r="F42" t="s">
        <v>87</v>
      </c>
      <c r="G42">
        <f>SUMPRODUCT(Assignment,Salary)</f>
        <v>55.999999998426262</v>
      </c>
      <c r="H42" s="3" t="s">
        <v>78</v>
      </c>
      <c r="I42" s="3">
        <v>60</v>
      </c>
    </row>
    <row r="44" spans="1:13">
      <c r="A44" t="s">
        <v>96</v>
      </c>
    </row>
    <row r="45" spans="1:13">
      <c r="C45" t="s">
        <v>97</v>
      </c>
    </row>
    <row r="46" spans="1:13">
      <c r="C46" s="67"/>
      <c r="D46" s="67">
        <f>D29</f>
        <v>0.99999999999333888</v>
      </c>
      <c r="E46" s="67">
        <f>MaxCapacity</f>
        <v>43.999999998673267</v>
      </c>
    </row>
    <row r="47" spans="1:13">
      <c r="C47" s="67">
        <v>7</v>
      </c>
      <c r="D47" s="67">
        <v>0</v>
      </c>
      <c r="E47" s="67">
        <v>42.99999999983347</v>
      </c>
    </row>
    <row r="48" spans="1:13">
      <c r="C48" s="67">
        <v>8</v>
      </c>
      <c r="D48" s="67">
        <v>0</v>
      </c>
      <c r="E48" s="67">
        <v>43</v>
      </c>
    </row>
    <row r="49" spans="3:7">
      <c r="C49" s="67">
        <v>9</v>
      </c>
      <c r="D49" s="67">
        <v>0</v>
      </c>
      <c r="E49" s="67">
        <v>43</v>
      </c>
    </row>
    <row r="50" spans="3:7">
      <c r="C50" s="67">
        <v>10</v>
      </c>
      <c r="D50" s="67">
        <v>0.99999999999333888</v>
      </c>
      <c r="E50" s="67">
        <v>44.000000000477399</v>
      </c>
    </row>
    <row r="52" spans="3:7">
      <c r="C52" t="s">
        <v>88</v>
      </c>
      <c r="F52" t="s">
        <v>89</v>
      </c>
    </row>
    <row r="53" spans="3:7">
      <c r="C53" s="67"/>
      <c r="D53" s="67">
        <f>MaxCapacity</f>
        <v>43.999999998673267</v>
      </c>
      <c r="F53" s="67"/>
      <c r="G53" s="67">
        <f>MaxCapacity</f>
        <v>43.999999998673267</v>
      </c>
    </row>
    <row r="54" spans="3:7">
      <c r="C54" s="67">
        <v>60</v>
      </c>
      <c r="D54" s="67">
        <v>43.999999999999986</v>
      </c>
      <c r="F54" s="67">
        <v>60</v>
      </c>
      <c r="G54" s="67">
        <v>44.000000000279769</v>
      </c>
    </row>
    <row r="55" spans="3:7">
      <c r="C55" s="67">
        <v>62</v>
      </c>
      <c r="D55" s="67">
        <v>43.000000000337515</v>
      </c>
      <c r="F55" s="67">
        <v>58</v>
      </c>
      <c r="G55" s="67">
        <v>43.999999999999993</v>
      </c>
    </row>
    <row r="56" spans="3:7">
      <c r="C56" s="67">
        <v>64</v>
      </c>
      <c r="D56" s="67">
        <v>44.000000000248683</v>
      </c>
      <c r="F56" s="67">
        <v>56</v>
      </c>
      <c r="G56" s="67">
        <v>44</v>
      </c>
    </row>
    <row r="57" spans="3:7">
      <c r="C57" s="67">
        <v>66</v>
      </c>
      <c r="D57" s="67">
        <v>42.999999999609209</v>
      </c>
      <c r="F57" s="67">
        <v>54</v>
      </c>
      <c r="G57" s="67">
        <v>43.000000000479623</v>
      </c>
    </row>
    <row r="58" spans="3:7">
      <c r="C58" s="67">
        <v>68</v>
      </c>
      <c r="D58" s="67">
        <v>43.999999999587111</v>
      </c>
      <c r="F58" s="67">
        <v>52</v>
      </c>
      <c r="G58" s="67">
        <v>42.999999999908951</v>
      </c>
    </row>
    <row r="59" spans="3:7">
      <c r="C59" s="67">
        <v>70</v>
      </c>
      <c r="D59" s="67">
        <v>44</v>
      </c>
      <c r="F59" s="67">
        <v>50</v>
      </c>
      <c r="G59" s="67">
        <v>41.00000000134537</v>
      </c>
    </row>
    <row r="60" spans="3:7">
      <c r="C60" s="67">
        <v>72</v>
      </c>
      <c r="D60" s="67">
        <v>43.999999999999993</v>
      </c>
      <c r="F60" s="67">
        <v>48</v>
      </c>
      <c r="G60" s="67">
        <v>39.666666666841181</v>
      </c>
    </row>
    <row r="61" spans="3:7">
      <c r="C61" s="67">
        <v>74</v>
      </c>
      <c r="D61" s="67">
        <v>44.000000000000007</v>
      </c>
      <c r="F61" s="67">
        <v>46</v>
      </c>
      <c r="G61" s="67">
        <v>37.028985507278833</v>
      </c>
    </row>
    <row r="62" spans="3:7">
      <c r="C62" s="67">
        <v>76</v>
      </c>
      <c r="D62" s="67">
        <v>43.999999999999986</v>
      </c>
      <c r="F62" s="67">
        <v>44</v>
      </c>
      <c r="G62" s="67">
        <v>35.362318840592671</v>
      </c>
    </row>
    <row r="63" spans="3:7">
      <c r="C63" s="67">
        <v>78</v>
      </c>
      <c r="D63" s="67">
        <v>44</v>
      </c>
      <c r="F63" s="67">
        <v>42</v>
      </c>
      <c r="G63" s="67">
        <v>33.695652173896114</v>
      </c>
    </row>
    <row r="64" spans="3:7">
      <c r="C64" s="67">
        <v>80</v>
      </c>
      <c r="D64" s="67">
        <v>44</v>
      </c>
      <c r="F64" s="67">
        <v>40</v>
      </c>
      <c r="G64" s="67">
        <v>32.000000000017046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决策问题.先验概率</vt:lpstr>
      <vt:lpstr>决策问题.决策树</vt:lpstr>
      <vt:lpstr>决策问题.全情报价值</vt:lpstr>
      <vt:lpstr>招聘问</vt:lpstr>
      <vt:lpstr>招聘问!Assignment</vt:lpstr>
      <vt:lpstr>招聘问!MaxCapacity</vt:lpstr>
      <vt:lpstr>招聘问!Salary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2015-12-20T05:02:05Z</dcterms:modified>
</cp:coreProperties>
</file>