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posterior" sheetId="2" r:id="rId1"/>
    <sheet name="tree" sheetId="1" r:id="rId2"/>
    <sheet name="EVPI analysis" sheetId="3" r:id="rId3"/>
  </sheets>
  <definedNames>
    <definedName name="MinimizeCosts" localSheetId="2">FALSE</definedName>
    <definedName name="MinimizeCosts" localSheetId="1">FALSE</definedName>
    <definedName name="_xlnm.Print_Area" localSheetId="2">'EVPI analysis'!TreeDiagram</definedName>
    <definedName name="_xlnm.Print_Area" localSheetId="1">tree!TreeDiagram</definedName>
    <definedName name="TreeData" localSheetId="2">'EVPI analysis'!$GH$1001:$GV$1005</definedName>
    <definedName name="TreeData" localSheetId="1">tree!$GH$1001:$GV$1017</definedName>
    <definedName name="TreeDiagBase" localSheetId="2">'EVPI analysis'!$C$13</definedName>
    <definedName name="TreeDiagBase" localSheetId="1">tree!$D$18</definedName>
    <definedName name="TreeDiagram" localSheetId="2">'EVPI analysis'!$C$13:$M$26</definedName>
    <definedName name="TreeDiagram" localSheetId="1">tree!$D$18:$V$61</definedName>
    <definedName name="UseExpUtility" localSheetId="2">FALSE</definedName>
    <definedName name="UseExpUtility" localSheetId="1">FALSE</definedName>
  </definedNames>
  <calcPr calcId="124519"/>
</workbook>
</file>

<file path=xl/calcChain.xml><?xml version="1.0" encoding="utf-8"?>
<calcChain xmlns="http://schemas.openxmlformats.org/spreadsheetml/2006/main">
  <c r="C3" i="3"/>
  <c r="J21"/>
  <c r="J16"/>
  <c r="F26"/>
  <c r="M25" s="1"/>
  <c r="G26" s="1"/>
  <c r="F23"/>
  <c r="M20"/>
  <c r="K21" s="1"/>
  <c r="M15"/>
  <c r="K16" s="1"/>
  <c r="O53" i="1"/>
  <c r="O51"/>
  <c r="V50" s="1"/>
  <c r="P51" s="1"/>
  <c r="K61"/>
  <c r="O46"/>
  <c r="S36"/>
  <c r="V35" s="1"/>
  <c r="T36" s="1"/>
  <c r="O38"/>
  <c r="O31"/>
  <c r="V30" s="1"/>
  <c r="P31" s="1"/>
  <c r="S21"/>
  <c r="S5"/>
  <c r="S4"/>
  <c r="O23"/>
  <c r="V20" s="1"/>
  <c r="T21" s="1"/>
  <c r="C6"/>
  <c r="S38"/>
  <c r="S23"/>
  <c r="E7" i="2"/>
  <c r="C16" s="1"/>
  <c r="D7"/>
  <c r="E6"/>
  <c r="D6"/>
  <c r="C7"/>
  <c r="C6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B16"/>
  <c r="H15"/>
  <c r="G15"/>
  <c r="F15"/>
  <c r="B15"/>
  <c r="H14"/>
  <c r="G14"/>
  <c r="F14"/>
  <c r="E14"/>
  <c r="D14"/>
  <c r="S39" i="1"/>
  <c r="S34"/>
  <c r="V60"/>
  <c r="L61" s="1"/>
  <c r="K59"/>
  <c r="G55"/>
  <c r="O54"/>
  <c r="K53"/>
  <c r="V55" s="1"/>
  <c r="P56" s="1"/>
  <c r="K51"/>
  <c r="O49"/>
  <c r="O44"/>
  <c r="K40"/>
  <c r="O36"/>
  <c r="G34"/>
  <c r="G32"/>
  <c r="O29"/>
  <c r="K25"/>
  <c r="S24"/>
  <c r="K24"/>
  <c r="K39" s="1"/>
  <c r="O21"/>
  <c r="S19"/>
  <c r="G18" i="3" l="1"/>
  <c r="H17" s="1"/>
  <c r="C22"/>
  <c r="V45" i="1"/>
  <c r="P46" s="1"/>
  <c r="V25"/>
  <c r="T26" s="1"/>
  <c r="P23" s="1"/>
  <c r="L27" s="1"/>
  <c r="M26" s="1"/>
  <c r="D16" i="2"/>
  <c r="E15"/>
  <c r="D15"/>
  <c r="E16"/>
  <c r="C15"/>
  <c r="L53" i="1"/>
  <c r="H57" s="1"/>
  <c r="I56" s="1"/>
  <c r="V40"/>
  <c r="T41" s="1"/>
  <c r="P38" s="1"/>
  <c r="L42" s="1"/>
  <c r="M41" s="1"/>
  <c r="H34" l="1"/>
  <c r="D45" s="1"/>
  <c r="E44" s="1"/>
</calcChain>
</file>

<file path=xl/sharedStrings.xml><?xml version="1.0" encoding="utf-8"?>
<sst xmlns="http://schemas.openxmlformats.org/spreadsheetml/2006/main" count="107" uniqueCount="59">
  <si>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</si>
  <si>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</si>
  <si>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</si>
  <si>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</si>
  <si>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</si>
  <si>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</si>
  <si>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</si>
  <si>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</si>
  <si>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</si>
  <si>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</si>
  <si>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</si>
  <si>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</si>
  <si>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</si>
  <si>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</si>
  <si>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</si>
  <si>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</si>
  <si>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</si>
  <si>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</si>
  <si>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TreePlan Academic</t>
  </si>
  <si>
    <t>咨询</t>
    <phoneticPr fontId="1" type="noConversion"/>
  </si>
  <si>
    <t>不咨询</t>
    <phoneticPr fontId="1" type="noConversion"/>
  </si>
  <si>
    <t>投资</t>
    <phoneticPr fontId="1" type="noConversion"/>
  </si>
  <si>
    <t>E</t>
  </si>
  <si>
    <t>存银行</t>
    <phoneticPr fontId="1" type="noConversion"/>
  </si>
  <si>
    <t>决策选择</t>
    <phoneticPr fontId="1" type="noConversion"/>
  </si>
  <si>
    <t>自然状态</t>
    <phoneticPr fontId="1" type="noConversion"/>
  </si>
  <si>
    <t>成功</t>
    <phoneticPr fontId="1" type="noConversion"/>
  </si>
  <si>
    <t>失败</t>
    <phoneticPr fontId="1" type="noConversion"/>
  </si>
  <si>
    <t>可以投资</t>
    <phoneticPr fontId="1" type="noConversion"/>
  </si>
  <si>
    <t>不宜投资</t>
    <phoneticPr fontId="1" type="noConversion"/>
  </si>
  <si>
    <t>费用</t>
    <phoneticPr fontId="1" type="noConversion"/>
  </si>
  <si>
    <t>总投资</t>
    <phoneticPr fontId="1" type="noConversion"/>
  </si>
  <si>
    <t>咨询费</t>
    <phoneticPr fontId="1" type="noConversion"/>
  </si>
  <si>
    <t xml:space="preserve"> </t>
    <phoneticPr fontId="1" type="noConversion"/>
  </si>
  <si>
    <t>Template for Posterior Probabilities</t>
  </si>
  <si>
    <t>Data:</t>
  </si>
  <si>
    <t>P(Finding | State)</t>
  </si>
  <si>
    <t>State of</t>
  </si>
  <si>
    <t>Prior</t>
  </si>
  <si>
    <t>Finding</t>
  </si>
  <si>
    <t>Nature</t>
  </si>
  <si>
    <t>Probability</t>
  </si>
  <si>
    <t>Posterior</t>
  </si>
  <si>
    <t>P(State | Finding)</t>
  </si>
  <si>
    <t>Probabilities:</t>
  </si>
  <si>
    <t>State of Nature</t>
  </si>
  <si>
    <t>P(Finding)</t>
  </si>
  <si>
    <t>可投</t>
    <phoneticPr fontId="1" type="noConversion"/>
  </si>
  <si>
    <t>不宜</t>
    <phoneticPr fontId="1" type="noConversion"/>
  </si>
  <si>
    <t>合计</t>
    <phoneticPr fontId="1" type="noConversion"/>
  </si>
  <si>
    <t>原始表格</t>
    <phoneticPr fontId="1" type="noConversion"/>
  </si>
  <si>
    <t>除去咨询费投资</t>
    <phoneticPr fontId="1" type="noConversion"/>
  </si>
  <si>
    <t>收益比</t>
    <phoneticPr fontId="1" type="noConversion"/>
  </si>
  <si>
    <t>收益系数</t>
    <phoneticPr fontId="1" type="noConversion"/>
  </si>
  <si>
    <t>全情报价值</t>
    <phoneticPr fontId="1" type="noConversion"/>
  </si>
  <si>
    <t>决策树</t>
    <phoneticPr fontId="1" type="noConversion"/>
  </si>
  <si>
    <t>投资成功</t>
    <phoneticPr fontId="1" type="noConversion"/>
  </si>
  <si>
    <t>投资不成功</t>
    <phoneticPr fontId="1" type="noConversion"/>
  </si>
  <si>
    <t>EVPI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</si>
</sst>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6" fillId="0" borderId="1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/>
    </xf>
    <xf numFmtId="0" fontId="5" fillId="0" borderId="7" xfId="1" applyFont="1" applyFill="1" applyBorder="1" applyAlignment="1">
      <alignment horizontal="center"/>
    </xf>
    <xf numFmtId="0" fontId="5" fillId="0" borderId="10" xfId="1" applyFont="1" applyFill="1" applyBorder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6" borderId="12" xfId="1" applyFont="1" applyFill="1" applyBorder="1" applyAlignment="1">
      <alignment horizontal="center"/>
    </xf>
    <xf numFmtId="0" fontId="5" fillId="6" borderId="13" xfId="1" applyFont="1" applyFill="1" applyBorder="1" applyAlignment="1">
      <alignment horizontal="center"/>
    </xf>
    <xf numFmtId="0" fontId="5" fillId="6" borderId="6" xfId="1" applyFont="1" applyFill="1" applyBorder="1" applyAlignment="1">
      <alignment horizontal="center"/>
    </xf>
    <xf numFmtId="0" fontId="5" fillId="6" borderId="7" xfId="1" applyFont="1" applyFill="1" applyBorder="1" applyAlignment="1">
      <alignment horizontal="center"/>
    </xf>
    <xf numFmtId="0" fontId="5" fillId="6" borderId="0" xfId="1" applyFont="1" applyFill="1" applyBorder="1" applyAlignment="1">
      <alignment horizontal="center"/>
    </xf>
    <xf numFmtId="0" fontId="5" fillId="6" borderId="9" xfId="1" applyFont="1" applyFill="1" applyBorder="1" applyAlignment="1">
      <alignment horizontal="center"/>
    </xf>
    <xf numFmtId="0" fontId="5" fillId="6" borderId="14" xfId="1" applyFont="1" applyFill="1" applyBorder="1" applyAlignment="1">
      <alignment horizontal="center"/>
    </xf>
    <xf numFmtId="0" fontId="5" fillId="6" borderId="15" xfId="1" applyFont="1" applyFill="1" applyBorder="1" applyAlignment="1">
      <alignment horizontal="center"/>
    </xf>
    <xf numFmtId="0" fontId="5" fillId="6" borderId="16" xfId="1" applyFont="1" applyFill="1" applyBorder="1" applyAlignment="1">
      <alignment horizontal="center"/>
    </xf>
    <xf numFmtId="0" fontId="5" fillId="6" borderId="17" xfId="1" applyFont="1" applyFill="1" applyBorder="1" applyAlignment="1">
      <alignment horizontal="center"/>
    </xf>
    <xf numFmtId="0" fontId="6" fillId="0" borderId="18" xfId="1" applyFont="1" applyFill="1" applyBorder="1" applyAlignment="1">
      <alignment horizontal="left"/>
    </xf>
    <xf numFmtId="0" fontId="5" fillId="0" borderId="19" xfId="1" applyFont="1" applyFill="1" applyBorder="1" applyAlignment="1">
      <alignment horizontal="center"/>
    </xf>
    <xf numFmtId="0" fontId="6" fillId="0" borderId="20" xfId="1" applyFont="1" applyFill="1" applyBorder="1" applyAlignment="1">
      <alignment horizontal="left"/>
    </xf>
    <xf numFmtId="0" fontId="5" fillId="0" borderId="21" xfId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5" fillId="7" borderId="23" xfId="1" applyNumberFormat="1" applyFont="1" applyFill="1" applyBorder="1" applyAlignment="1">
      <alignment horizontal="center"/>
    </xf>
    <xf numFmtId="0" fontId="5" fillId="7" borderId="12" xfId="1" applyNumberFormat="1" applyFont="1" applyFill="1" applyBorder="1" applyAlignment="1">
      <alignment horizontal="center"/>
    </xf>
    <xf numFmtId="0" fontId="5" fillId="7" borderId="13" xfId="1" applyNumberFormat="1" applyFont="1" applyFill="1" applyBorder="1" applyAlignment="1">
      <alignment horizontal="center"/>
    </xf>
    <xf numFmtId="0" fontId="5" fillId="7" borderId="24" xfId="1" applyFont="1" applyFill="1" applyBorder="1" applyAlignment="1">
      <alignment horizontal="center"/>
    </xf>
    <xf numFmtId="0" fontId="5" fillId="7" borderId="25" xfId="1" applyFont="1" applyFill="1" applyBorder="1" applyAlignment="1">
      <alignment horizontal="center"/>
    </xf>
    <xf numFmtId="0" fontId="5" fillId="7" borderId="0" xfId="1" applyFont="1" applyFill="1" applyBorder="1" applyAlignment="1">
      <alignment horizontal="center"/>
    </xf>
    <xf numFmtId="0" fontId="5" fillId="7" borderId="9" xfId="1" applyFont="1" applyFill="1" applyBorder="1" applyAlignment="1">
      <alignment horizontal="center"/>
    </xf>
    <xf numFmtId="0" fontId="5" fillId="7" borderId="7" xfId="1" applyFont="1" applyFill="1" applyBorder="1" applyAlignment="1">
      <alignment horizontal="center"/>
    </xf>
    <xf numFmtId="0" fontId="5" fillId="7" borderId="26" xfId="1" applyFont="1" applyFill="1" applyBorder="1" applyAlignment="1">
      <alignment horizontal="center"/>
    </xf>
    <xf numFmtId="0" fontId="5" fillId="7" borderId="15" xfId="1" applyFont="1" applyFill="1" applyBorder="1" applyAlignment="1">
      <alignment horizontal="center"/>
    </xf>
    <xf numFmtId="0" fontId="5" fillId="7" borderId="16" xfId="1" applyFont="1" applyFill="1" applyBorder="1" applyAlignment="1">
      <alignment horizontal="center"/>
    </xf>
    <xf numFmtId="0" fontId="5" fillId="7" borderId="17" xfId="1" applyFont="1" applyFill="1" applyBorder="1" applyAlignment="1">
      <alignment horizontal="center"/>
    </xf>
    <xf numFmtId="0" fontId="7" fillId="3" borderId="0" xfId="1" applyFont="1" applyFill="1" applyAlignment="1">
      <alignment horizontal="center"/>
    </xf>
    <xf numFmtId="0" fontId="5" fillId="3" borderId="0" xfId="1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6" borderId="6" xfId="1" applyFont="1" applyFill="1" applyBorder="1" applyAlignment="1">
      <alignment horizontal="center"/>
    </xf>
    <xf numFmtId="0" fontId="7" fillId="6" borderId="12" xfId="1" applyFont="1" applyFill="1" applyBorder="1" applyAlignment="1">
      <alignment horizontal="center"/>
    </xf>
    <xf numFmtId="176" fontId="5" fillId="6" borderId="0" xfId="1" applyNumberFormat="1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</cellXfs>
  <cellStyles count="2">
    <cellStyle name="Normal_Ch.10 - Decision Analysis.xls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1276" name="Oval 252"/>
        <xdr:cNvSpPr>
          <a:spLocks noChangeArrowheads="1"/>
        </xdr:cNvSpPr>
      </xdr:nvSpPr>
      <xdr:spPr bwMode="auto">
        <a:xfrm>
          <a:off x="4562475" y="548640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6</xdr:col>
      <xdr:colOff>0</xdr:colOff>
      <xdr:row>32</xdr:row>
      <xdr:rowOff>76200</xdr:rowOff>
    </xdr:from>
    <xdr:to>
      <xdr:col>8</xdr:col>
      <xdr:colOff>0</xdr:colOff>
      <xdr:row>32</xdr:row>
      <xdr:rowOff>76200</xdr:rowOff>
    </xdr:to>
    <xdr:sp macro="" textlink="">
      <xdr:nvSpPr>
        <xdr:cNvPr id="1277" name="Line 253"/>
        <xdr:cNvSpPr>
          <a:spLocks noChangeShapeType="1"/>
        </xdr:cNvSpPr>
      </xdr:nvSpPr>
      <xdr:spPr bwMode="auto">
        <a:xfrm>
          <a:off x="3190875" y="55626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4</xdr:col>
      <xdr:colOff>152400</xdr:colOff>
      <xdr:row>32</xdr:row>
      <xdr:rowOff>76200</xdr:rowOff>
    </xdr:from>
    <xdr:to>
      <xdr:col>6</xdr:col>
      <xdr:colOff>0</xdr:colOff>
      <xdr:row>43</xdr:row>
      <xdr:rowOff>76200</xdr:rowOff>
    </xdr:to>
    <xdr:sp macro="" textlink="">
      <xdr:nvSpPr>
        <xdr:cNvPr id="1278" name="Line 254"/>
        <xdr:cNvSpPr>
          <a:spLocks noChangeShapeType="1"/>
        </xdr:cNvSpPr>
      </xdr:nvSpPr>
      <xdr:spPr bwMode="auto">
        <a:xfrm flipV="1">
          <a:off x="2895600" y="5562600"/>
          <a:ext cx="295275" cy="18859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152400</xdr:colOff>
      <xdr:row>55</xdr:row>
      <xdr:rowOff>152400</xdr:rowOff>
    </xdr:to>
    <xdr:sp macro="" textlink="">
      <xdr:nvSpPr>
        <xdr:cNvPr id="1279" name="Rectangle 255"/>
        <xdr:cNvSpPr>
          <a:spLocks noChangeArrowheads="1"/>
        </xdr:cNvSpPr>
      </xdr:nvSpPr>
      <xdr:spPr bwMode="auto">
        <a:xfrm>
          <a:off x="4562475" y="9429750"/>
          <a:ext cx="152400" cy="152400"/>
        </a:xfrm>
        <a:prstGeom prst="rect">
          <a:avLst/>
        </a:prstGeom>
        <a:noFill/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/>
      </xdr:spPr>
    </xdr:sp>
    <xdr:clientData/>
  </xdr:twoCellAnchor>
  <xdr:twoCellAnchor>
    <xdr:from>
      <xdr:col>6</xdr:col>
      <xdr:colOff>0</xdr:colOff>
      <xdr:row>55</xdr:row>
      <xdr:rowOff>76200</xdr:rowOff>
    </xdr:from>
    <xdr:to>
      <xdr:col>8</xdr:col>
      <xdr:colOff>0</xdr:colOff>
      <xdr:row>55</xdr:row>
      <xdr:rowOff>76200</xdr:rowOff>
    </xdr:to>
    <xdr:sp macro="" textlink="">
      <xdr:nvSpPr>
        <xdr:cNvPr id="1280" name="Line 256"/>
        <xdr:cNvSpPr>
          <a:spLocks noChangeShapeType="1"/>
        </xdr:cNvSpPr>
      </xdr:nvSpPr>
      <xdr:spPr bwMode="auto">
        <a:xfrm>
          <a:off x="3190875" y="95059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4</xdr:col>
      <xdr:colOff>152400</xdr:colOff>
      <xdr:row>43</xdr:row>
      <xdr:rowOff>76200</xdr:rowOff>
    </xdr:from>
    <xdr:to>
      <xdr:col>6</xdr:col>
      <xdr:colOff>0</xdr:colOff>
      <xdr:row>55</xdr:row>
      <xdr:rowOff>76200</xdr:rowOff>
    </xdr:to>
    <xdr:sp macro="" textlink="">
      <xdr:nvSpPr>
        <xdr:cNvPr id="1281" name="Line 257"/>
        <xdr:cNvSpPr>
          <a:spLocks noChangeShapeType="1"/>
        </xdr:cNvSpPr>
      </xdr:nvSpPr>
      <xdr:spPr bwMode="auto">
        <a:xfrm>
          <a:off x="2895600" y="7448550"/>
          <a:ext cx="295275" cy="2057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152400</xdr:colOff>
      <xdr:row>51</xdr:row>
      <xdr:rowOff>152400</xdr:rowOff>
    </xdr:to>
    <xdr:sp macro="" textlink="">
      <xdr:nvSpPr>
        <xdr:cNvPr id="1282" name="Oval 258"/>
        <xdr:cNvSpPr>
          <a:spLocks noChangeArrowheads="1"/>
        </xdr:cNvSpPr>
      </xdr:nvSpPr>
      <xdr:spPr bwMode="auto">
        <a:xfrm>
          <a:off x="6381750" y="874395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10</xdr:col>
      <xdr:colOff>0</xdr:colOff>
      <xdr:row>51</xdr:row>
      <xdr:rowOff>76200</xdr:rowOff>
    </xdr:from>
    <xdr:to>
      <xdr:col>12</xdr:col>
      <xdr:colOff>0</xdr:colOff>
      <xdr:row>51</xdr:row>
      <xdr:rowOff>76200</xdr:rowOff>
    </xdr:to>
    <xdr:sp macro="" textlink="">
      <xdr:nvSpPr>
        <xdr:cNvPr id="1283" name="Line 259"/>
        <xdr:cNvSpPr>
          <a:spLocks noChangeShapeType="1"/>
        </xdr:cNvSpPr>
      </xdr:nvSpPr>
      <xdr:spPr bwMode="auto">
        <a:xfrm>
          <a:off x="5010150" y="88201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8</xdr:col>
      <xdr:colOff>152400</xdr:colOff>
      <xdr:row>51</xdr:row>
      <xdr:rowOff>76200</xdr:rowOff>
    </xdr:from>
    <xdr:to>
      <xdr:col>10</xdr:col>
      <xdr:colOff>0</xdr:colOff>
      <xdr:row>55</xdr:row>
      <xdr:rowOff>76200</xdr:rowOff>
    </xdr:to>
    <xdr:sp macro="" textlink="">
      <xdr:nvSpPr>
        <xdr:cNvPr id="1284" name="Line 260"/>
        <xdr:cNvSpPr>
          <a:spLocks noChangeShapeType="1"/>
        </xdr:cNvSpPr>
      </xdr:nvSpPr>
      <xdr:spPr bwMode="auto">
        <a:xfrm flipV="1">
          <a:off x="4714875" y="8820150"/>
          <a:ext cx="295275" cy="685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0</xdr:colOff>
      <xdr:row>59</xdr:row>
      <xdr:rowOff>152400</xdr:rowOff>
    </xdr:to>
    <xdr:sp macro="" textlink="">
      <xdr:nvSpPr>
        <xdr:cNvPr id="1285" name="Line 261"/>
        <xdr:cNvSpPr>
          <a:spLocks noChangeShapeType="1"/>
        </xdr:cNvSpPr>
      </xdr:nvSpPr>
      <xdr:spPr bwMode="auto">
        <a:xfrm>
          <a:off x="6381750" y="101155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152400</xdr:colOff>
      <xdr:row>59</xdr:row>
      <xdr:rowOff>76200</xdr:rowOff>
    </xdr:from>
    <xdr:to>
      <xdr:col>20</xdr:col>
      <xdr:colOff>0</xdr:colOff>
      <xdr:row>59</xdr:row>
      <xdr:rowOff>76200</xdr:rowOff>
    </xdr:to>
    <xdr:sp macro="" textlink="">
      <xdr:nvSpPr>
        <xdr:cNvPr id="1286" name="Line 262"/>
        <xdr:cNvSpPr>
          <a:spLocks noChangeShapeType="1"/>
        </xdr:cNvSpPr>
      </xdr:nvSpPr>
      <xdr:spPr bwMode="auto">
        <a:xfrm>
          <a:off x="6534150" y="10191750"/>
          <a:ext cx="3486150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10</xdr:col>
      <xdr:colOff>0</xdr:colOff>
      <xdr:row>59</xdr:row>
      <xdr:rowOff>76200</xdr:rowOff>
    </xdr:from>
    <xdr:to>
      <xdr:col>12</xdr:col>
      <xdr:colOff>0</xdr:colOff>
      <xdr:row>59</xdr:row>
      <xdr:rowOff>76200</xdr:rowOff>
    </xdr:to>
    <xdr:sp macro="" textlink="">
      <xdr:nvSpPr>
        <xdr:cNvPr id="1287" name="Line 263"/>
        <xdr:cNvSpPr>
          <a:spLocks noChangeShapeType="1"/>
        </xdr:cNvSpPr>
      </xdr:nvSpPr>
      <xdr:spPr bwMode="auto">
        <a:xfrm>
          <a:off x="5010150" y="101917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8</xdr:col>
      <xdr:colOff>152400</xdr:colOff>
      <xdr:row>55</xdr:row>
      <xdr:rowOff>76200</xdr:rowOff>
    </xdr:from>
    <xdr:to>
      <xdr:col>10</xdr:col>
      <xdr:colOff>0</xdr:colOff>
      <xdr:row>59</xdr:row>
      <xdr:rowOff>76200</xdr:rowOff>
    </xdr:to>
    <xdr:sp macro="" textlink="">
      <xdr:nvSpPr>
        <xdr:cNvPr id="1288" name="Line 264"/>
        <xdr:cNvSpPr>
          <a:spLocks noChangeShapeType="1"/>
        </xdr:cNvSpPr>
      </xdr:nvSpPr>
      <xdr:spPr bwMode="auto">
        <a:xfrm>
          <a:off x="4714875" y="9505950"/>
          <a:ext cx="295275" cy="685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16</xdr:col>
      <xdr:colOff>0</xdr:colOff>
      <xdr:row>49</xdr:row>
      <xdr:rowOff>0</xdr:rowOff>
    </xdr:from>
    <xdr:to>
      <xdr:col>16</xdr:col>
      <xdr:colOff>0</xdr:colOff>
      <xdr:row>49</xdr:row>
      <xdr:rowOff>152400</xdr:rowOff>
    </xdr:to>
    <xdr:sp macro="" textlink="">
      <xdr:nvSpPr>
        <xdr:cNvPr id="1289" name="Line 265"/>
        <xdr:cNvSpPr>
          <a:spLocks noChangeShapeType="1"/>
        </xdr:cNvSpPr>
      </xdr:nvSpPr>
      <xdr:spPr bwMode="auto">
        <a:xfrm>
          <a:off x="8201025" y="84010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49</xdr:row>
      <xdr:rowOff>76200</xdr:rowOff>
    </xdr:from>
    <xdr:to>
      <xdr:col>20</xdr:col>
      <xdr:colOff>0</xdr:colOff>
      <xdr:row>49</xdr:row>
      <xdr:rowOff>76200</xdr:rowOff>
    </xdr:to>
    <xdr:sp macro="" textlink="">
      <xdr:nvSpPr>
        <xdr:cNvPr id="1290" name="Line 266"/>
        <xdr:cNvSpPr>
          <a:spLocks noChangeShapeType="1"/>
        </xdr:cNvSpPr>
      </xdr:nvSpPr>
      <xdr:spPr bwMode="auto">
        <a:xfrm>
          <a:off x="8353425" y="8477250"/>
          <a:ext cx="166687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14</xdr:col>
      <xdr:colOff>0</xdr:colOff>
      <xdr:row>49</xdr:row>
      <xdr:rowOff>76200</xdr:rowOff>
    </xdr:from>
    <xdr:to>
      <xdr:col>16</xdr:col>
      <xdr:colOff>0</xdr:colOff>
      <xdr:row>49</xdr:row>
      <xdr:rowOff>76200</xdr:rowOff>
    </xdr:to>
    <xdr:sp macro="" textlink="">
      <xdr:nvSpPr>
        <xdr:cNvPr id="1291" name="Line 267"/>
        <xdr:cNvSpPr>
          <a:spLocks noChangeShapeType="1"/>
        </xdr:cNvSpPr>
      </xdr:nvSpPr>
      <xdr:spPr bwMode="auto">
        <a:xfrm>
          <a:off x="6829425" y="84772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152400</xdr:colOff>
      <xdr:row>49</xdr:row>
      <xdr:rowOff>76200</xdr:rowOff>
    </xdr:from>
    <xdr:to>
      <xdr:col>14</xdr:col>
      <xdr:colOff>0</xdr:colOff>
      <xdr:row>51</xdr:row>
      <xdr:rowOff>76200</xdr:rowOff>
    </xdr:to>
    <xdr:sp macro="" textlink="">
      <xdr:nvSpPr>
        <xdr:cNvPr id="1292" name="Line 268"/>
        <xdr:cNvSpPr>
          <a:spLocks noChangeShapeType="1"/>
        </xdr:cNvSpPr>
      </xdr:nvSpPr>
      <xdr:spPr bwMode="auto">
        <a:xfrm flipV="1">
          <a:off x="6534150" y="8477250"/>
          <a:ext cx="295275" cy="3429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16</xdr:col>
      <xdr:colOff>0</xdr:colOff>
      <xdr:row>54</xdr:row>
      <xdr:rowOff>0</xdr:rowOff>
    </xdr:from>
    <xdr:to>
      <xdr:col>16</xdr:col>
      <xdr:colOff>0</xdr:colOff>
      <xdr:row>54</xdr:row>
      <xdr:rowOff>152400</xdr:rowOff>
    </xdr:to>
    <xdr:sp macro="" textlink="">
      <xdr:nvSpPr>
        <xdr:cNvPr id="1293" name="Line 269"/>
        <xdr:cNvSpPr>
          <a:spLocks noChangeShapeType="1"/>
        </xdr:cNvSpPr>
      </xdr:nvSpPr>
      <xdr:spPr bwMode="auto">
        <a:xfrm>
          <a:off x="8201025" y="92583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54</xdr:row>
      <xdr:rowOff>76200</xdr:rowOff>
    </xdr:from>
    <xdr:to>
      <xdr:col>20</xdr:col>
      <xdr:colOff>0</xdr:colOff>
      <xdr:row>54</xdr:row>
      <xdr:rowOff>76200</xdr:rowOff>
    </xdr:to>
    <xdr:sp macro="" textlink="">
      <xdr:nvSpPr>
        <xdr:cNvPr id="1294" name="Line 270"/>
        <xdr:cNvSpPr>
          <a:spLocks noChangeShapeType="1"/>
        </xdr:cNvSpPr>
      </xdr:nvSpPr>
      <xdr:spPr bwMode="auto">
        <a:xfrm>
          <a:off x="8353425" y="9334500"/>
          <a:ext cx="166687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14</xdr:col>
      <xdr:colOff>0</xdr:colOff>
      <xdr:row>54</xdr:row>
      <xdr:rowOff>76200</xdr:rowOff>
    </xdr:from>
    <xdr:to>
      <xdr:col>16</xdr:col>
      <xdr:colOff>0</xdr:colOff>
      <xdr:row>54</xdr:row>
      <xdr:rowOff>76200</xdr:rowOff>
    </xdr:to>
    <xdr:sp macro="" textlink="">
      <xdr:nvSpPr>
        <xdr:cNvPr id="1295" name="Line 271"/>
        <xdr:cNvSpPr>
          <a:spLocks noChangeShapeType="1"/>
        </xdr:cNvSpPr>
      </xdr:nvSpPr>
      <xdr:spPr bwMode="auto">
        <a:xfrm>
          <a:off x="6829425" y="93345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152400</xdr:colOff>
      <xdr:row>51</xdr:row>
      <xdr:rowOff>76200</xdr:rowOff>
    </xdr:from>
    <xdr:to>
      <xdr:col>14</xdr:col>
      <xdr:colOff>0</xdr:colOff>
      <xdr:row>54</xdr:row>
      <xdr:rowOff>76200</xdr:rowOff>
    </xdr:to>
    <xdr:sp macro="" textlink="">
      <xdr:nvSpPr>
        <xdr:cNvPr id="1296" name="Line 272"/>
        <xdr:cNvSpPr>
          <a:spLocks noChangeShapeType="1"/>
        </xdr:cNvSpPr>
      </xdr:nvSpPr>
      <xdr:spPr bwMode="auto">
        <a:xfrm>
          <a:off x="6534150" y="8820150"/>
          <a:ext cx="295275" cy="5143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152400</xdr:colOff>
      <xdr:row>25</xdr:row>
      <xdr:rowOff>152400</xdr:rowOff>
    </xdr:to>
    <xdr:sp macro="" textlink="">
      <xdr:nvSpPr>
        <xdr:cNvPr id="1297" name="Rectangle 273"/>
        <xdr:cNvSpPr>
          <a:spLocks noChangeArrowheads="1"/>
        </xdr:cNvSpPr>
      </xdr:nvSpPr>
      <xdr:spPr bwMode="auto">
        <a:xfrm>
          <a:off x="6381750" y="4286250"/>
          <a:ext cx="152400" cy="152400"/>
        </a:xfrm>
        <a:prstGeom prst="rect">
          <a:avLst/>
        </a:prstGeom>
        <a:noFill/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/>
      </xdr:spPr>
    </xdr:sp>
    <xdr:clientData/>
  </xdr:twoCellAnchor>
  <xdr:twoCellAnchor>
    <xdr:from>
      <xdr:col>10</xdr:col>
      <xdr:colOff>0</xdr:colOff>
      <xdr:row>25</xdr:row>
      <xdr:rowOff>76200</xdr:rowOff>
    </xdr:from>
    <xdr:to>
      <xdr:col>12</xdr:col>
      <xdr:colOff>0</xdr:colOff>
      <xdr:row>25</xdr:row>
      <xdr:rowOff>76200</xdr:rowOff>
    </xdr:to>
    <xdr:sp macro="" textlink="">
      <xdr:nvSpPr>
        <xdr:cNvPr id="1298" name="Line 274"/>
        <xdr:cNvSpPr>
          <a:spLocks noChangeShapeType="1"/>
        </xdr:cNvSpPr>
      </xdr:nvSpPr>
      <xdr:spPr bwMode="auto">
        <a:xfrm>
          <a:off x="5010150" y="43624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8</xdr:col>
      <xdr:colOff>152400</xdr:colOff>
      <xdr:row>25</xdr:row>
      <xdr:rowOff>76200</xdr:rowOff>
    </xdr:from>
    <xdr:to>
      <xdr:col>10</xdr:col>
      <xdr:colOff>0</xdr:colOff>
      <xdr:row>32</xdr:row>
      <xdr:rowOff>76200</xdr:rowOff>
    </xdr:to>
    <xdr:sp macro="" textlink="">
      <xdr:nvSpPr>
        <xdr:cNvPr id="1299" name="Line 275"/>
        <xdr:cNvSpPr>
          <a:spLocks noChangeShapeType="1"/>
        </xdr:cNvSpPr>
      </xdr:nvSpPr>
      <xdr:spPr bwMode="auto">
        <a:xfrm flipV="1">
          <a:off x="4714875" y="4362450"/>
          <a:ext cx="295275" cy="12001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152400</xdr:colOff>
      <xdr:row>40</xdr:row>
      <xdr:rowOff>152400</xdr:rowOff>
    </xdr:to>
    <xdr:sp macro="" textlink="">
      <xdr:nvSpPr>
        <xdr:cNvPr id="1300" name="Rectangle 276"/>
        <xdr:cNvSpPr>
          <a:spLocks noChangeArrowheads="1"/>
        </xdr:cNvSpPr>
      </xdr:nvSpPr>
      <xdr:spPr bwMode="auto">
        <a:xfrm>
          <a:off x="6381750" y="6858000"/>
          <a:ext cx="152400" cy="152400"/>
        </a:xfrm>
        <a:prstGeom prst="rect">
          <a:avLst/>
        </a:prstGeom>
        <a:noFill/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/>
      </xdr:spPr>
    </xdr:sp>
    <xdr:clientData/>
  </xdr:twoCellAnchor>
  <xdr:twoCellAnchor>
    <xdr:from>
      <xdr:col>10</xdr:col>
      <xdr:colOff>0</xdr:colOff>
      <xdr:row>40</xdr:row>
      <xdr:rowOff>76200</xdr:rowOff>
    </xdr:from>
    <xdr:to>
      <xdr:col>12</xdr:col>
      <xdr:colOff>0</xdr:colOff>
      <xdr:row>40</xdr:row>
      <xdr:rowOff>76200</xdr:rowOff>
    </xdr:to>
    <xdr:sp macro="" textlink="">
      <xdr:nvSpPr>
        <xdr:cNvPr id="1301" name="Line 277"/>
        <xdr:cNvSpPr>
          <a:spLocks noChangeShapeType="1"/>
        </xdr:cNvSpPr>
      </xdr:nvSpPr>
      <xdr:spPr bwMode="auto">
        <a:xfrm>
          <a:off x="5010150" y="69342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8</xdr:col>
      <xdr:colOff>152400</xdr:colOff>
      <xdr:row>32</xdr:row>
      <xdr:rowOff>76200</xdr:rowOff>
    </xdr:from>
    <xdr:to>
      <xdr:col>10</xdr:col>
      <xdr:colOff>0</xdr:colOff>
      <xdr:row>40</xdr:row>
      <xdr:rowOff>76200</xdr:rowOff>
    </xdr:to>
    <xdr:sp macro="" textlink="">
      <xdr:nvSpPr>
        <xdr:cNvPr id="1302" name="Line 278"/>
        <xdr:cNvSpPr>
          <a:spLocks noChangeShapeType="1"/>
        </xdr:cNvSpPr>
      </xdr:nvSpPr>
      <xdr:spPr bwMode="auto">
        <a:xfrm>
          <a:off x="4714875" y="5562600"/>
          <a:ext cx="295275" cy="13716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152400</xdr:colOff>
      <xdr:row>21</xdr:row>
      <xdr:rowOff>152400</xdr:rowOff>
    </xdr:to>
    <xdr:sp macro="" textlink="">
      <xdr:nvSpPr>
        <xdr:cNvPr id="1303" name="Oval 279"/>
        <xdr:cNvSpPr>
          <a:spLocks noChangeArrowheads="1"/>
        </xdr:cNvSpPr>
      </xdr:nvSpPr>
      <xdr:spPr bwMode="auto">
        <a:xfrm>
          <a:off x="8201025" y="360045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14</xdr:col>
      <xdr:colOff>0</xdr:colOff>
      <xdr:row>21</xdr:row>
      <xdr:rowOff>76200</xdr:rowOff>
    </xdr:from>
    <xdr:to>
      <xdr:col>16</xdr:col>
      <xdr:colOff>0</xdr:colOff>
      <xdr:row>21</xdr:row>
      <xdr:rowOff>76200</xdr:rowOff>
    </xdr:to>
    <xdr:sp macro="" textlink="">
      <xdr:nvSpPr>
        <xdr:cNvPr id="1304" name="Line 280"/>
        <xdr:cNvSpPr>
          <a:spLocks noChangeShapeType="1"/>
        </xdr:cNvSpPr>
      </xdr:nvSpPr>
      <xdr:spPr bwMode="auto">
        <a:xfrm>
          <a:off x="6829425" y="36766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152400</xdr:colOff>
      <xdr:row>21</xdr:row>
      <xdr:rowOff>76200</xdr:rowOff>
    </xdr:from>
    <xdr:to>
      <xdr:col>14</xdr:col>
      <xdr:colOff>0</xdr:colOff>
      <xdr:row>25</xdr:row>
      <xdr:rowOff>76200</xdr:rowOff>
    </xdr:to>
    <xdr:sp macro="" textlink="">
      <xdr:nvSpPr>
        <xdr:cNvPr id="1305" name="Line 281"/>
        <xdr:cNvSpPr>
          <a:spLocks noChangeShapeType="1"/>
        </xdr:cNvSpPr>
      </xdr:nvSpPr>
      <xdr:spPr bwMode="auto">
        <a:xfrm flipV="1">
          <a:off x="6534150" y="3676650"/>
          <a:ext cx="295275" cy="685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16</xdr:col>
      <xdr:colOff>0</xdr:colOff>
      <xdr:row>29</xdr:row>
      <xdr:rowOff>0</xdr:rowOff>
    </xdr:from>
    <xdr:to>
      <xdr:col>16</xdr:col>
      <xdr:colOff>0</xdr:colOff>
      <xdr:row>29</xdr:row>
      <xdr:rowOff>152400</xdr:rowOff>
    </xdr:to>
    <xdr:sp macro="" textlink="">
      <xdr:nvSpPr>
        <xdr:cNvPr id="1306" name="Line 282"/>
        <xdr:cNvSpPr>
          <a:spLocks noChangeShapeType="1"/>
        </xdr:cNvSpPr>
      </xdr:nvSpPr>
      <xdr:spPr bwMode="auto">
        <a:xfrm>
          <a:off x="8201025" y="49720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29</xdr:row>
      <xdr:rowOff>76200</xdr:rowOff>
    </xdr:from>
    <xdr:to>
      <xdr:col>20</xdr:col>
      <xdr:colOff>0</xdr:colOff>
      <xdr:row>29</xdr:row>
      <xdr:rowOff>76200</xdr:rowOff>
    </xdr:to>
    <xdr:sp macro="" textlink="">
      <xdr:nvSpPr>
        <xdr:cNvPr id="1307" name="Line 283"/>
        <xdr:cNvSpPr>
          <a:spLocks noChangeShapeType="1"/>
        </xdr:cNvSpPr>
      </xdr:nvSpPr>
      <xdr:spPr bwMode="auto">
        <a:xfrm>
          <a:off x="8353425" y="5048250"/>
          <a:ext cx="166687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14</xdr:col>
      <xdr:colOff>0</xdr:colOff>
      <xdr:row>29</xdr:row>
      <xdr:rowOff>76200</xdr:rowOff>
    </xdr:from>
    <xdr:to>
      <xdr:col>16</xdr:col>
      <xdr:colOff>0</xdr:colOff>
      <xdr:row>29</xdr:row>
      <xdr:rowOff>76200</xdr:rowOff>
    </xdr:to>
    <xdr:sp macro="" textlink="">
      <xdr:nvSpPr>
        <xdr:cNvPr id="1308" name="Line 284"/>
        <xdr:cNvSpPr>
          <a:spLocks noChangeShapeType="1"/>
        </xdr:cNvSpPr>
      </xdr:nvSpPr>
      <xdr:spPr bwMode="auto">
        <a:xfrm>
          <a:off x="6829425" y="50482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152400</xdr:colOff>
      <xdr:row>25</xdr:row>
      <xdr:rowOff>76200</xdr:rowOff>
    </xdr:from>
    <xdr:to>
      <xdr:col>14</xdr:col>
      <xdr:colOff>0</xdr:colOff>
      <xdr:row>29</xdr:row>
      <xdr:rowOff>76200</xdr:rowOff>
    </xdr:to>
    <xdr:sp macro="" textlink="">
      <xdr:nvSpPr>
        <xdr:cNvPr id="1309" name="Line 285"/>
        <xdr:cNvSpPr>
          <a:spLocks noChangeShapeType="1"/>
        </xdr:cNvSpPr>
      </xdr:nvSpPr>
      <xdr:spPr bwMode="auto">
        <a:xfrm>
          <a:off x="6534150" y="4362450"/>
          <a:ext cx="295275" cy="685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16</xdr:col>
      <xdr:colOff>0</xdr:colOff>
      <xdr:row>36</xdr:row>
      <xdr:rowOff>0</xdr:rowOff>
    </xdr:from>
    <xdr:to>
      <xdr:col>16</xdr:col>
      <xdr:colOff>152400</xdr:colOff>
      <xdr:row>36</xdr:row>
      <xdr:rowOff>152400</xdr:rowOff>
    </xdr:to>
    <xdr:sp macro="" textlink="">
      <xdr:nvSpPr>
        <xdr:cNvPr id="1310" name="Oval 286"/>
        <xdr:cNvSpPr>
          <a:spLocks noChangeArrowheads="1"/>
        </xdr:cNvSpPr>
      </xdr:nvSpPr>
      <xdr:spPr bwMode="auto">
        <a:xfrm>
          <a:off x="8201025" y="617220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14</xdr:col>
      <xdr:colOff>0</xdr:colOff>
      <xdr:row>36</xdr:row>
      <xdr:rowOff>76200</xdr:rowOff>
    </xdr:from>
    <xdr:to>
      <xdr:col>16</xdr:col>
      <xdr:colOff>0</xdr:colOff>
      <xdr:row>36</xdr:row>
      <xdr:rowOff>76200</xdr:rowOff>
    </xdr:to>
    <xdr:sp macro="" textlink="">
      <xdr:nvSpPr>
        <xdr:cNvPr id="1311" name="Line 287"/>
        <xdr:cNvSpPr>
          <a:spLocks noChangeShapeType="1"/>
        </xdr:cNvSpPr>
      </xdr:nvSpPr>
      <xdr:spPr bwMode="auto">
        <a:xfrm>
          <a:off x="6829425" y="62484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152400</xdr:colOff>
      <xdr:row>36</xdr:row>
      <xdr:rowOff>76200</xdr:rowOff>
    </xdr:from>
    <xdr:to>
      <xdr:col>14</xdr:col>
      <xdr:colOff>0</xdr:colOff>
      <xdr:row>40</xdr:row>
      <xdr:rowOff>76200</xdr:rowOff>
    </xdr:to>
    <xdr:sp macro="" textlink="">
      <xdr:nvSpPr>
        <xdr:cNvPr id="1312" name="Line 288"/>
        <xdr:cNvSpPr>
          <a:spLocks noChangeShapeType="1"/>
        </xdr:cNvSpPr>
      </xdr:nvSpPr>
      <xdr:spPr bwMode="auto">
        <a:xfrm flipV="1">
          <a:off x="6534150" y="6248400"/>
          <a:ext cx="295275" cy="685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16</xdr:col>
      <xdr:colOff>0</xdr:colOff>
      <xdr:row>44</xdr:row>
      <xdr:rowOff>0</xdr:rowOff>
    </xdr:from>
    <xdr:to>
      <xdr:col>16</xdr:col>
      <xdr:colOff>0</xdr:colOff>
      <xdr:row>44</xdr:row>
      <xdr:rowOff>152400</xdr:rowOff>
    </xdr:to>
    <xdr:sp macro="" textlink="">
      <xdr:nvSpPr>
        <xdr:cNvPr id="1313" name="Line 289"/>
        <xdr:cNvSpPr>
          <a:spLocks noChangeShapeType="1"/>
        </xdr:cNvSpPr>
      </xdr:nvSpPr>
      <xdr:spPr bwMode="auto">
        <a:xfrm>
          <a:off x="8201025" y="75438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44</xdr:row>
      <xdr:rowOff>76200</xdr:rowOff>
    </xdr:from>
    <xdr:to>
      <xdr:col>20</xdr:col>
      <xdr:colOff>0</xdr:colOff>
      <xdr:row>44</xdr:row>
      <xdr:rowOff>76200</xdr:rowOff>
    </xdr:to>
    <xdr:sp macro="" textlink="">
      <xdr:nvSpPr>
        <xdr:cNvPr id="1314" name="Line 290"/>
        <xdr:cNvSpPr>
          <a:spLocks noChangeShapeType="1"/>
        </xdr:cNvSpPr>
      </xdr:nvSpPr>
      <xdr:spPr bwMode="auto">
        <a:xfrm>
          <a:off x="8353425" y="7620000"/>
          <a:ext cx="166687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14</xdr:col>
      <xdr:colOff>0</xdr:colOff>
      <xdr:row>44</xdr:row>
      <xdr:rowOff>76200</xdr:rowOff>
    </xdr:from>
    <xdr:to>
      <xdr:col>16</xdr:col>
      <xdr:colOff>0</xdr:colOff>
      <xdr:row>44</xdr:row>
      <xdr:rowOff>76200</xdr:rowOff>
    </xdr:to>
    <xdr:sp macro="" textlink="">
      <xdr:nvSpPr>
        <xdr:cNvPr id="1315" name="Line 291"/>
        <xdr:cNvSpPr>
          <a:spLocks noChangeShapeType="1"/>
        </xdr:cNvSpPr>
      </xdr:nvSpPr>
      <xdr:spPr bwMode="auto">
        <a:xfrm>
          <a:off x="6829425" y="76200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12</xdr:col>
      <xdr:colOff>152400</xdr:colOff>
      <xdr:row>40</xdr:row>
      <xdr:rowOff>76200</xdr:rowOff>
    </xdr:from>
    <xdr:to>
      <xdr:col>14</xdr:col>
      <xdr:colOff>0</xdr:colOff>
      <xdr:row>44</xdr:row>
      <xdr:rowOff>76200</xdr:rowOff>
    </xdr:to>
    <xdr:sp macro="" textlink="">
      <xdr:nvSpPr>
        <xdr:cNvPr id="1316" name="Line 292"/>
        <xdr:cNvSpPr>
          <a:spLocks noChangeShapeType="1"/>
        </xdr:cNvSpPr>
      </xdr:nvSpPr>
      <xdr:spPr bwMode="auto">
        <a:xfrm>
          <a:off x="6534150" y="6934200"/>
          <a:ext cx="295275" cy="685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0</xdr:colOff>
      <xdr:row>19</xdr:row>
      <xdr:rowOff>152400</xdr:rowOff>
    </xdr:to>
    <xdr:sp macro="" textlink="">
      <xdr:nvSpPr>
        <xdr:cNvPr id="1317" name="Line 293"/>
        <xdr:cNvSpPr>
          <a:spLocks noChangeShapeType="1"/>
        </xdr:cNvSpPr>
      </xdr:nvSpPr>
      <xdr:spPr bwMode="auto">
        <a:xfrm>
          <a:off x="10020300" y="32575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19</xdr:row>
      <xdr:rowOff>76200</xdr:rowOff>
    </xdr:from>
    <xdr:to>
      <xdr:col>20</xdr:col>
      <xdr:colOff>0</xdr:colOff>
      <xdr:row>19</xdr:row>
      <xdr:rowOff>76200</xdr:rowOff>
    </xdr:to>
    <xdr:sp macro="" textlink="">
      <xdr:nvSpPr>
        <xdr:cNvPr id="1318" name="Line 294"/>
        <xdr:cNvSpPr>
          <a:spLocks noChangeShapeType="1"/>
        </xdr:cNvSpPr>
      </xdr:nvSpPr>
      <xdr:spPr bwMode="auto">
        <a:xfrm>
          <a:off x="8648700" y="33337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19</xdr:row>
      <xdr:rowOff>76200</xdr:rowOff>
    </xdr:from>
    <xdr:to>
      <xdr:col>18</xdr:col>
      <xdr:colOff>0</xdr:colOff>
      <xdr:row>21</xdr:row>
      <xdr:rowOff>76200</xdr:rowOff>
    </xdr:to>
    <xdr:sp macro="" textlink="">
      <xdr:nvSpPr>
        <xdr:cNvPr id="1319" name="Line 295"/>
        <xdr:cNvSpPr>
          <a:spLocks noChangeShapeType="1"/>
        </xdr:cNvSpPr>
      </xdr:nvSpPr>
      <xdr:spPr bwMode="auto">
        <a:xfrm flipV="1">
          <a:off x="8353425" y="3333750"/>
          <a:ext cx="295275" cy="3429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0</xdr:colOff>
      <xdr:row>24</xdr:row>
      <xdr:rowOff>152400</xdr:rowOff>
    </xdr:to>
    <xdr:sp macro="" textlink="">
      <xdr:nvSpPr>
        <xdr:cNvPr id="1320" name="Line 296"/>
        <xdr:cNvSpPr>
          <a:spLocks noChangeShapeType="1"/>
        </xdr:cNvSpPr>
      </xdr:nvSpPr>
      <xdr:spPr bwMode="auto">
        <a:xfrm>
          <a:off x="10020300" y="41148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24</xdr:row>
      <xdr:rowOff>76200</xdr:rowOff>
    </xdr:from>
    <xdr:to>
      <xdr:col>20</xdr:col>
      <xdr:colOff>0</xdr:colOff>
      <xdr:row>24</xdr:row>
      <xdr:rowOff>76200</xdr:rowOff>
    </xdr:to>
    <xdr:sp macro="" textlink="">
      <xdr:nvSpPr>
        <xdr:cNvPr id="1321" name="Line 297"/>
        <xdr:cNvSpPr>
          <a:spLocks noChangeShapeType="1"/>
        </xdr:cNvSpPr>
      </xdr:nvSpPr>
      <xdr:spPr bwMode="auto">
        <a:xfrm>
          <a:off x="8648700" y="41910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21</xdr:row>
      <xdr:rowOff>76200</xdr:rowOff>
    </xdr:from>
    <xdr:to>
      <xdr:col>18</xdr:col>
      <xdr:colOff>0</xdr:colOff>
      <xdr:row>24</xdr:row>
      <xdr:rowOff>76200</xdr:rowOff>
    </xdr:to>
    <xdr:sp macro="" textlink="">
      <xdr:nvSpPr>
        <xdr:cNvPr id="1322" name="Line 298"/>
        <xdr:cNvSpPr>
          <a:spLocks noChangeShapeType="1"/>
        </xdr:cNvSpPr>
      </xdr:nvSpPr>
      <xdr:spPr bwMode="auto">
        <a:xfrm>
          <a:off x="8353425" y="3676650"/>
          <a:ext cx="295275" cy="5143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0</xdr:colOff>
      <xdr:row>34</xdr:row>
      <xdr:rowOff>152400</xdr:rowOff>
    </xdr:to>
    <xdr:sp macro="" textlink="">
      <xdr:nvSpPr>
        <xdr:cNvPr id="1323" name="Line 299"/>
        <xdr:cNvSpPr>
          <a:spLocks noChangeShapeType="1"/>
        </xdr:cNvSpPr>
      </xdr:nvSpPr>
      <xdr:spPr bwMode="auto">
        <a:xfrm>
          <a:off x="10020300" y="58293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34</xdr:row>
      <xdr:rowOff>76200</xdr:rowOff>
    </xdr:from>
    <xdr:to>
      <xdr:col>20</xdr:col>
      <xdr:colOff>0</xdr:colOff>
      <xdr:row>34</xdr:row>
      <xdr:rowOff>76200</xdr:rowOff>
    </xdr:to>
    <xdr:sp macro="" textlink="">
      <xdr:nvSpPr>
        <xdr:cNvPr id="1324" name="Line 300"/>
        <xdr:cNvSpPr>
          <a:spLocks noChangeShapeType="1"/>
        </xdr:cNvSpPr>
      </xdr:nvSpPr>
      <xdr:spPr bwMode="auto">
        <a:xfrm>
          <a:off x="8648700" y="59055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34</xdr:row>
      <xdr:rowOff>76200</xdr:rowOff>
    </xdr:from>
    <xdr:to>
      <xdr:col>18</xdr:col>
      <xdr:colOff>0</xdr:colOff>
      <xdr:row>36</xdr:row>
      <xdr:rowOff>76200</xdr:rowOff>
    </xdr:to>
    <xdr:sp macro="" textlink="">
      <xdr:nvSpPr>
        <xdr:cNvPr id="1325" name="Line 301"/>
        <xdr:cNvSpPr>
          <a:spLocks noChangeShapeType="1"/>
        </xdr:cNvSpPr>
      </xdr:nvSpPr>
      <xdr:spPr bwMode="auto">
        <a:xfrm flipV="1">
          <a:off x="8353425" y="5905500"/>
          <a:ext cx="295275" cy="3429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20</xdr:col>
      <xdr:colOff>0</xdr:colOff>
      <xdr:row>39</xdr:row>
      <xdr:rowOff>0</xdr:rowOff>
    </xdr:from>
    <xdr:to>
      <xdr:col>20</xdr:col>
      <xdr:colOff>0</xdr:colOff>
      <xdr:row>39</xdr:row>
      <xdr:rowOff>152400</xdr:rowOff>
    </xdr:to>
    <xdr:sp macro="" textlink="">
      <xdr:nvSpPr>
        <xdr:cNvPr id="1326" name="Line 302"/>
        <xdr:cNvSpPr>
          <a:spLocks noChangeShapeType="1"/>
        </xdr:cNvSpPr>
      </xdr:nvSpPr>
      <xdr:spPr bwMode="auto">
        <a:xfrm>
          <a:off x="10020300" y="66865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18</xdr:col>
      <xdr:colOff>0</xdr:colOff>
      <xdr:row>39</xdr:row>
      <xdr:rowOff>76200</xdr:rowOff>
    </xdr:from>
    <xdr:to>
      <xdr:col>20</xdr:col>
      <xdr:colOff>0</xdr:colOff>
      <xdr:row>39</xdr:row>
      <xdr:rowOff>76200</xdr:rowOff>
    </xdr:to>
    <xdr:sp macro="" textlink="">
      <xdr:nvSpPr>
        <xdr:cNvPr id="1327" name="Line 303"/>
        <xdr:cNvSpPr>
          <a:spLocks noChangeShapeType="1"/>
        </xdr:cNvSpPr>
      </xdr:nvSpPr>
      <xdr:spPr bwMode="auto">
        <a:xfrm>
          <a:off x="8648700" y="67627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16</xdr:col>
      <xdr:colOff>152400</xdr:colOff>
      <xdr:row>36</xdr:row>
      <xdr:rowOff>76200</xdr:rowOff>
    </xdr:from>
    <xdr:to>
      <xdr:col>18</xdr:col>
      <xdr:colOff>0</xdr:colOff>
      <xdr:row>39</xdr:row>
      <xdr:rowOff>76200</xdr:rowOff>
    </xdr:to>
    <xdr:sp macro="" textlink="">
      <xdr:nvSpPr>
        <xdr:cNvPr id="1328" name="Line 304"/>
        <xdr:cNvSpPr>
          <a:spLocks noChangeShapeType="1"/>
        </xdr:cNvSpPr>
      </xdr:nvSpPr>
      <xdr:spPr bwMode="auto">
        <a:xfrm>
          <a:off x="8353425" y="6248400"/>
          <a:ext cx="295275" cy="5143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152400</xdr:colOff>
      <xdr:row>43</xdr:row>
      <xdr:rowOff>152400</xdr:rowOff>
    </xdr:to>
    <xdr:sp macro="" textlink="">
      <xdr:nvSpPr>
        <xdr:cNvPr id="1329" name="Rectangle 305"/>
        <xdr:cNvSpPr>
          <a:spLocks noChangeArrowheads="1"/>
        </xdr:cNvSpPr>
      </xdr:nvSpPr>
      <xdr:spPr bwMode="auto">
        <a:xfrm>
          <a:off x="2743200" y="7372350"/>
          <a:ext cx="152400" cy="152400"/>
        </a:xfrm>
        <a:prstGeom prst="rect">
          <a:avLst/>
        </a:prstGeom>
        <a:noFill/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/>
      </xdr:spPr>
    </xdr:sp>
    <xdr:clientData/>
  </xdr:twoCellAnchor>
  <xdr:twoCellAnchor>
    <xdr:from>
      <xdr:col>3</xdr:col>
      <xdr:colOff>0</xdr:colOff>
      <xdr:row>43</xdr:row>
      <xdr:rowOff>76200</xdr:rowOff>
    </xdr:from>
    <xdr:to>
      <xdr:col>4</xdr:col>
      <xdr:colOff>0</xdr:colOff>
      <xdr:row>43</xdr:row>
      <xdr:rowOff>76200</xdr:rowOff>
    </xdr:to>
    <xdr:sp macro="" textlink="">
      <xdr:nvSpPr>
        <xdr:cNvPr id="1330" name="Line 306"/>
        <xdr:cNvSpPr>
          <a:spLocks noChangeShapeType="1"/>
        </xdr:cNvSpPr>
      </xdr:nvSpPr>
      <xdr:spPr bwMode="auto">
        <a:xfrm>
          <a:off x="2057400" y="7448550"/>
          <a:ext cx="6858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152400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3876675" y="2743200"/>
          <a:ext cx="152400" cy="152400"/>
        </a:xfrm>
        <a:prstGeom prst="rect">
          <a:avLst/>
        </a:prstGeom>
        <a:noFill/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/>
      </xdr:spPr>
    </xdr:sp>
    <xdr:clientData/>
  </xdr:twoCellAnchor>
  <xdr:twoCellAnchor>
    <xdr:from>
      <xdr:col>5</xdr:col>
      <xdr:colOff>0</xdr:colOff>
      <xdr:row>16</xdr:row>
      <xdr:rowOff>76200</xdr:rowOff>
    </xdr:from>
    <xdr:to>
      <xdr:col>7</xdr:col>
      <xdr:colOff>0</xdr:colOff>
      <xdr:row>16</xdr:row>
      <xdr:rowOff>76200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2505075" y="28194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3</xdr:col>
      <xdr:colOff>152400</xdr:colOff>
      <xdr:row>16</xdr:row>
      <xdr:rowOff>76200</xdr:rowOff>
    </xdr:from>
    <xdr:to>
      <xdr:col>5</xdr:col>
      <xdr:colOff>0</xdr:colOff>
      <xdr:row>20</xdr:row>
      <xdr:rowOff>76200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 flipV="1">
          <a:off x="2209800" y="2819400"/>
          <a:ext cx="295275" cy="685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0</xdr:colOff>
      <xdr:row>24</xdr:row>
      <xdr:rowOff>152400</xdr:rowOff>
    </xdr:to>
    <xdr:sp macro="" textlink="">
      <xdr:nvSpPr>
        <xdr:cNvPr id="3094" name="Line 22"/>
        <xdr:cNvSpPr>
          <a:spLocks noChangeShapeType="1"/>
        </xdr:cNvSpPr>
      </xdr:nvSpPr>
      <xdr:spPr bwMode="auto">
        <a:xfrm>
          <a:off x="3876675" y="41148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7</xdr:col>
      <xdr:colOff>152400</xdr:colOff>
      <xdr:row>24</xdr:row>
      <xdr:rowOff>76200</xdr:rowOff>
    </xdr:from>
    <xdr:to>
      <xdr:col>11</xdr:col>
      <xdr:colOff>0</xdr:colOff>
      <xdr:row>24</xdr:row>
      <xdr:rowOff>76200</xdr:rowOff>
    </xdr:to>
    <xdr:sp macro="" textlink="">
      <xdr:nvSpPr>
        <xdr:cNvPr id="3095" name="Line 23"/>
        <xdr:cNvSpPr>
          <a:spLocks noChangeShapeType="1"/>
        </xdr:cNvSpPr>
      </xdr:nvSpPr>
      <xdr:spPr bwMode="auto">
        <a:xfrm>
          <a:off x="4029075" y="4191000"/>
          <a:ext cx="166687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5</xdr:col>
      <xdr:colOff>0</xdr:colOff>
      <xdr:row>24</xdr:row>
      <xdr:rowOff>76200</xdr:rowOff>
    </xdr:from>
    <xdr:to>
      <xdr:col>7</xdr:col>
      <xdr:colOff>0</xdr:colOff>
      <xdr:row>24</xdr:row>
      <xdr:rowOff>76200</xdr:rowOff>
    </xdr:to>
    <xdr:sp macro="" textlink="">
      <xdr:nvSpPr>
        <xdr:cNvPr id="3096" name="Line 24"/>
        <xdr:cNvSpPr>
          <a:spLocks noChangeShapeType="1"/>
        </xdr:cNvSpPr>
      </xdr:nvSpPr>
      <xdr:spPr bwMode="auto">
        <a:xfrm>
          <a:off x="2505075" y="41910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3</xdr:col>
      <xdr:colOff>152400</xdr:colOff>
      <xdr:row>20</xdr:row>
      <xdr:rowOff>76200</xdr:rowOff>
    </xdr:from>
    <xdr:to>
      <xdr:col>5</xdr:col>
      <xdr:colOff>0</xdr:colOff>
      <xdr:row>24</xdr:row>
      <xdr:rowOff>76200</xdr:rowOff>
    </xdr:to>
    <xdr:sp macro="" textlink="">
      <xdr:nvSpPr>
        <xdr:cNvPr id="3097" name="Line 25"/>
        <xdr:cNvSpPr>
          <a:spLocks noChangeShapeType="1"/>
        </xdr:cNvSpPr>
      </xdr:nvSpPr>
      <xdr:spPr bwMode="auto">
        <a:xfrm>
          <a:off x="2209800" y="3505200"/>
          <a:ext cx="295275" cy="685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0</xdr:colOff>
      <xdr:row>14</xdr:row>
      <xdr:rowOff>152400</xdr:rowOff>
    </xdr:to>
    <xdr:sp macro="" textlink="">
      <xdr:nvSpPr>
        <xdr:cNvPr id="3098" name="Line 26"/>
        <xdr:cNvSpPr>
          <a:spLocks noChangeShapeType="1"/>
        </xdr:cNvSpPr>
      </xdr:nvSpPr>
      <xdr:spPr bwMode="auto">
        <a:xfrm>
          <a:off x="5695950" y="24003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9</xdr:col>
      <xdr:colOff>0</xdr:colOff>
      <xdr:row>14</xdr:row>
      <xdr:rowOff>76200</xdr:rowOff>
    </xdr:from>
    <xdr:to>
      <xdr:col>11</xdr:col>
      <xdr:colOff>0</xdr:colOff>
      <xdr:row>14</xdr:row>
      <xdr:rowOff>76200</xdr:rowOff>
    </xdr:to>
    <xdr:sp macro="" textlink="">
      <xdr:nvSpPr>
        <xdr:cNvPr id="3099" name="Line 27"/>
        <xdr:cNvSpPr>
          <a:spLocks noChangeShapeType="1"/>
        </xdr:cNvSpPr>
      </xdr:nvSpPr>
      <xdr:spPr bwMode="auto">
        <a:xfrm>
          <a:off x="4324350" y="24765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7</xdr:col>
      <xdr:colOff>152400</xdr:colOff>
      <xdr:row>14</xdr:row>
      <xdr:rowOff>76200</xdr:rowOff>
    </xdr:from>
    <xdr:to>
      <xdr:col>9</xdr:col>
      <xdr:colOff>0</xdr:colOff>
      <xdr:row>16</xdr:row>
      <xdr:rowOff>76200</xdr:rowOff>
    </xdr:to>
    <xdr:sp macro="" textlink="">
      <xdr:nvSpPr>
        <xdr:cNvPr id="3100" name="Line 28"/>
        <xdr:cNvSpPr>
          <a:spLocks noChangeShapeType="1"/>
        </xdr:cNvSpPr>
      </xdr:nvSpPr>
      <xdr:spPr bwMode="auto">
        <a:xfrm flipV="1">
          <a:off x="4029075" y="2476500"/>
          <a:ext cx="295275" cy="3429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0</xdr:colOff>
      <xdr:row>19</xdr:row>
      <xdr:rowOff>152400</xdr:rowOff>
    </xdr:to>
    <xdr:sp macro="" textlink="">
      <xdr:nvSpPr>
        <xdr:cNvPr id="3101" name="Line 29"/>
        <xdr:cNvSpPr>
          <a:spLocks noChangeShapeType="1"/>
        </xdr:cNvSpPr>
      </xdr:nvSpPr>
      <xdr:spPr bwMode="auto">
        <a:xfrm>
          <a:off x="5695950" y="32575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9</xdr:col>
      <xdr:colOff>0</xdr:colOff>
      <xdr:row>19</xdr:row>
      <xdr:rowOff>76200</xdr:rowOff>
    </xdr:from>
    <xdr:to>
      <xdr:col>11</xdr:col>
      <xdr:colOff>0</xdr:colOff>
      <xdr:row>19</xdr:row>
      <xdr:rowOff>76200</xdr:rowOff>
    </xdr:to>
    <xdr:sp macro="" textlink="">
      <xdr:nvSpPr>
        <xdr:cNvPr id="3102" name="Line 30"/>
        <xdr:cNvSpPr>
          <a:spLocks noChangeShapeType="1"/>
        </xdr:cNvSpPr>
      </xdr:nvSpPr>
      <xdr:spPr bwMode="auto">
        <a:xfrm>
          <a:off x="4324350" y="33337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7</xdr:col>
      <xdr:colOff>152400</xdr:colOff>
      <xdr:row>16</xdr:row>
      <xdr:rowOff>76200</xdr:rowOff>
    </xdr:from>
    <xdr:to>
      <xdr:col>9</xdr:col>
      <xdr:colOff>0</xdr:colOff>
      <xdr:row>19</xdr:row>
      <xdr:rowOff>76200</xdr:rowOff>
    </xdr:to>
    <xdr:sp macro="" textlink="">
      <xdr:nvSpPr>
        <xdr:cNvPr id="3103" name="Line 31"/>
        <xdr:cNvSpPr>
          <a:spLocks noChangeShapeType="1"/>
        </xdr:cNvSpPr>
      </xdr:nvSpPr>
      <xdr:spPr bwMode="auto">
        <a:xfrm>
          <a:off x="4029075" y="2819400"/>
          <a:ext cx="295275" cy="5143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152400</xdr:rowOff>
    </xdr:to>
    <xdr:sp macro="" textlink="">
      <xdr:nvSpPr>
        <xdr:cNvPr id="3104" name="Oval 32"/>
        <xdr:cNvSpPr>
          <a:spLocks noChangeArrowheads="1"/>
        </xdr:cNvSpPr>
      </xdr:nvSpPr>
      <xdr:spPr bwMode="auto">
        <a:xfrm>
          <a:off x="2057400" y="3429000"/>
          <a:ext cx="152400" cy="152400"/>
        </a:xfrm>
        <a:prstGeom prst="ellipse">
          <a:avLst/>
        </a:prstGeom>
        <a:noFill/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/>
      </xdr:spPr>
    </xdr:sp>
    <xdr:clientData/>
  </xdr:twoCellAnchor>
  <xdr:twoCellAnchor>
    <xdr:from>
      <xdr:col>2</xdr:col>
      <xdr:colOff>0</xdr:colOff>
      <xdr:row>20</xdr:row>
      <xdr:rowOff>76200</xdr:rowOff>
    </xdr:from>
    <xdr:to>
      <xdr:col>3</xdr:col>
      <xdr:colOff>0</xdr:colOff>
      <xdr:row>20</xdr:row>
      <xdr:rowOff>76200</xdr:rowOff>
    </xdr:to>
    <xdr:sp macro="" textlink="">
      <xdr:nvSpPr>
        <xdr:cNvPr id="3105" name="Line 33"/>
        <xdr:cNvSpPr>
          <a:spLocks noChangeShapeType="1"/>
        </xdr:cNvSpPr>
      </xdr:nvSpPr>
      <xdr:spPr bwMode="auto">
        <a:xfrm>
          <a:off x="1371600" y="3505200"/>
          <a:ext cx="6858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G24" sqref="G24"/>
    </sheetView>
  </sheetViews>
  <sheetFormatPr defaultRowHeight="13.5"/>
  <sheetData>
    <row r="1" spans="1:15" ht="18">
      <c r="A1" s="7" t="s">
        <v>34</v>
      </c>
      <c r="B1" s="8"/>
      <c r="C1" s="8"/>
      <c r="D1" s="8"/>
      <c r="E1" s="8"/>
      <c r="F1" s="8"/>
      <c r="G1" s="8"/>
      <c r="H1" s="8"/>
      <c r="I1" s="8"/>
      <c r="J1" s="8"/>
      <c r="K1" s="8"/>
      <c r="L1" t="s">
        <v>50</v>
      </c>
    </row>
    <row r="2" spans="1:15" ht="14.25" thickBo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44" t="s">
        <v>26</v>
      </c>
      <c r="M2" s="44" t="s">
        <v>27</v>
      </c>
      <c r="N2" s="44"/>
      <c r="O2" s="44" t="s">
        <v>49</v>
      </c>
    </row>
    <row r="3" spans="1:15">
      <c r="A3" s="8"/>
      <c r="B3" s="9" t="s">
        <v>35</v>
      </c>
      <c r="C3" s="10"/>
      <c r="D3" s="49" t="s">
        <v>36</v>
      </c>
      <c r="E3" s="50"/>
      <c r="F3" s="50"/>
      <c r="G3" s="50"/>
      <c r="H3" s="51"/>
      <c r="I3" s="8"/>
      <c r="J3" s="8"/>
      <c r="K3" s="42" t="s">
        <v>47</v>
      </c>
      <c r="L3" s="45">
        <v>154</v>
      </c>
      <c r="M3" s="45">
        <v>2</v>
      </c>
      <c r="N3" s="45"/>
      <c r="O3" s="45">
        <v>156</v>
      </c>
    </row>
    <row r="4" spans="1:15">
      <c r="A4" s="8"/>
      <c r="B4" s="11" t="s">
        <v>37</v>
      </c>
      <c r="C4" s="12" t="s">
        <v>38</v>
      </c>
      <c r="D4" s="52" t="s">
        <v>39</v>
      </c>
      <c r="E4" s="53"/>
      <c r="F4" s="53"/>
      <c r="G4" s="53"/>
      <c r="H4" s="54"/>
      <c r="I4" s="8"/>
      <c r="J4" s="8"/>
      <c r="K4" s="42" t="s">
        <v>48</v>
      </c>
      <c r="L4" s="45">
        <v>38</v>
      </c>
      <c r="M4" s="45">
        <v>6</v>
      </c>
      <c r="N4" s="45"/>
      <c r="O4" s="45">
        <v>44</v>
      </c>
    </row>
    <row r="5" spans="1:15">
      <c r="A5" s="8"/>
      <c r="B5" s="13" t="s">
        <v>40</v>
      </c>
      <c r="C5" s="14" t="s">
        <v>41</v>
      </c>
      <c r="D5" s="47" t="s">
        <v>26</v>
      </c>
      <c r="E5" s="47" t="s">
        <v>27</v>
      </c>
      <c r="F5" s="15"/>
      <c r="G5" s="15"/>
      <c r="H5" s="16"/>
      <c r="I5" s="8"/>
      <c r="J5" s="8"/>
      <c r="K5" s="43"/>
      <c r="L5" s="45"/>
      <c r="M5" s="45"/>
      <c r="N5" s="45"/>
      <c r="O5" s="45"/>
    </row>
    <row r="6" spans="1:15">
      <c r="A6" s="8"/>
      <c r="B6" s="46" t="s">
        <v>47</v>
      </c>
      <c r="C6" s="18">
        <f>156/200</f>
        <v>0.78</v>
      </c>
      <c r="D6" s="48">
        <f>154/156</f>
        <v>0.98717948717948723</v>
      </c>
      <c r="E6" s="48">
        <f>2/156</f>
        <v>1.282051282051282E-2</v>
      </c>
      <c r="F6" s="19"/>
      <c r="G6" s="19"/>
      <c r="H6" s="20"/>
      <c r="I6" s="8"/>
      <c r="J6" s="8"/>
      <c r="K6" s="42" t="s">
        <v>49</v>
      </c>
      <c r="L6" s="45">
        <v>192</v>
      </c>
      <c r="M6" s="45">
        <v>8</v>
      </c>
      <c r="N6" s="45"/>
      <c r="O6" s="45">
        <v>200</v>
      </c>
    </row>
    <row r="7" spans="1:15">
      <c r="A7" s="8"/>
      <c r="B7" s="46" t="s">
        <v>48</v>
      </c>
      <c r="C7" s="18">
        <f>44/200</f>
        <v>0.22</v>
      </c>
      <c r="D7" s="48">
        <f>38/44</f>
        <v>0.86363636363636365</v>
      </c>
      <c r="E7" s="48">
        <f>6/44</f>
        <v>0.13636363636363635</v>
      </c>
      <c r="F7" s="19"/>
      <c r="G7" s="19"/>
      <c r="H7" s="20"/>
      <c r="I7" s="8"/>
      <c r="J7" s="8"/>
      <c r="K7" s="8"/>
    </row>
    <row r="8" spans="1:15">
      <c r="A8" s="8"/>
      <c r="B8" s="17"/>
      <c r="C8" s="18"/>
      <c r="D8" s="19"/>
      <c r="E8" s="19"/>
      <c r="F8" s="19"/>
      <c r="G8" s="19"/>
      <c r="H8" s="20"/>
      <c r="I8" s="8"/>
      <c r="J8" s="8"/>
      <c r="K8" s="8"/>
    </row>
    <row r="9" spans="1:15">
      <c r="A9" s="8"/>
      <c r="B9" s="17"/>
      <c r="C9" s="18"/>
      <c r="D9" s="19"/>
      <c r="E9" s="19"/>
      <c r="F9" s="19"/>
      <c r="G9" s="19"/>
      <c r="H9" s="20"/>
      <c r="I9" s="8"/>
      <c r="J9" s="8"/>
      <c r="K9" s="8"/>
    </row>
    <row r="10" spans="1:15" ht="14.25" thickBot="1">
      <c r="A10" s="8"/>
      <c r="B10" s="21"/>
      <c r="C10" s="22"/>
      <c r="D10" s="23"/>
      <c r="E10" s="23"/>
      <c r="F10" s="23"/>
      <c r="G10" s="23"/>
      <c r="H10" s="24"/>
      <c r="I10" s="8"/>
      <c r="J10" s="8"/>
      <c r="K10" s="8"/>
    </row>
    <row r="11" spans="1:15" ht="14.25" thickBo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5">
      <c r="A12" s="8"/>
      <c r="B12" s="25" t="s">
        <v>42</v>
      </c>
      <c r="C12" s="26"/>
      <c r="D12" s="49" t="s">
        <v>43</v>
      </c>
      <c r="E12" s="50"/>
      <c r="F12" s="50"/>
      <c r="G12" s="50"/>
      <c r="H12" s="51"/>
      <c r="I12" s="8"/>
      <c r="J12" s="8"/>
      <c r="K12" s="8"/>
    </row>
    <row r="13" spans="1:15">
      <c r="A13" s="8"/>
      <c r="B13" s="27" t="s">
        <v>44</v>
      </c>
      <c r="C13" s="14"/>
      <c r="D13" s="52" t="s">
        <v>45</v>
      </c>
      <c r="E13" s="53"/>
      <c r="F13" s="53"/>
      <c r="G13" s="53"/>
      <c r="H13" s="54"/>
      <c r="I13" s="8"/>
      <c r="J13" s="8"/>
      <c r="K13" s="8"/>
    </row>
    <row r="14" spans="1:15">
      <c r="A14" s="8"/>
      <c r="B14" s="28" t="s">
        <v>39</v>
      </c>
      <c r="C14" s="29" t="s">
        <v>46</v>
      </c>
      <c r="D14" s="30" t="str">
        <f>IF(B6="","",B6)</f>
        <v>可投</v>
      </c>
      <c r="E14" s="31" t="str">
        <f>IF(B7="","",B7)</f>
        <v>不宜</v>
      </c>
      <c r="F14" s="31" t="str">
        <f>IF(B8="","",B8)</f>
        <v/>
      </c>
      <c r="G14" s="31" t="str">
        <f>IF(B9="","",B9)</f>
        <v/>
      </c>
      <c r="H14" s="32" t="str">
        <f>IF(B10="","",B10)</f>
        <v/>
      </c>
      <c r="I14" s="8"/>
      <c r="J14" s="8"/>
      <c r="K14" s="8"/>
    </row>
    <row r="15" spans="1:15">
      <c r="A15" s="8"/>
      <c r="B15" s="33" t="str">
        <f>IF(D5="","",D5)</f>
        <v>成功</v>
      </c>
      <c r="C15" s="34">
        <f>IF(D6="","",SUMPRODUCT(C6:C10,D6:D10))</f>
        <v>0.96</v>
      </c>
      <c r="D15" s="35">
        <f>IF(D6="","",C6*D6/SUMPRODUCT(C6:C10,D6:D10))</f>
        <v>0.80208333333333337</v>
      </c>
      <c r="E15" s="35">
        <f>IF(D7="","",C7*D7/SUMPRODUCT(C6:C10,D6:D10))</f>
        <v>0.19791666666666669</v>
      </c>
      <c r="F15" s="35" t="str">
        <f>IF(D8="","",C8*D8/SUMPRODUCT(C6:C10,D6:D10))</f>
        <v/>
      </c>
      <c r="G15" s="35" t="str">
        <f>IF(D9="","",C9*D9/SUMPRODUCT(C6:C10,D6:D10))</f>
        <v/>
      </c>
      <c r="H15" s="36" t="str">
        <f>IF(D10="","",C10*D10/SUMPRODUCT(C6:C10,D6:D10))</f>
        <v/>
      </c>
      <c r="I15" s="8"/>
      <c r="J15" s="8"/>
      <c r="K15" s="8"/>
    </row>
    <row r="16" spans="1:15">
      <c r="A16" s="8"/>
      <c r="B16" s="33" t="str">
        <f>IF(E5="","",E5)</f>
        <v>失败</v>
      </c>
      <c r="C16" s="37">
        <f>IF(E6="","",SUMPRODUCT(C6:C10,E6:E10))</f>
        <v>0.04</v>
      </c>
      <c r="D16" s="35">
        <f>IF(E6="","",C6*E6/SUMPRODUCT(C6:C10,E6:E10))</f>
        <v>0.25</v>
      </c>
      <c r="E16" s="35">
        <f>IF(E7="","",C7*E7/SUMPRODUCT(C6:C10,E6:E10))</f>
        <v>0.75</v>
      </c>
      <c r="F16" s="35" t="str">
        <f>IF(E8="","",C8*E8/SUMPRODUCT(C6:C10,E6:E10))</f>
        <v/>
      </c>
      <c r="G16" s="35" t="str">
        <f>IF(E9="","",C9*E9/SUMPRODUCT(C6:C10,E6:E10))</f>
        <v/>
      </c>
      <c r="H16" s="36" t="str">
        <f>IF(E10="","",C10*E10/SUMPRODUCT(C6:C10,E6:E10))</f>
        <v/>
      </c>
      <c r="I16" s="8"/>
      <c r="J16" s="8"/>
      <c r="K16" s="8"/>
    </row>
    <row r="17" spans="1:11">
      <c r="A17" s="8"/>
      <c r="B17" s="33" t="str">
        <f>IF(F5="","",F5)</f>
        <v/>
      </c>
      <c r="C17" s="37" t="str">
        <f>IF(F6="","",SUMPRODUCT(C6:C10,F6:F10))</f>
        <v/>
      </c>
      <c r="D17" s="35" t="str">
        <f>IF(F6="","",C6*F6/SUMPRODUCT(C6:C10,F6:F10))</f>
        <v/>
      </c>
      <c r="E17" s="35" t="str">
        <f>IF(F7="","",C7*F7/SUMPRODUCT(C6:C10,F6:F10))</f>
        <v/>
      </c>
      <c r="F17" s="35" t="str">
        <f>IF(F8="","",C8*F8/SUMPRODUCT(C6:C10,F6:F10))</f>
        <v/>
      </c>
      <c r="G17" s="35" t="str">
        <f>IF(F9="","",C9*F9/SUMPRODUCT(C6:C10,F6:F10))</f>
        <v/>
      </c>
      <c r="H17" s="36" t="str">
        <f>IF(F10="","",C10*F10/SUMPRODUCT(C6:C10,F6:F10))</f>
        <v/>
      </c>
      <c r="I17" s="8"/>
      <c r="J17" s="8"/>
      <c r="K17" s="8"/>
    </row>
    <row r="18" spans="1:11">
      <c r="A18" s="8"/>
      <c r="B18" s="33" t="str">
        <f>IF(G5="","",G5)</f>
        <v/>
      </c>
      <c r="C18" s="37" t="str">
        <f>IF(G6="","",SUMPRODUCT(C6:C10,G6:G10))</f>
        <v/>
      </c>
      <c r="D18" s="35" t="str">
        <f>IF(G6="","",C6*G6/SUMPRODUCT(C6:C10,G6:G10))</f>
        <v/>
      </c>
      <c r="E18" s="35" t="str">
        <f>IF(G7="","",C7*G7/SUMPRODUCT(C6:C10,G6:G10))</f>
        <v/>
      </c>
      <c r="F18" s="35" t="str">
        <f>IF(G8="","",C8*G8/SUMPRODUCT(C6:C10,G6:G10))</f>
        <v/>
      </c>
      <c r="G18" s="35" t="str">
        <f>IF(G9="","",C9*G9/SUMPRODUCT(C6:C10,G6:G10))</f>
        <v/>
      </c>
      <c r="H18" s="36" t="str">
        <f>IF(G10="","",C10*G10/SUMPRODUCT(C6:C10,G6:G10))</f>
        <v/>
      </c>
      <c r="I18" s="8"/>
      <c r="J18" s="8"/>
      <c r="K18" s="8"/>
    </row>
    <row r="19" spans="1:11" ht="14.25" thickBot="1">
      <c r="A19" s="8"/>
      <c r="B19" s="38" t="str">
        <f>IF(H5="","",H5)</f>
        <v/>
      </c>
      <c r="C19" s="39" t="str">
        <f>IF(H6="","",SUMPRODUCT(C6:C10,H6:H10))</f>
        <v/>
      </c>
      <c r="D19" s="40" t="str">
        <f>IF(H6="","",C6*H6/SUMPRODUCT(C6:C10,H6:H10))</f>
        <v/>
      </c>
      <c r="E19" s="40" t="str">
        <f>IF(H7="","",C7*H7/SUMPRODUCT(C6:C10,H6:H10))</f>
        <v/>
      </c>
      <c r="F19" s="40" t="str">
        <f>IF(H8="","",C8*H8/SUMPRODUCT(C6:C10,H6:H10))</f>
        <v/>
      </c>
      <c r="G19" s="40" t="str">
        <f>IF(H9="","",C9*H9/SUMPRODUCT(C6:C10,H6:H10))</f>
        <v/>
      </c>
      <c r="H19" s="41" t="str">
        <f>IF(H10="","",C10*H10/SUMPRODUCT(C6:C10,H6:H10))</f>
        <v/>
      </c>
      <c r="I19" s="8"/>
      <c r="J19" s="8"/>
      <c r="K19" s="8"/>
    </row>
    <row r="20" spans="1:1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</sheetData>
  <mergeCells count="4">
    <mergeCell ref="D3:H3"/>
    <mergeCell ref="D4:H4"/>
    <mergeCell ref="D12:H12"/>
    <mergeCell ref="D13:H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V1017"/>
  <sheetViews>
    <sheetView workbookViewId="0">
      <selection activeCell="T62" sqref="T62"/>
    </sheetView>
  </sheetViews>
  <sheetFormatPr defaultRowHeight="13.5"/>
  <cols>
    <col min="2" max="2" width="13.25" customWidth="1"/>
    <col min="5" max="5" width="2.25" customWidth="1"/>
    <col min="6" max="6" width="3.625" customWidth="1"/>
    <col min="9" max="9" width="2.25" customWidth="1"/>
    <col min="10" max="10" width="3.625" customWidth="1"/>
    <col min="13" max="13" width="2.25" customWidth="1"/>
    <col min="14" max="14" width="3.625" customWidth="1"/>
    <col min="17" max="17" width="2.25" customWidth="1"/>
    <col min="18" max="18" width="3.625" customWidth="1"/>
    <col min="21" max="21" width="2.25" customWidth="1"/>
  </cols>
  <sheetData>
    <row r="1" spans="1:19">
      <c r="A1" t="s">
        <v>55</v>
      </c>
    </row>
    <row r="3" spans="1:19">
      <c r="C3" s="4" t="s">
        <v>30</v>
      </c>
      <c r="G3" s="4" t="s">
        <v>24</v>
      </c>
      <c r="K3" s="4" t="s">
        <v>25</v>
      </c>
      <c r="P3" s="4" t="s">
        <v>52</v>
      </c>
      <c r="S3" s="4" t="s">
        <v>53</v>
      </c>
    </row>
    <row r="4" spans="1:19">
      <c r="B4" s="4" t="s">
        <v>31</v>
      </c>
      <c r="C4" s="6">
        <v>50000</v>
      </c>
      <c r="G4" s="5" t="s">
        <v>21</v>
      </c>
      <c r="K4" s="5" t="s">
        <v>26</v>
      </c>
      <c r="O4" s="4" t="s">
        <v>21</v>
      </c>
      <c r="P4">
        <v>0.12</v>
      </c>
      <c r="S4">
        <f>1+P4</f>
        <v>1.1200000000000001</v>
      </c>
    </row>
    <row r="5" spans="1:19">
      <c r="B5" s="4" t="s">
        <v>32</v>
      </c>
      <c r="C5">
        <v>500</v>
      </c>
      <c r="G5" s="5" t="s">
        <v>23</v>
      </c>
      <c r="K5" s="5" t="s">
        <v>27</v>
      </c>
      <c r="O5" s="4" t="s">
        <v>23</v>
      </c>
      <c r="P5">
        <v>0.06</v>
      </c>
      <c r="S5">
        <f>1+P5</f>
        <v>1.06</v>
      </c>
    </row>
    <row r="6" spans="1:19">
      <c r="B6" s="4" t="s">
        <v>51</v>
      </c>
      <c r="C6">
        <f>C4-C5</f>
        <v>49500</v>
      </c>
      <c r="G6" s="5" t="s">
        <v>19</v>
      </c>
      <c r="K6" s="5" t="s">
        <v>28</v>
      </c>
    </row>
    <row r="7" spans="1:19">
      <c r="G7" s="5" t="s">
        <v>20</v>
      </c>
      <c r="K7" s="5" t="s">
        <v>29</v>
      </c>
    </row>
    <row r="18" spans="4:23">
      <c r="D18" s="1" t="s">
        <v>18</v>
      </c>
      <c r="S18">
        <v>0.99</v>
      </c>
    </row>
    <row r="19" spans="4:23">
      <c r="S19" t="str">
        <f>K4</f>
        <v>成功</v>
      </c>
    </row>
    <row r="20" spans="4:23">
      <c r="V20">
        <f>SUM(S21,O23,K27,G34)</f>
        <v>5440.0000000000073</v>
      </c>
    </row>
    <row r="21" spans="4:23">
      <c r="O21" t="str">
        <f>G4</f>
        <v>投资</v>
      </c>
      <c r="S21">
        <f>C6*S4</f>
        <v>55440.000000000007</v>
      </c>
      <c r="T21">
        <f>V20</f>
        <v>5440.0000000000073</v>
      </c>
    </row>
    <row r="23" spans="4:23">
      <c r="O23">
        <f>-C6</f>
        <v>-49500</v>
      </c>
      <c r="P23">
        <f>IF(ABS(1-SUM(S18,S23))&lt;=0.00001,SUM(S18*T21,S23*T26),NA())</f>
        <v>4885.6000000000058</v>
      </c>
      <c r="S23">
        <f>1-S18</f>
        <v>1.0000000000000009E-2</v>
      </c>
    </row>
    <row r="24" spans="4:23">
      <c r="K24">
        <f>156/200</f>
        <v>0.78</v>
      </c>
      <c r="S24" t="str">
        <f>K5</f>
        <v>失败</v>
      </c>
    </row>
    <row r="25" spans="4:23">
      <c r="K25" t="str">
        <f>K6</f>
        <v>可以投资</v>
      </c>
      <c r="V25">
        <f>SUM(S26,O23,K27,G34)</f>
        <v>-50000</v>
      </c>
    </row>
    <row r="26" spans="4:23">
      <c r="M26">
        <f>IF(L27=P23,1,IF(L27=P31,2))</f>
        <v>1</v>
      </c>
      <c r="S26">
        <v>0</v>
      </c>
      <c r="T26">
        <f>V25</f>
        <v>-50000</v>
      </c>
    </row>
    <row r="27" spans="4:23">
      <c r="K27">
        <v>0</v>
      </c>
      <c r="L27">
        <f>MAX(P23,P31)</f>
        <v>4885.6000000000058</v>
      </c>
    </row>
    <row r="29" spans="4:23">
      <c r="O29" t="str">
        <f>G5</f>
        <v>存银行</v>
      </c>
    </row>
    <row r="30" spans="4:23">
      <c r="V30">
        <f>SUM(O31,K27,G34)</f>
        <v>2470</v>
      </c>
      <c r="W30" t="s">
        <v>33</v>
      </c>
    </row>
    <row r="31" spans="4:23">
      <c r="O31">
        <f>C6*P5</f>
        <v>2970</v>
      </c>
      <c r="P31">
        <f>V30</f>
        <v>2470</v>
      </c>
    </row>
    <row r="32" spans="4:23">
      <c r="G32" t="str">
        <f>G6</f>
        <v>咨询</v>
      </c>
    </row>
    <row r="33" spans="4:22">
      <c r="S33">
        <v>0.86</v>
      </c>
    </row>
    <row r="34" spans="4:22">
      <c r="G34">
        <f>-C5</f>
        <v>-500</v>
      </c>
      <c r="H34">
        <f>IF(ABS(1-SUM(K24,K39))&lt;=0.00001,SUM(K24*L27,K39*L42),NA())</f>
        <v>4354.1680000000042</v>
      </c>
      <c r="S34" t="str">
        <f>K4</f>
        <v>成功</v>
      </c>
    </row>
    <row r="35" spans="4:22">
      <c r="V35">
        <f>SUM(S36,O38,K42,G34)</f>
        <v>5440.0000000000073</v>
      </c>
    </row>
    <row r="36" spans="4:22">
      <c r="O36" t="str">
        <f>G4</f>
        <v>投资</v>
      </c>
      <c r="S36">
        <f>C6*S4</f>
        <v>55440.000000000007</v>
      </c>
      <c r="T36">
        <f>V35</f>
        <v>5440.0000000000073</v>
      </c>
    </row>
    <row r="38" spans="4:22">
      <c r="O38">
        <f>-C6</f>
        <v>-49500</v>
      </c>
      <c r="P38">
        <f>IF(ABS(1-SUM(S33,S38))&lt;=0.00001,SUM(S33*T36,S38*T41),NA())</f>
        <v>-2321.5999999999949</v>
      </c>
      <c r="S38">
        <f>1-S33</f>
        <v>0.14000000000000001</v>
      </c>
    </row>
    <row r="39" spans="4:22">
      <c r="K39">
        <f>1-K24</f>
        <v>0.21999999999999997</v>
      </c>
      <c r="S39" t="str">
        <f>K5</f>
        <v>失败</v>
      </c>
    </row>
    <row r="40" spans="4:22">
      <c r="K40" t="str">
        <f>K7</f>
        <v>不宜投资</v>
      </c>
      <c r="V40">
        <f>SUM(S41,O38,K42,G34)</f>
        <v>-50000</v>
      </c>
    </row>
    <row r="41" spans="4:22">
      <c r="M41">
        <f>IF(L42=P38,1,IF(L42=P46,2))</f>
        <v>2</v>
      </c>
      <c r="T41">
        <f>V40</f>
        <v>-50000</v>
      </c>
    </row>
    <row r="42" spans="4:22">
      <c r="K42">
        <v>0</v>
      </c>
      <c r="L42">
        <f>MAX(P38,P46)</f>
        <v>2470</v>
      </c>
    </row>
    <row r="43" spans="4:22">
      <c r="D43" s="2"/>
    </row>
    <row r="44" spans="4:22">
      <c r="E44">
        <f>IF(D45=H34,1,IF(D45=H57,2))</f>
        <v>1</v>
      </c>
      <c r="O44" t="str">
        <f>G5</f>
        <v>存银行</v>
      </c>
    </row>
    <row r="45" spans="4:22">
      <c r="D45">
        <f>MAX(H34,H57)</f>
        <v>4354.1680000000042</v>
      </c>
      <c r="V45">
        <f>SUM(O46,K42,G34)</f>
        <v>2470</v>
      </c>
    </row>
    <row r="46" spans="4:22">
      <c r="O46">
        <f>C6*P5</f>
        <v>2970</v>
      </c>
      <c r="P46">
        <f>V45</f>
        <v>2470</v>
      </c>
    </row>
    <row r="48" spans="4:22">
      <c r="O48">
        <v>0.96</v>
      </c>
    </row>
    <row r="49" spans="7:22">
      <c r="O49" t="str">
        <f>K4</f>
        <v>成功</v>
      </c>
    </row>
    <row r="50" spans="7:22">
      <c r="V50">
        <f>SUM(O51,K53,G57)</f>
        <v>6000.0000000000073</v>
      </c>
    </row>
    <row r="51" spans="7:22">
      <c r="K51" t="str">
        <f>G4</f>
        <v>投资</v>
      </c>
      <c r="O51">
        <f>C4*S4</f>
        <v>56000.000000000007</v>
      </c>
      <c r="P51">
        <f>V50</f>
        <v>6000.0000000000073</v>
      </c>
    </row>
    <row r="53" spans="7:22">
      <c r="K53">
        <f>-C4</f>
        <v>-50000</v>
      </c>
      <c r="L53">
        <f>IF(ABS(1-SUM(O48,O53))&lt;=0.00001,SUM(O48*P51,O53*P56),NA())</f>
        <v>3760.0000000000045</v>
      </c>
      <c r="O53">
        <f>1-O48</f>
        <v>4.0000000000000036E-2</v>
      </c>
    </row>
    <row r="54" spans="7:22">
      <c r="O54" t="str">
        <f>K5</f>
        <v>失败</v>
      </c>
    </row>
    <row r="55" spans="7:22">
      <c r="G55" t="str">
        <f>G7</f>
        <v>不咨询</v>
      </c>
      <c r="V55">
        <f>SUM(O56,K53,G57)</f>
        <v>-50000</v>
      </c>
    </row>
    <row r="56" spans="7:22">
      <c r="I56">
        <f>IF(H57=L53,1,IF(H57=L61,2))</f>
        <v>1</v>
      </c>
      <c r="O56">
        <v>0</v>
      </c>
      <c r="P56">
        <f>V55</f>
        <v>-50000</v>
      </c>
    </row>
    <row r="57" spans="7:22">
      <c r="G57">
        <v>0</v>
      </c>
      <c r="H57">
        <f>MAX(L53,L61)</f>
        <v>3760.0000000000045</v>
      </c>
    </row>
    <row r="59" spans="7:22">
      <c r="K59" t="str">
        <f>G5</f>
        <v>存银行</v>
      </c>
    </row>
    <row r="60" spans="7:22">
      <c r="V60">
        <f>SUM(K61,G57)</f>
        <v>3000</v>
      </c>
    </row>
    <row r="61" spans="7:22">
      <c r="K61">
        <f>C4*P5</f>
        <v>3000</v>
      </c>
      <c r="L61">
        <f>V60</f>
        <v>3000</v>
      </c>
    </row>
    <row r="1000" spans="190:204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90:204"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26</v>
      </c>
      <c r="GU1001">
        <v>1</v>
      </c>
      <c r="GV1001" t="b">
        <v>1</v>
      </c>
    </row>
    <row r="1002" spans="190:204">
      <c r="GH1002">
        <v>1</v>
      </c>
      <c r="GK1002">
        <v>0</v>
      </c>
      <c r="GL1002">
        <v>0</v>
      </c>
      <c r="GM1002" t="s">
        <v>22</v>
      </c>
      <c r="GN1002">
        <v>2</v>
      </c>
      <c r="GO1002">
        <v>7</v>
      </c>
      <c r="GP1002">
        <v>8</v>
      </c>
      <c r="GQ1002">
        <v>0</v>
      </c>
      <c r="GR1002">
        <v>0</v>
      </c>
      <c r="GS1002">
        <v>0</v>
      </c>
      <c r="GT1002">
        <v>15</v>
      </c>
      <c r="GU1002">
        <v>5</v>
      </c>
      <c r="GV1002" t="b">
        <v>1</v>
      </c>
    </row>
    <row r="1003" spans="190:204">
      <c r="GH1003">
        <v>2</v>
      </c>
      <c r="GK1003">
        <v>0</v>
      </c>
      <c r="GL1003">
        <v>0</v>
      </c>
      <c r="GM1003" t="s">
        <v>16</v>
      </c>
      <c r="GN1003">
        <v>2</v>
      </c>
      <c r="GO1003">
        <v>3</v>
      </c>
      <c r="GP1003">
        <v>4</v>
      </c>
      <c r="GQ1003">
        <v>0</v>
      </c>
      <c r="GR1003">
        <v>0</v>
      </c>
      <c r="GS1003">
        <v>0</v>
      </c>
      <c r="GT1003">
        <v>38</v>
      </c>
      <c r="GU1003">
        <v>5</v>
      </c>
      <c r="GV1003" t="b">
        <v>1</v>
      </c>
    </row>
    <row r="1004" spans="190:204">
      <c r="GH1004">
        <v>3</v>
      </c>
      <c r="GK1004">
        <v>0</v>
      </c>
      <c r="GL1004">
        <v>2</v>
      </c>
      <c r="GM1004" t="s">
        <v>22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34</v>
      </c>
      <c r="GU1004">
        <v>9</v>
      </c>
      <c r="GV1004" t="b">
        <v>1</v>
      </c>
    </row>
    <row r="1005" spans="190:204">
      <c r="GH1005">
        <v>4</v>
      </c>
      <c r="GK1005">
        <v>0</v>
      </c>
      <c r="GL1005">
        <v>2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42</v>
      </c>
      <c r="GU1005">
        <v>9</v>
      </c>
      <c r="GV1005" t="b">
        <v>1</v>
      </c>
    </row>
    <row r="1006" spans="190:204">
      <c r="GH1006">
        <v>5</v>
      </c>
      <c r="GL1006">
        <v>3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32</v>
      </c>
      <c r="GU1006">
        <v>13</v>
      </c>
      <c r="GV1006" t="b">
        <v>1</v>
      </c>
    </row>
    <row r="1007" spans="190:204">
      <c r="GH1007">
        <v>6</v>
      </c>
      <c r="GL1007">
        <v>3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37</v>
      </c>
      <c r="GU1007">
        <v>13</v>
      </c>
      <c r="GV1007" t="b">
        <v>1</v>
      </c>
    </row>
    <row r="1008" spans="190:204">
      <c r="GH1008">
        <v>7</v>
      </c>
      <c r="GL1008">
        <v>1</v>
      </c>
      <c r="GM1008" t="s">
        <v>16</v>
      </c>
      <c r="GN1008">
        <v>2</v>
      </c>
      <c r="GO1008">
        <v>9</v>
      </c>
      <c r="GP1008">
        <v>10</v>
      </c>
      <c r="GQ1008">
        <v>0</v>
      </c>
      <c r="GR1008">
        <v>0</v>
      </c>
      <c r="GS1008">
        <v>0</v>
      </c>
      <c r="GT1008">
        <v>8</v>
      </c>
      <c r="GU1008">
        <v>9</v>
      </c>
      <c r="GV1008" t="b">
        <v>1</v>
      </c>
    </row>
    <row r="1009" spans="190:204">
      <c r="GH1009">
        <v>8</v>
      </c>
      <c r="GL1009">
        <v>1</v>
      </c>
      <c r="GM1009" t="s">
        <v>16</v>
      </c>
      <c r="GN1009">
        <v>2</v>
      </c>
      <c r="GO1009">
        <v>11</v>
      </c>
      <c r="GP1009">
        <v>12</v>
      </c>
      <c r="GQ1009">
        <v>0</v>
      </c>
      <c r="GR1009">
        <v>0</v>
      </c>
      <c r="GS1009">
        <v>0</v>
      </c>
      <c r="GT1009">
        <v>23</v>
      </c>
      <c r="GU1009">
        <v>9</v>
      </c>
      <c r="GV1009" t="b">
        <v>1</v>
      </c>
    </row>
    <row r="1010" spans="190:204">
      <c r="GH1010">
        <v>9</v>
      </c>
      <c r="GK1010">
        <v>0</v>
      </c>
      <c r="GL1010">
        <v>7</v>
      </c>
      <c r="GM1010" t="s">
        <v>22</v>
      </c>
      <c r="GN1010">
        <v>2</v>
      </c>
      <c r="GO1010">
        <v>13</v>
      </c>
      <c r="GP1010">
        <v>14</v>
      </c>
      <c r="GQ1010">
        <v>0</v>
      </c>
      <c r="GR1010">
        <v>0</v>
      </c>
      <c r="GS1010">
        <v>0</v>
      </c>
      <c r="GT1010">
        <v>4</v>
      </c>
      <c r="GU1010">
        <v>13</v>
      </c>
      <c r="GV1010" t="b">
        <v>1</v>
      </c>
    </row>
    <row r="1011" spans="190:204">
      <c r="GH1011">
        <v>10</v>
      </c>
      <c r="GK1011">
        <v>0</v>
      </c>
      <c r="GL1011">
        <v>7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12</v>
      </c>
      <c r="GU1011">
        <v>13</v>
      </c>
      <c r="GV1011" t="b">
        <v>1</v>
      </c>
    </row>
    <row r="1012" spans="190:204">
      <c r="GH1012">
        <v>11</v>
      </c>
      <c r="GK1012">
        <v>0</v>
      </c>
      <c r="GL1012">
        <v>8</v>
      </c>
      <c r="GM1012" t="s">
        <v>22</v>
      </c>
      <c r="GN1012">
        <v>2</v>
      </c>
      <c r="GO1012">
        <v>15</v>
      </c>
      <c r="GP1012">
        <v>16</v>
      </c>
      <c r="GQ1012">
        <v>0</v>
      </c>
      <c r="GR1012">
        <v>0</v>
      </c>
      <c r="GS1012">
        <v>0</v>
      </c>
      <c r="GT1012">
        <v>19</v>
      </c>
      <c r="GU1012">
        <v>13</v>
      </c>
      <c r="GV1012" t="b">
        <v>1</v>
      </c>
    </row>
    <row r="1013" spans="190:204">
      <c r="GH1013">
        <v>12</v>
      </c>
      <c r="GK1013">
        <v>0</v>
      </c>
      <c r="GL1013">
        <v>8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27</v>
      </c>
      <c r="GU1013">
        <v>13</v>
      </c>
      <c r="GV1013" t="b">
        <v>1</v>
      </c>
    </row>
    <row r="1014" spans="190:204">
      <c r="GH1014">
        <v>13</v>
      </c>
      <c r="GL1014">
        <v>9</v>
      </c>
      <c r="GM1014" t="s">
        <v>17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2</v>
      </c>
      <c r="GU1014">
        <v>17</v>
      </c>
      <c r="GV1014" t="b">
        <v>1</v>
      </c>
    </row>
    <row r="1015" spans="190:204">
      <c r="GH1015">
        <v>14</v>
      </c>
      <c r="GL1015">
        <v>9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7</v>
      </c>
      <c r="GU1015">
        <v>17</v>
      </c>
      <c r="GV1015" t="b">
        <v>1</v>
      </c>
    </row>
    <row r="1016" spans="190:204">
      <c r="GH1016">
        <v>15</v>
      </c>
      <c r="GL1016">
        <v>11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17</v>
      </c>
      <c r="GU1016">
        <v>17</v>
      </c>
      <c r="GV1016" t="b">
        <v>1</v>
      </c>
    </row>
    <row r="1017" spans="190:204">
      <c r="GH1017">
        <v>16</v>
      </c>
      <c r="GL1017">
        <v>11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22</v>
      </c>
      <c r="GU1017">
        <v>17</v>
      </c>
      <c r="GV1017" t="b">
        <v>1</v>
      </c>
    </row>
  </sheetData>
  <sheetProtection selectLockedCells="1" selectUnlockedCells="1"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V1005"/>
  <sheetViews>
    <sheetView tabSelected="1" workbookViewId="0">
      <selection activeCell="Q20" sqref="Q20"/>
    </sheetView>
  </sheetViews>
  <sheetFormatPr defaultRowHeight="13.5"/>
  <cols>
    <col min="4" max="4" width="2.25" customWidth="1"/>
    <col min="5" max="5" width="3.625" customWidth="1"/>
    <col min="8" max="8" width="2.25" customWidth="1"/>
    <col min="9" max="9" width="3.625" customWidth="1"/>
    <col min="12" max="12" width="2.25" customWidth="1"/>
  </cols>
  <sheetData>
    <row r="1" spans="1:13">
      <c r="A1" t="s">
        <v>54</v>
      </c>
    </row>
    <row r="3" spans="1:13">
      <c r="B3" s="3" t="s">
        <v>58</v>
      </c>
      <c r="C3" s="3">
        <f>C22-3760</f>
        <v>2120</v>
      </c>
    </row>
    <row r="13" spans="1:13">
      <c r="C13" s="1" t="s">
        <v>18</v>
      </c>
    </row>
    <row r="14" spans="1:13">
      <c r="J14" t="s">
        <v>21</v>
      </c>
    </row>
    <row r="15" spans="1:13">
      <c r="F15">
        <v>0.96</v>
      </c>
      <c r="M15">
        <f>SUM(J16,F18)</f>
        <v>6000</v>
      </c>
    </row>
    <row r="16" spans="1:13">
      <c r="F16" t="s">
        <v>56</v>
      </c>
      <c r="J16">
        <f>50000*0.12</f>
        <v>6000</v>
      </c>
      <c r="K16">
        <f>M15</f>
        <v>6000</v>
      </c>
    </row>
    <row r="17" spans="3:13">
      <c r="H17">
        <f>IF(G18=K16,1,IF(G18=K21,2))</f>
        <v>1</v>
      </c>
    </row>
    <row r="18" spans="3:13">
      <c r="G18">
        <f>MAX(K16,K21)</f>
        <v>6000</v>
      </c>
    </row>
    <row r="19" spans="3:13">
      <c r="J19" t="s">
        <v>23</v>
      </c>
    </row>
    <row r="20" spans="3:13">
      <c r="C20" s="2"/>
      <c r="M20">
        <f>SUM(J21,F18)</f>
        <v>3000</v>
      </c>
    </row>
    <row r="21" spans="3:13">
      <c r="J21">
        <f>50000*0.06</f>
        <v>3000</v>
      </c>
      <c r="K21">
        <f>M20</f>
        <v>3000</v>
      </c>
    </row>
    <row r="22" spans="3:13">
      <c r="C22">
        <f>IF(ABS(1-SUM(F15,F23))&lt;=0.00001,SUM(F15*G18,F23*G26),NA())</f>
        <v>5880</v>
      </c>
    </row>
    <row r="23" spans="3:13">
      <c r="F23">
        <f>1-F15</f>
        <v>4.0000000000000036E-2</v>
      </c>
    </row>
    <row r="24" spans="3:13">
      <c r="F24" t="s">
        <v>57</v>
      </c>
    </row>
    <row r="25" spans="3:13">
      <c r="M25">
        <f>SUM(F26)</f>
        <v>3000</v>
      </c>
    </row>
    <row r="26" spans="3:13">
      <c r="F26">
        <f>50000*0.06</f>
        <v>3000</v>
      </c>
      <c r="G26">
        <f>M25</f>
        <v>3000</v>
      </c>
    </row>
    <row r="1000" spans="190:204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90:204"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22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8</v>
      </c>
      <c r="GU1001">
        <v>1</v>
      </c>
      <c r="GV1001" t="b">
        <v>1</v>
      </c>
    </row>
    <row r="1002" spans="190:204">
      <c r="GH1002">
        <v>1</v>
      </c>
      <c r="GL1002">
        <v>0</v>
      </c>
      <c r="GM1002" t="s">
        <v>16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4</v>
      </c>
      <c r="GU1002">
        <v>5</v>
      </c>
      <c r="GV1002" t="b">
        <v>1</v>
      </c>
    </row>
    <row r="1003" spans="190:204">
      <c r="GH1003">
        <v>2</v>
      </c>
      <c r="GL1003">
        <v>0</v>
      </c>
      <c r="GM1003" t="s">
        <v>17</v>
      </c>
      <c r="GN1003">
        <v>0</v>
      </c>
      <c r="GO1003">
        <v>0</v>
      </c>
      <c r="GP1003">
        <v>0</v>
      </c>
      <c r="GQ1003">
        <v>0</v>
      </c>
      <c r="GR1003">
        <v>0</v>
      </c>
      <c r="GS1003">
        <v>0</v>
      </c>
      <c r="GT1003">
        <v>12</v>
      </c>
      <c r="GU1003">
        <v>5</v>
      </c>
      <c r="GV1003" t="b">
        <v>1</v>
      </c>
    </row>
    <row r="1004" spans="190:204">
      <c r="GH1004">
        <v>3</v>
      </c>
      <c r="GK1004">
        <v>0</v>
      </c>
      <c r="GL1004">
        <v>1</v>
      </c>
      <c r="GM1004" t="s">
        <v>17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2</v>
      </c>
      <c r="GU1004">
        <v>9</v>
      </c>
      <c r="GV1004" t="b">
        <v>1</v>
      </c>
    </row>
    <row r="1005" spans="190:204">
      <c r="GH1005">
        <v>4</v>
      </c>
      <c r="GK1005">
        <v>0</v>
      </c>
      <c r="GL1005">
        <v>1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7</v>
      </c>
      <c r="GU1005">
        <v>9</v>
      </c>
      <c r="GV1005" t="b">
        <v>1</v>
      </c>
    </row>
  </sheetData>
  <sheetProtection scenarios="1" selectLockedCells="1" selectUnlockedCells="1"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posterior</vt:lpstr>
      <vt:lpstr>tree</vt:lpstr>
      <vt:lpstr>EVPI analysis</vt:lpstr>
      <vt:lpstr>'EVPI analysis'!TreeData</vt:lpstr>
      <vt:lpstr>tree!TreeData</vt:lpstr>
      <vt:lpstr>'EVPI analysis'!TreeDiagBase</vt:lpstr>
      <vt:lpstr>tree!TreeDiagBase</vt:lpstr>
      <vt:lpstr>'EVPI analysis'!TreeDiagram</vt:lpstr>
      <vt:lpstr>tree!TreeDiagram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2015-11-30T11:49:53Z</dcterms:modified>
</cp:coreProperties>
</file>