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отчеты обощенные наличка и безнал\"/>
    </mc:Choice>
  </mc:AlternateContent>
  <xr:revisionPtr revIDLastSave="0" documentId="13_ncr:1_{7E5E8BFC-5A69-4877-80D5-BC98858CB396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Актив маркет" sheetId="1" r:id="rId1"/>
    <sheet name="Комиссионка" sheetId="2" r:id="rId2"/>
  </sheets>
  <calcPr calcId="181029" refMode="R1C1"/>
</workbook>
</file>

<file path=xl/calcChain.xml><?xml version="1.0" encoding="utf-8"?>
<calcChain xmlns="http://schemas.openxmlformats.org/spreadsheetml/2006/main">
  <c r="E17" i="2" l="1"/>
  <c r="F17" i="2"/>
  <c r="D17" i="2"/>
  <c r="E7" i="2"/>
  <c r="F7" i="2"/>
  <c r="D7" i="2"/>
  <c r="G14" i="2"/>
  <c r="G13" i="2"/>
  <c r="G12" i="2"/>
  <c r="G11" i="2"/>
  <c r="G16" i="2"/>
  <c r="G10" i="2"/>
  <c r="G15" i="2"/>
  <c r="G9" i="2"/>
  <c r="G17" i="2" s="1"/>
  <c r="J7" i="2" l="1"/>
  <c r="G6" i="2"/>
  <c r="H6" i="2" s="1"/>
  <c r="I6" i="2" s="1"/>
  <c r="C22" i="2" s="1"/>
  <c r="G5" i="2"/>
  <c r="H5" i="2" s="1"/>
  <c r="I5" i="2" s="1"/>
  <c r="G4" i="2"/>
  <c r="H4" i="2" s="1"/>
  <c r="I4" i="2" s="1"/>
  <c r="G3" i="2"/>
  <c r="H3" i="2" l="1"/>
  <c r="G7" i="2"/>
  <c r="C21" i="2"/>
  <c r="D32" i="1"/>
  <c r="E78" i="1"/>
  <c r="D66" i="1"/>
  <c r="E66" i="1"/>
  <c r="F66" i="1"/>
  <c r="G66" i="1"/>
  <c r="E47" i="1"/>
  <c r="F47" i="1"/>
  <c r="G47" i="1"/>
  <c r="D47" i="1"/>
  <c r="J32" i="1"/>
  <c r="E32" i="1"/>
  <c r="F32" i="1"/>
  <c r="G18" i="1"/>
  <c r="H18" i="1" s="1"/>
  <c r="I18" i="1" s="1"/>
  <c r="G9" i="1"/>
  <c r="H9" i="1" s="1"/>
  <c r="I9" i="1" s="1"/>
  <c r="G16" i="1"/>
  <c r="H16" i="1" s="1"/>
  <c r="I16" i="1" s="1"/>
  <c r="G30" i="1"/>
  <c r="H30" i="1" s="1"/>
  <c r="I30" i="1" s="1"/>
  <c r="G8" i="1"/>
  <c r="H8" i="1" s="1"/>
  <c r="I8" i="1" s="1"/>
  <c r="G29" i="1"/>
  <c r="H29" i="1" s="1"/>
  <c r="I29" i="1" s="1"/>
  <c r="G24" i="1"/>
  <c r="G20" i="1"/>
  <c r="H20" i="1" s="1"/>
  <c r="G23" i="1"/>
  <c r="H23" i="1" s="1"/>
  <c r="G13" i="1"/>
  <c r="H13" i="1" s="1"/>
  <c r="I13" i="1" s="1"/>
  <c r="G31" i="1"/>
  <c r="H31" i="1" s="1"/>
  <c r="I31" i="1" s="1"/>
  <c r="E81" i="1" s="1"/>
  <c r="G6" i="1"/>
  <c r="H6" i="1" s="1"/>
  <c r="I6" i="1" s="1"/>
  <c r="G11" i="1"/>
  <c r="H11" i="1" s="1"/>
  <c r="I11" i="1" s="1"/>
  <c r="G25" i="1"/>
  <c r="H25" i="1" s="1"/>
  <c r="I25" i="1" s="1"/>
  <c r="E79" i="1" s="1"/>
  <c r="G22" i="1"/>
  <c r="H22" i="1" s="1"/>
  <c r="I22" i="1" s="1"/>
  <c r="G72" i="1" s="1"/>
  <c r="I3" i="2" l="1"/>
  <c r="H7" i="2"/>
  <c r="H24" i="1"/>
  <c r="I24" i="1" s="1"/>
  <c r="I73" i="1" s="1"/>
  <c r="I23" i="1"/>
  <c r="G73" i="1" s="1"/>
  <c r="C20" i="2" l="1"/>
  <c r="B23" i="2" s="1"/>
  <c r="I7" i="2"/>
  <c r="I7" i="1"/>
  <c r="E73" i="1" s="1"/>
  <c r="G19" i="1" l="1"/>
  <c r="H19" i="1" s="1"/>
  <c r="I19" i="1" s="1"/>
  <c r="I72" i="1" s="1"/>
  <c r="G17" i="1"/>
  <c r="H17" i="1" s="1"/>
  <c r="I17" i="1" s="1"/>
  <c r="E77" i="1" s="1"/>
  <c r="G28" i="1"/>
  <c r="H28" i="1" s="1"/>
  <c r="I28" i="1" s="1"/>
  <c r="G21" i="1"/>
  <c r="H21" i="1" s="1"/>
  <c r="I21" i="1" s="1"/>
  <c r="C72" i="1" s="1"/>
  <c r="G5" i="1"/>
  <c r="H5" i="1" s="1"/>
  <c r="I5" i="1" s="1"/>
  <c r="G15" i="1"/>
  <c r="H15" i="1" s="1"/>
  <c r="I15" i="1" s="1"/>
  <c r="G4" i="1"/>
  <c r="G10" i="1"/>
  <c r="H10" i="1" s="1"/>
  <c r="I10" i="1" s="1"/>
  <c r="E74" i="1" s="1"/>
  <c r="G12" i="1"/>
  <c r="H12" i="1" s="1"/>
  <c r="I12" i="1" s="1"/>
  <c r="E75" i="1" s="1"/>
  <c r="G14" i="1"/>
  <c r="H14" i="1" s="1"/>
  <c r="I14" i="1" s="1"/>
  <c r="E76" i="1" s="1"/>
  <c r="G26" i="1"/>
  <c r="H26" i="1" s="1"/>
  <c r="I26" i="1" s="1"/>
  <c r="G7" i="1"/>
  <c r="G27" i="1"/>
  <c r="H4" i="1" l="1"/>
  <c r="G32" i="1"/>
  <c r="H27" i="1"/>
  <c r="I4" i="1" l="1"/>
  <c r="E72" i="1" s="1"/>
  <c r="B82" i="1" s="1"/>
  <c r="H32" i="1"/>
  <c r="I27" i="1"/>
  <c r="E80" i="1" s="1"/>
  <c r="I32" i="1" l="1"/>
  <c r="K32" i="1" s="1"/>
</calcChain>
</file>

<file path=xl/sharedStrings.xml><?xml version="1.0" encoding="utf-8"?>
<sst xmlns="http://schemas.openxmlformats.org/spreadsheetml/2006/main" count="200" uniqueCount="103">
  <si>
    <t>Samsung Watch(20 г)</t>
  </si>
  <si>
    <t>Перевод</t>
  </si>
  <si>
    <t>Наушники JBL(20 г)</t>
  </si>
  <si>
    <t>Samsung A80(20 г)</t>
  </si>
  <si>
    <t>Air Pods(20 г)</t>
  </si>
  <si>
    <t>iPhone 7(20 г)</t>
  </si>
  <si>
    <t>Samsung A51(20 г)</t>
  </si>
  <si>
    <t>Рекламный проектор(20 г)</t>
  </si>
  <si>
    <t>перевод</t>
  </si>
  <si>
    <t>Iphone 8+(20 г)</t>
  </si>
  <si>
    <t>Iphone 11(20 г)</t>
  </si>
  <si>
    <t>Samsung A70(20 г)</t>
  </si>
  <si>
    <t>Итого</t>
  </si>
  <si>
    <t>снято наличных - 882 000</t>
  </si>
  <si>
    <t>комиссия - 8 379</t>
  </si>
  <si>
    <t>списано - 890 379</t>
  </si>
  <si>
    <t>Наличные</t>
  </si>
  <si>
    <t>Apple Watch 3s(19 г)</t>
  </si>
  <si>
    <t>Samsung A71(20 г)</t>
  </si>
  <si>
    <t>Скрипка(20 г)</t>
  </si>
  <si>
    <t>Чехол</t>
  </si>
  <si>
    <t>Huawei Y6(20 г)</t>
  </si>
  <si>
    <t>Samsung S10e(20 г)</t>
  </si>
  <si>
    <t>Код товара</t>
  </si>
  <si>
    <t>Наименование</t>
  </si>
  <si>
    <t>Приходная сумма</t>
  </si>
  <si>
    <t>Предоплата</t>
  </si>
  <si>
    <t xml:space="preserve">Сумма реализации </t>
  </si>
  <si>
    <t>Прибыль</t>
  </si>
  <si>
    <t>Вид</t>
  </si>
  <si>
    <t>№</t>
  </si>
  <si>
    <t>Телевизор AVA(20 г)</t>
  </si>
  <si>
    <t>наличные</t>
  </si>
  <si>
    <t>Iphone 8(20 г)</t>
  </si>
  <si>
    <t>Huawei P smart(20 г)</t>
  </si>
  <si>
    <t>Air pods 2(20 г)</t>
  </si>
  <si>
    <t>чехол</t>
  </si>
  <si>
    <t>дата продажи</t>
  </si>
  <si>
    <t>за минусом комиссии</t>
  </si>
  <si>
    <t>переводы</t>
  </si>
  <si>
    <t>б/н</t>
  </si>
  <si>
    <t>Samsung Buds(20 г)</t>
  </si>
  <si>
    <t>Сумма кредита</t>
  </si>
  <si>
    <t xml:space="preserve">Итого к реализации -комиссия </t>
  </si>
  <si>
    <t xml:space="preserve">Поступило денег Итого </t>
  </si>
  <si>
    <t xml:space="preserve">Вид </t>
  </si>
  <si>
    <t>Apple Watch 3s(20 г)</t>
  </si>
  <si>
    <t>Huawei P Smart(20 г)</t>
  </si>
  <si>
    <t>iPhone SE(20 г)</t>
  </si>
  <si>
    <t>Ноутбук Asus(20 г)</t>
  </si>
  <si>
    <t>Samsung A10(20 г)</t>
  </si>
  <si>
    <t>шуба</t>
  </si>
  <si>
    <t>безналичный</t>
  </si>
  <si>
    <t xml:space="preserve">Альфа Расрочка </t>
  </si>
  <si>
    <t>каспий</t>
  </si>
  <si>
    <t>Планшет Lenovo(20 г)</t>
  </si>
  <si>
    <t>iPhone X(20 г)</t>
  </si>
  <si>
    <t>iPhone 11(20 г)</t>
  </si>
  <si>
    <t>Samsung S20 Ultra(20 г)</t>
  </si>
  <si>
    <t>Iphone 11 128gb</t>
  </si>
  <si>
    <t>Samsung J4(20 г)</t>
  </si>
  <si>
    <t>Air Pods PRO(20 г)</t>
  </si>
  <si>
    <t>Комплект шин с дисками Nokian(20 г)</t>
  </si>
  <si>
    <t>iPhone 6s+(20 г)</t>
  </si>
  <si>
    <t>Canon 650D(20 г)</t>
  </si>
  <si>
    <t>Крышка от объектива - сумка</t>
  </si>
  <si>
    <t>Актив маркет</t>
  </si>
  <si>
    <t>прибыль от налички (продажи)</t>
  </si>
  <si>
    <t>Безнал</t>
  </si>
  <si>
    <t>итого наличных - 1 505 200 тг</t>
  </si>
  <si>
    <t>Астана</t>
  </si>
  <si>
    <t>Прибыль по Кз</t>
  </si>
  <si>
    <t>Шымкент</t>
  </si>
  <si>
    <t>Алматы</t>
  </si>
  <si>
    <t>Караганда</t>
  </si>
  <si>
    <t>8-10/К2</t>
  </si>
  <si>
    <t>iPhone 6s+</t>
  </si>
  <si>
    <t>36-30/С23</t>
  </si>
  <si>
    <t>iPhone 6s</t>
  </si>
  <si>
    <t>36-35/С23</t>
  </si>
  <si>
    <t>Samsung S10e</t>
  </si>
  <si>
    <t>39-24/к 65</t>
  </si>
  <si>
    <t>MacBook pro 2019 (20 г)</t>
  </si>
  <si>
    <t>дата</t>
  </si>
  <si>
    <t>наличка (в базу)</t>
  </si>
  <si>
    <t>36-24/С23</t>
  </si>
  <si>
    <t>Самокат Yamato</t>
  </si>
  <si>
    <t xml:space="preserve"> Наличные(база)</t>
  </si>
  <si>
    <t>39-30/К65</t>
  </si>
  <si>
    <t>Iphone 11 PRO</t>
  </si>
  <si>
    <t>36-36/С23</t>
  </si>
  <si>
    <t>Acer Nitro 5</t>
  </si>
  <si>
    <t>39-28/К65</t>
  </si>
  <si>
    <t>Samsung Galaxy Watch</t>
  </si>
  <si>
    <t>36-44/С23</t>
  </si>
  <si>
    <t>Oppo A5</t>
  </si>
  <si>
    <t>36-47/С23</t>
  </si>
  <si>
    <t>Huawei Y5</t>
  </si>
  <si>
    <t>39-32/К65</t>
  </si>
  <si>
    <t>LG Q6</t>
  </si>
  <si>
    <t>39-53/К65</t>
  </si>
  <si>
    <t>iPhone 11 PRO MAX</t>
  </si>
  <si>
    <t>прибыль от комиссионки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</si>
</sst>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\ _₽_-;\-* #,##0\ _₽_-;_-* &quot;-&quot;??\ _₽_-;_-@_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6" fillId="0" borderId="0"/>
  </cellStyleXfs>
  <cellXfs count="75">
    <xf numFmtId="0" fontId="0" fillId="0" borderId="0" xfId="0"/>
    <xf numFmtId="0" fontId="1" fillId="0" borderId="0" xfId="0" applyFont="1" applyFill="1"/>
    <xf numFmtId="0" fontId="4" fillId="0" borderId="0" xfId="0" applyFont="1" applyFill="1"/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14" fontId="2" fillId="0" borderId="0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ill="1" applyBorder="1"/>
    <xf numFmtId="0" fontId="1" fillId="0" borderId="0" xfId="0" applyFont="1" applyFill="1" applyBorder="1"/>
    <xf numFmtId="0" fontId="2" fillId="0" borderId="1" xfId="2" applyFont="1" applyFill="1" applyBorder="1" applyAlignment="1">
      <alignment horizontal="center" vertical="center"/>
    </xf>
    <xf numFmtId="3" fontId="2" fillId="0" borderId="1" xfId="2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/>
    <xf numFmtId="0" fontId="7" fillId="4" borderId="1" xfId="0" applyFont="1" applyFill="1" applyBorder="1"/>
    <xf numFmtId="0" fontId="8" fillId="4" borderId="1" xfId="0" applyFont="1" applyFill="1" applyBorder="1"/>
    <xf numFmtId="3" fontId="8" fillId="4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0" fillId="0" borderId="0" xfId="0" applyNumberFormat="1" applyFill="1"/>
    <xf numFmtId="0" fontId="0" fillId="0" borderId="0" xfId="0" applyFill="1" applyAlignment="1"/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/>
    <xf numFmtId="3" fontId="2" fillId="5" borderId="1" xfId="0" applyNumberFormat="1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</cellXfs>
  <cellStyles count="3">
    <cellStyle name="Обычный" xfId="0" builtinId="0"/>
    <cellStyle name="Обычный 2" xfId="2" xr:uid="{00000000-0005-0000-0000-000001000000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2"/>
  <sheetViews>
    <sheetView tabSelected="1" topLeftCell="A43" workbookViewId="0">
      <selection activeCell="A68" sqref="A68:I68"/>
    </sheetView>
  </sheetViews>
  <sheetFormatPr defaultRowHeight="14.4" x14ac:dyDescent="0.3"/>
  <cols>
    <col min="1" max="1" width="4.6640625" style="3" customWidth="1"/>
    <col min="2" max="2" width="15.44140625" style="3" customWidth="1"/>
    <col min="3" max="3" width="21.77734375" style="3" customWidth="1"/>
    <col min="4" max="4" width="8.88671875" style="3"/>
    <col min="5" max="5" width="13.77734375" style="3" customWidth="1"/>
    <col min="6" max="6" width="8.88671875" style="3"/>
    <col min="7" max="7" width="14.33203125" style="3" customWidth="1"/>
    <col min="8" max="8" width="16.109375" style="3" customWidth="1"/>
    <col min="9" max="10" width="17.6640625" style="3" customWidth="1"/>
    <col min="11" max="11" width="27.33203125" style="3" customWidth="1"/>
    <col min="12" max="16384" width="8.88671875" style="3"/>
  </cols>
  <sheetData>
    <row r="1" spans="1:11" ht="15.6" x14ac:dyDescent="0.3">
      <c r="A1" s="59" t="s">
        <v>66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15.6" x14ac:dyDescent="0.3">
      <c r="A2" s="60" t="s">
        <v>68</v>
      </c>
      <c r="B2" s="60"/>
      <c r="C2" s="60"/>
      <c r="D2" s="60"/>
      <c r="E2" s="60"/>
      <c r="F2" s="60"/>
      <c r="G2" s="60"/>
      <c r="H2" s="60"/>
      <c r="I2" s="60"/>
      <c r="J2" s="60"/>
      <c r="K2" s="60"/>
    </row>
    <row r="3" spans="1:11" ht="43.2" x14ac:dyDescent="0.3">
      <c r="A3" s="9" t="s">
        <v>30</v>
      </c>
      <c r="B3" s="9" t="s">
        <v>23</v>
      </c>
      <c r="C3" s="9" t="s">
        <v>24</v>
      </c>
      <c r="D3" s="10" t="s">
        <v>25</v>
      </c>
      <c r="E3" s="9" t="s">
        <v>42</v>
      </c>
      <c r="F3" s="28" t="s">
        <v>26</v>
      </c>
      <c r="G3" s="29" t="s">
        <v>43</v>
      </c>
      <c r="H3" s="29" t="s">
        <v>44</v>
      </c>
      <c r="I3" s="30" t="s">
        <v>28</v>
      </c>
      <c r="J3" s="30" t="s">
        <v>67</v>
      </c>
      <c r="K3" s="9" t="s">
        <v>45</v>
      </c>
    </row>
    <row r="4" spans="1:11" x14ac:dyDescent="0.3">
      <c r="A4" s="4">
        <v>1</v>
      </c>
      <c r="B4" s="4">
        <v>1068842</v>
      </c>
      <c r="C4" s="4" t="s">
        <v>50</v>
      </c>
      <c r="D4" s="4">
        <v>20000</v>
      </c>
      <c r="E4" s="6">
        <v>35000</v>
      </c>
      <c r="F4" s="4"/>
      <c r="G4" s="20">
        <f>E4-(E4*2.5%)</f>
        <v>34125</v>
      </c>
      <c r="H4" s="20">
        <f>G4+F4</f>
        <v>34125</v>
      </c>
      <c r="I4" s="50">
        <f>H4-D4</f>
        <v>14125</v>
      </c>
      <c r="J4" s="4">
        <v>22990</v>
      </c>
      <c r="K4" s="4" t="s">
        <v>40</v>
      </c>
    </row>
    <row r="5" spans="1:11" x14ac:dyDescent="0.3">
      <c r="A5" s="4">
        <v>2</v>
      </c>
      <c r="B5" s="4">
        <v>1067583</v>
      </c>
      <c r="C5" s="4" t="s">
        <v>51</v>
      </c>
      <c r="D5" s="6">
        <v>21980</v>
      </c>
      <c r="E5" s="6">
        <v>40000</v>
      </c>
      <c r="F5" s="4"/>
      <c r="G5" s="20">
        <f t="shared" ref="G5" si="0">E5-(E5*1.69%)</f>
        <v>39324</v>
      </c>
      <c r="H5" s="20">
        <f>G5+F5</f>
        <v>39324</v>
      </c>
      <c r="I5" s="50">
        <f>H5-D5</f>
        <v>17344</v>
      </c>
      <c r="J5" s="4">
        <v>215260</v>
      </c>
      <c r="K5" s="4" t="s">
        <v>52</v>
      </c>
    </row>
    <row r="6" spans="1:11" x14ac:dyDescent="0.3">
      <c r="A6" s="4">
        <v>3</v>
      </c>
      <c r="B6" s="4">
        <v>1068641</v>
      </c>
      <c r="C6" s="4" t="s">
        <v>57</v>
      </c>
      <c r="D6" s="4">
        <v>216000</v>
      </c>
      <c r="E6" s="6">
        <v>320000</v>
      </c>
      <c r="F6" s="4"/>
      <c r="G6" s="20">
        <f>E6-(E6*2.5%)</f>
        <v>312000</v>
      </c>
      <c r="H6" s="20">
        <f>G6+F6</f>
        <v>312000</v>
      </c>
      <c r="I6" s="50">
        <f>H6-D6</f>
        <v>96000</v>
      </c>
      <c r="J6" s="4">
        <v>76470</v>
      </c>
      <c r="K6" s="4" t="s">
        <v>40</v>
      </c>
    </row>
    <row r="7" spans="1:11" x14ac:dyDescent="0.3">
      <c r="A7" s="4">
        <v>4</v>
      </c>
      <c r="B7" s="4">
        <v>4051903</v>
      </c>
      <c r="C7" s="4" t="s">
        <v>20</v>
      </c>
      <c r="D7" s="4">
        <v>1</v>
      </c>
      <c r="E7" s="6">
        <v>200</v>
      </c>
      <c r="F7" s="4"/>
      <c r="G7" s="20">
        <f t="shared" ref="G7" si="1">E7-(E7*2.5%)</f>
        <v>195</v>
      </c>
      <c r="H7" s="20">
        <v>195</v>
      </c>
      <c r="I7" s="50">
        <f t="shared" ref="I7" si="2">H7-D7</f>
        <v>194</v>
      </c>
      <c r="J7" s="4">
        <v>10530</v>
      </c>
      <c r="K7" s="4" t="s">
        <v>40</v>
      </c>
    </row>
    <row r="8" spans="1:11" x14ac:dyDescent="0.3">
      <c r="A8" s="4">
        <v>5</v>
      </c>
      <c r="B8" s="4">
        <v>4051513</v>
      </c>
      <c r="C8" s="4" t="s">
        <v>61</v>
      </c>
      <c r="D8" s="4">
        <v>52640</v>
      </c>
      <c r="E8" s="6">
        <v>65000</v>
      </c>
      <c r="F8" s="4"/>
      <c r="G8" s="20">
        <f>E8-(E8*2.5%)</f>
        <v>63375</v>
      </c>
      <c r="H8" s="20">
        <f t="shared" ref="H8:H31" si="3">G8+F8</f>
        <v>63375</v>
      </c>
      <c r="I8" s="50">
        <f t="shared" ref="I8:I19" si="4">H8-D8</f>
        <v>10735</v>
      </c>
      <c r="J8" s="4">
        <v>0</v>
      </c>
      <c r="K8" s="4" t="s">
        <v>40</v>
      </c>
    </row>
    <row r="9" spans="1:11" x14ac:dyDescent="0.3">
      <c r="A9" s="4">
        <v>6</v>
      </c>
      <c r="B9" s="4">
        <v>4052418</v>
      </c>
      <c r="C9" s="4" t="s">
        <v>63</v>
      </c>
      <c r="D9" s="4">
        <v>38890</v>
      </c>
      <c r="E9" s="6">
        <v>55000</v>
      </c>
      <c r="F9" s="4"/>
      <c r="G9" s="20">
        <f>E9-(E9*2.5%)</f>
        <v>53625</v>
      </c>
      <c r="H9" s="20">
        <f t="shared" si="3"/>
        <v>53625</v>
      </c>
      <c r="I9" s="50">
        <f t="shared" si="4"/>
        <v>14735</v>
      </c>
      <c r="J9" s="4">
        <v>58820</v>
      </c>
      <c r="K9" s="4" t="s">
        <v>40</v>
      </c>
    </row>
    <row r="10" spans="1:11" x14ac:dyDescent="0.3">
      <c r="A10" s="4">
        <v>7</v>
      </c>
      <c r="B10" s="4">
        <v>5079436</v>
      </c>
      <c r="C10" s="4" t="s">
        <v>49</v>
      </c>
      <c r="D10" s="4">
        <v>33330</v>
      </c>
      <c r="E10" s="6">
        <v>50000</v>
      </c>
      <c r="F10" s="6"/>
      <c r="G10" s="20">
        <f>E10-(E10*2.5%)</f>
        <v>48750</v>
      </c>
      <c r="H10" s="20">
        <f t="shared" si="3"/>
        <v>48750</v>
      </c>
      <c r="I10" s="50">
        <f t="shared" si="4"/>
        <v>15420</v>
      </c>
      <c r="J10" s="4">
        <v>30000</v>
      </c>
      <c r="K10" s="4" t="s">
        <v>40</v>
      </c>
    </row>
    <row r="11" spans="1:11" x14ac:dyDescent="0.3">
      <c r="A11" s="4">
        <v>8</v>
      </c>
      <c r="B11" s="4">
        <v>5079662</v>
      </c>
      <c r="C11" s="4" t="s">
        <v>56</v>
      </c>
      <c r="D11" s="4">
        <v>84210</v>
      </c>
      <c r="E11" s="6">
        <v>150000</v>
      </c>
      <c r="F11" s="4"/>
      <c r="G11" s="20">
        <f>E11-(E11*2.5%)</f>
        <v>146250</v>
      </c>
      <c r="H11" s="20">
        <f t="shared" si="3"/>
        <v>146250</v>
      </c>
      <c r="I11" s="50">
        <f t="shared" si="4"/>
        <v>62040</v>
      </c>
      <c r="J11" s="4">
        <v>32190</v>
      </c>
      <c r="K11" s="4" t="s">
        <v>40</v>
      </c>
    </row>
    <row r="12" spans="1:11" x14ac:dyDescent="0.3">
      <c r="A12" s="4">
        <v>9</v>
      </c>
      <c r="B12" s="4">
        <v>8072161</v>
      </c>
      <c r="C12" s="4" t="s">
        <v>48</v>
      </c>
      <c r="D12" s="4">
        <v>117650</v>
      </c>
      <c r="E12" s="6">
        <v>180000</v>
      </c>
      <c r="F12" s="4"/>
      <c r="G12" s="20">
        <f>E12-(E12*2.5%)</f>
        <v>175500</v>
      </c>
      <c r="H12" s="20">
        <f t="shared" si="3"/>
        <v>175500</v>
      </c>
      <c r="I12" s="50">
        <f t="shared" si="4"/>
        <v>57850</v>
      </c>
      <c r="J12" s="4">
        <v>0</v>
      </c>
      <c r="K12" s="4" t="s">
        <v>40</v>
      </c>
    </row>
    <row r="13" spans="1:11" x14ac:dyDescent="0.3">
      <c r="A13" s="4">
        <v>10</v>
      </c>
      <c r="B13" s="4">
        <v>8064986</v>
      </c>
      <c r="C13" s="4" t="s">
        <v>51</v>
      </c>
      <c r="D13" s="6">
        <v>10526</v>
      </c>
      <c r="E13" s="6">
        <v>15000</v>
      </c>
      <c r="F13" s="4"/>
      <c r="G13" s="20">
        <f>E13-(E13*1.69%)</f>
        <v>14746.5</v>
      </c>
      <c r="H13" s="20">
        <f t="shared" si="3"/>
        <v>14746.5</v>
      </c>
      <c r="I13" s="50">
        <f t="shared" si="4"/>
        <v>4220.5</v>
      </c>
      <c r="J13" s="4">
        <v>65000</v>
      </c>
      <c r="K13" s="4" t="s">
        <v>52</v>
      </c>
    </row>
    <row r="14" spans="1:11" x14ac:dyDescent="0.3">
      <c r="A14" s="4">
        <v>11</v>
      </c>
      <c r="B14" s="4">
        <v>11032900</v>
      </c>
      <c r="C14" s="4" t="s">
        <v>47</v>
      </c>
      <c r="D14" s="4">
        <v>14120</v>
      </c>
      <c r="E14" s="6">
        <v>40000</v>
      </c>
      <c r="F14" s="4"/>
      <c r="G14" s="20">
        <f>E14-(E14*2.5%)</f>
        <v>39000</v>
      </c>
      <c r="H14" s="20">
        <f t="shared" si="3"/>
        <v>39000</v>
      </c>
      <c r="I14" s="50">
        <f t="shared" si="4"/>
        <v>24880</v>
      </c>
      <c r="J14" s="4">
        <v>95000</v>
      </c>
      <c r="K14" s="4" t="s">
        <v>40</v>
      </c>
    </row>
    <row r="15" spans="1:11" x14ac:dyDescent="0.3">
      <c r="A15" s="4">
        <v>12</v>
      </c>
      <c r="B15" s="4">
        <v>11032722</v>
      </c>
      <c r="C15" s="4" t="s">
        <v>51</v>
      </c>
      <c r="D15" s="6">
        <v>22220</v>
      </c>
      <c r="E15" s="6">
        <v>80000</v>
      </c>
      <c r="F15" s="4"/>
      <c r="G15" s="20">
        <f>E15-(E15*1.69%)</f>
        <v>78648</v>
      </c>
      <c r="H15" s="20">
        <f t="shared" si="3"/>
        <v>78648</v>
      </c>
      <c r="I15" s="50">
        <f t="shared" si="4"/>
        <v>56428</v>
      </c>
      <c r="J15" s="4">
        <v>0</v>
      </c>
      <c r="K15" s="4" t="s">
        <v>52</v>
      </c>
    </row>
    <row r="16" spans="1:11" x14ac:dyDescent="0.3">
      <c r="A16" s="4">
        <v>13</v>
      </c>
      <c r="B16" s="4">
        <v>11032561</v>
      </c>
      <c r="C16" s="4" t="s">
        <v>61</v>
      </c>
      <c r="D16" s="4">
        <v>57900</v>
      </c>
      <c r="E16" s="6">
        <v>75000</v>
      </c>
      <c r="F16" s="4"/>
      <c r="G16" s="20">
        <f>E16-(E16*2.5%)</f>
        <v>73125</v>
      </c>
      <c r="H16" s="20">
        <f t="shared" si="3"/>
        <v>73125</v>
      </c>
      <c r="I16" s="50">
        <f t="shared" si="4"/>
        <v>15225</v>
      </c>
      <c r="J16" s="4">
        <v>115000</v>
      </c>
      <c r="K16" s="4" t="s">
        <v>40</v>
      </c>
    </row>
    <row r="17" spans="1:11" x14ac:dyDescent="0.3">
      <c r="A17" s="4">
        <v>14</v>
      </c>
      <c r="B17" s="4">
        <v>12028498</v>
      </c>
      <c r="C17" s="4" t="s">
        <v>51</v>
      </c>
      <c r="D17" s="6">
        <v>64800</v>
      </c>
      <c r="E17" s="6">
        <v>110000</v>
      </c>
      <c r="F17" s="4"/>
      <c r="G17" s="20">
        <f>E17-(E17*1.69%)</f>
        <v>108141</v>
      </c>
      <c r="H17" s="20">
        <f t="shared" si="3"/>
        <v>108141</v>
      </c>
      <c r="I17" s="50">
        <f t="shared" si="4"/>
        <v>43341</v>
      </c>
      <c r="J17" s="4">
        <v>90320</v>
      </c>
      <c r="K17" s="4" t="s">
        <v>52</v>
      </c>
    </row>
    <row r="18" spans="1:11" x14ac:dyDescent="0.3">
      <c r="A18" s="4">
        <v>15</v>
      </c>
      <c r="B18" s="4">
        <v>12029619</v>
      </c>
      <c r="C18" s="4" t="s">
        <v>64</v>
      </c>
      <c r="D18" s="4">
        <v>23530</v>
      </c>
      <c r="E18" s="6">
        <v>50000</v>
      </c>
      <c r="F18" s="4"/>
      <c r="G18" s="20">
        <f>E18-(E18*2.5%)</f>
        <v>48750</v>
      </c>
      <c r="H18" s="20">
        <f t="shared" si="3"/>
        <v>48750</v>
      </c>
      <c r="I18" s="50">
        <f t="shared" si="4"/>
        <v>25220</v>
      </c>
      <c r="J18" s="4">
        <v>58830</v>
      </c>
      <c r="K18" s="4" t="s">
        <v>40</v>
      </c>
    </row>
    <row r="19" spans="1:11" x14ac:dyDescent="0.3">
      <c r="A19" s="4">
        <v>16</v>
      </c>
      <c r="B19" s="4">
        <v>13028930</v>
      </c>
      <c r="C19" s="4" t="s">
        <v>51</v>
      </c>
      <c r="D19" s="6">
        <v>89950</v>
      </c>
      <c r="E19" s="6">
        <v>180000</v>
      </c>
      <c r="F19" s="4"/>
      <c r="G19" s="20">
        <f>E19-(E19*11%)</f>
        <v>160200</v>
      </c>
      <c r="H19" s="20">
        <f t="shared" si="3"/>
        <v>160200</v>
      </c>
      <c r="I19" s="50">
        <f t="shared" si="4"/>
        <v>70250</v>
      </c>
      <c r="J19" s="4">
        <v>22220</v>
      </c>
      <c r="K19" s="4" t="s">
        <v>52</v>
      </c>
    </row>
    <row r="20" spans="1:11" x14ac:dyDescent="0.3">
      <c r="A20" s="4">
        <v>17</v>
      </c>
      <c r="B20" s="4">
        <v>13019267</v>
      </c>
      <c r="C20" s="4" t="s">
        <v>51</v>
      </c>
      <c r="D20" s="6">
        <v>55600</v>
      </c>
      <c r="E20" s="6">
        <v>160000</v>
      </c>
      <c r="F20" s="4"/>
      <c r="G20" s="20">
        <f t="shared" ref="G20" si="5">E20-(E20*2.3%)</f>
        <v>156320</v>
      </c>
      <c r="H20" s="20">
        <f t="shared" si="3"/>
        <v>156320</v>
      </c>
      <c r="I20" s="50">
        <v>100762</v>
      </c>
      <c r="J20" s="4">
        <v>17650</v>
      </c>
      <c r="K20" s="4" t="s">
        <v>52</v>
      </c>
    </row>
    <row r="21" spans="1:11" x14ac:dyDescent="0.3">
      <c r="A21" s="4">
        <v>18</v>
      </c>
      <c r="B21" s="4">
        <v>15017206</v>
      </c>
      <c r="C21" s="4" t="s">
        <v>51</v>
      </c>
      <c r="D21" s="6">
        <v>70000</v>
      </c>
      <c r="E21" s="6">
        <v>90000</v>
      </c>
      <c r="F21" s="4"/>
      <c r="G21" s="20">
        <f>E21-(E21*2.3%)</f>
        <v>87930</v>
      </c>
      <c r="H21" s="20">
        <f t="shared" si="3"/>
        <v>87930</v>
      </c>
      <c r="I21" s="50">
        <f t="shared" ref="I21:I31" si="6">H21-D21</f>
        <v>17930</v>
      </c>
      <c r="J21" s="4">
        <v>31110</v>
      </c>
      <c r="K21" s="4" t="s">
        <v>52</v>
      </c>
    </row>
    <row r="22" spans="1:11" x14ac:dyDescent="0.3">
      <c r="A22" s="4">
        <v>19</v>
      </c>
      <c r="B22" s="18">
        <v>17033037</v>
      </c>
      <c r="C22" s="18" t="s">
        <v>51</v>
      </c>
      <c r="D22" s="19">
        <v>70000</v>
      </c>
      <c r="E22" s="19">
        <v>70000</v>
      </c>
      <c r="F22" s="4"/>
      <c r="G22" s="20">
        <f>E22-(E22*11%)</f>
        <v>62300</v>
      </c>
      <c r="H22" s="20">
        <f t="shared" si="3"/>
        <v>62300</v>
      </c>
      <c r="I22" s="51">
        <f t="shared" si="6"/>
        <v>-7700</v>
      </c>
      <c r="J22" s="4">
        <v>0</v>
      </c>
      <c r="K22" s="18" t="s">
        <v>54</v>
      </c>
    </row>
    <row r="23" spans="1:11" x14ac:dyDescent="0.3">
      <c r="A23" s="4">
        <v>20</v>
      </c>
      <c r="B23" s="4">
        <v>19018199</v>
      </c>
      <c r="C23" s="4" t="s">
        <v>51</v>
      </c>
      <c r="D23" s="6">
        <v>34500</v>
      </c>
      <c r="E23" s="6">
        <v>130000</v>
      </c>
      <c r="F23" s="4"/>
      <c r="G23" s="20">
        <f>E23-(E23*2.3%)</f>
        <v>127010</v>
      </c>
      <c r="H23" s="20">
        <f t="shared" si="3"/>
        <v>127010</v>
      </c>
      <c r="I23" s="50">
        <f t="shared" si="6"/>
        <v>92510</v>
      </c>
      <c r="J23" s="4">
        <v>31580</v>
      </c>
      <c r="K23" s="4" t="s">
        <v>52</v>
      </c>
    </row>
    <row r="24" spans="1:11" x14ac:dyDescent="0.3">
      <c r="A24" s="4">
        <v>21</v>
      </c>
      <c r="B24" s="4">
        <v>29004905</v>
      </c>
      <c r="C24" s="4" t="s">
        <v>59</v>
      </c>
      <c r="D24" s="21">
        <v>201210</v>
      </c>
      <c r="E24" s="4">
        <v>280000</v>
      </c>
      <c r="F24" s="4"/>
      <c r="G24" s="20">
        <f>E24-(E24*1%)</f>
        <v>277200</v>
      </c>
      <c r="H24" s="20">
        <f t="shared" si="3"/>
        <v>277200</v>
      </c>
      <c r="I24" s="50">
        <f t="shared" si="6"/>
        <v>75990</v>
      </c>
      <c r="J24" s="4">
        <v>21050</v>
      </c>
      <c r="K24" s="4" t="s">
        <v>53</v>
      </c>
    </row>
    <row r="25" spans="1:11" x14ac:dyDescent="0.3">
      <c r="A25" s="4">
        <v>22</v>
      </c>
      <c r="B25" s="4">
        <v>31007040</v>
      </c>
      <c r="C25" s="4" t="s">
        <v>55</v>
      </c>
      <c r="D25" s="4">
        <v>40000</v>
      </c>
      <c r="E25" s="6">
        <v>50000</v>
      </c>
      <c r="F25" s="4"/>
      <c r="G25" s="20">
        <f>E25-(E25*2.5%)</f>
        <v>48750</v>
      </c>
      <c r="H25" s="20">
        <f t="shared" si="3"/>
        <v>48750</v>
      </c>
      <c r="I25" s="50">
        <f t="shared" si="6"/>
        <v>8750</v>
      </c>
      <c r="J25" s="4">
        <v>44210</v>
      </c>
      <c r="K25" s="4" t="s">
        <v>40</v>
      </c>
    </row>
    <row r="26" spans="1:11" x14ac:dyDescent="0.3">
      <c r="A26" s="4">
        <v>23</v>
      </c>
      <c r="B26" s="4">
        <v>36003928</v>
      </c>
      <c r="C26" s="4" t="s">
        <v>46</v>
      </c>
      <c r="D26" s="4">
        <v>47060</v>
      </c>
      <c r="E26" s="6">
        <v>70000</v>
      </c>
      <c r="F26" s="4"/>
      <c r="G26" s="20">
        <f>E26-(E26*2.5%)</f>
        <v>68250</v>
      </c>
      <c r="H26" s="20">
        <f t="shared" si="3"/>
        <v>68250</v>
      </c>
      <c r="I26" s="50">
        <f t="shared" si="6"/>
        <v>21190</v>
      </c>
      <c r="J26" s="4">
        <v>36840</v>
      </c>
      <c r="K26" s="4" t="s">
        <v>40</v>
      </c>
    </row>
    <row r="27" spans="1:11" x14ac:dyDescent="0.3">
      <c r="A27" s="4">
        <v>24</v>
      </c>
      <c r="B27" s="4">
        <v>36004207</v>
      </c>
      <c r="C27" s="4" t="s">
        <v>41</v>
      </c>
      <c r="D27" s="4">
        <v>10100</v>
      </c>
      <c r="E27" s="6">
        <v>20000</v>
      </c>
      <c r="F27" s="4"/>
      <c r="G27" s="20">
        <f>E27-(E27*2.5%)</f>
        <v>19500</v>
      </c>
      <c r="H27" s="20">
        <f t="shared" si="3"/>
        <v>19500</v>
      </c>
      <c r="I27" s="50">
        <f t="shared" si="6"/>
        <v>9400</v>
      </c>
      <c r="J27" s="4">
        <v>23530</v>
      </c>
      <c r="K27" s="4" t="s">
        <v>40</v>
      </c>
    </row>
    <row r="28" spans="1:11" x14ac:dyDescent="0.3">
      <c r="A28" s="4">
        <v>25</v>
      </c>
      <c r="B28" s="4">
        <v>36001245</v>
      </c>
      <c r="C28" s="4" t="s">
        <v>51</v>
      </c>
      <c r="D28" s="6">
        <v>47370</v>
      </c>
      <c r="E28" s="6">
        <v>100000</v>
      </c>
      <c r="F28" s="4"/>
      <c r="G28" s="20">
        <f>E28-(E28*2.3%)</f>
        <v>97700</v>
      </c>
      <c r="H28" s="20">
        <f t="shared" si="3"/>
        <v>97700</v>
      </c>
      <c r="I28" s="50">
        <f t="shared" si="6"/>
        <v>50330</v>
      </c>
      <c r="J28" s="16"/>
      <c r="K28" s="4" t="s">
        <v>52</v>
      </c>
    </row>
    <row r="29" spans="1:11" x14ac:dyDescent="0.3">
      <c r="A29" s="4">
        <v>26</v>
      </c>
      <c r="B29" s="4">
        <v>36003680</v>
      </c>
      <c r="C29" s="4" t="s">
        <v>60</v>
      </c>
      <c r="D29" s="4">
        <v>15790</v>
      </c>
      <c r="E29" s="6">
        <v>16000</v>
      </c>
      <c r="F29" s="4"/>
      <c r="G29" s="20">
        <f t="shared" ref="G29" si="7">E29-(E29*2.5%)</f>
        <v>15600</v>
      </c>
      <c r="H29" s="20">
        <f t="shared" si="3"/>
        <v>15600</v>
      </c>
      <c r="I29" s="50">
        <f t="shared" si="6"/>
        <v>-190</v>
      </c>
      <c r="J29" s="16"/>
      <c r="K29" s="4" t="s">
        <v>40</v>
      </c>
    </row>
    <row r="30" spans="1:11" x14ac:dyDescent="0.3">
      <c r="A30" s="4">
        <v>27</v>
      </c>
      <c r="B30" s="4">
        <v>36003569</v>
      </c>
      <c r="C30" s="4" t="s">
        <v>62</v>
      </c>
      <c r="D30" s="4">
        <v>35300</v>
      </c>
      <c r="E30" s="6">
        <v>180000</v>
      </c>
      <c r="F30" s="4"/>
      <c r="G30" s="20">
        <f>E30-(E30*2.5%)</f>
        <v>175500</v>
      </c>
      <c r="H30" s="20">
        <f t="shared" si="3"/>
        <v>175500</v>
      </c>
      <c r="I30" s="50">
        <f t="shared" si="6"/>
        <v>140200</v>
      </c>
      <c r="J30" s="4"/>
      <c r="K30" s="4" t="s">
        <v>40</v>
      </c>
    </row>
    <row r="31" spans="1:11" ht="13.8" customHeight="1" x14ac:dyDescent="0.3">
      <c r="A31" s="4">
        <v>28</v>
      </c>
      <c r="B31" s="4">
        <v>39002288</v>
      </c>
      <c r="C31" s="4" t="s">
        <v>58</v>
      </c>
      <c r="D31" s="4">
        <v>221330</v>
      </c>
      <c r="E31" s="6">
        <v>290000</v>
      </c>
      <c r="F31" s="4"/>
      <c r="G31" s="20">
        <f>E31-(E31*2.5%)</f>
        <v>282750</v>
      </c>
      <c r="H31" s="20">
        <f t="shared" si="3"/>
        <v>282750</v>
      </c>
      <c r="I31" s="50">
        <f t="shared" si="6"/>
        <v>61420</v>
      </c>
      <c r="J31" s="16"/>
      <c r="K31" s="4" t="s">
        <v>40</v>
      </c>
    </row>
    <row r="32" spans="1:11" x14ac:dyDescent="0.3">
      <c r="A32" s="31"/>
      <c r="B32" s="31"/>
      <c r="C32" s="31"/>
      <c r="D32" s="32">
        <f t="shared" ref="D32:J32" si="8">SUM(D4:D31)</f>
        <v>1716007</v>
      </c>
      <c r="E32" s="32">
        <f t="shared" si="8"/>
        <v>2901200</v>
      </c>
      <c r="F32" s="32">
        <f t="shared" si="8"/>
        <v>0</v>
      </c>
      <c r="G32" s="32">
        <f t="shared" si="8"/>
        <v>2814564.5</v>
      </c>
      <c r="H32" s="32">
        <f t="shared" si="8"/>
        <v>2814564.5</v>
      </c>
      <c r="I32" s="32">
        <f t="shared" si="8"/>
        <v>1098599.5</v>
      </c>
      <c r="J32" s="32">
        <f t="shared" si="8"/>
        <v>1098600</v>
      </c>
      <c r="K32" s="32">
        <f>I32-J32</f>
        <v>-0.5</v>
      </c>
    </row>
    <row r="34" spans="1:36" x14ac:dyDescent="0.3">
      <c r="A34" s="57" t="s">
        <v>39</v>
      </c>
      <c r="B34" s="57"/>
      <c r="C34" s="57"/>
      <c r="D34" s="57"/>
      <c r="E34" s="57"/>
      <c r="F34" s="57"/>
      <c r="G34" s="57"/>
      <c r="H34" s="57"/>
      <c r="I34" s="57"/>
      <c r="J34" s="23"/>
    </row>
    <row r="35" spans="1:36" ht="43.2" x14ac:dyDescent="0.3">
      <c r="A35" s="8" t="s">
        <v>30</v>
      </c>
      <c r="B35" s="9" t="s">
        <v>23</v>
      </c>
      <c r="C35" s="9" t="s">
        <v>24</v>
      </c>
      <c r="D35" s="10" t="s">
        <v>25</v>
      </c>
      <c r="E35" s="9" t="s">
        <v>26</v>
      </c>
      <c r="F35" s="10" t="s">
        <v>27</v>
      </c>
      <c r="G35" s="9" t="s">
        <v>28</v>
      </c>
      <c r="H35" s="10" t="s">
        <v>29</v>
      </c>
      <c r="I35" s="9" t="s">
        <v>37</v>
      </c>
      <c r="J35" s="11"/>
    </row>
    <row r="36" spans="1:36" x14ac:dyDescent="0.3">
      <c r="A36" s="4">
        <v>1</v>
      </c>
      <c r="B36" s="5">
        <v>1068776</v>
      </c>
      <c r="C36" s="5" t="s">
        <v>3</v>
      </c>
      <c r="D36" s="4">
        <v>65000</v>
      </c>
      <c r="E36" s="5">
        <v>0</v>
      </c>
      <c r="F36" s="6">
        <v>80000</v>
      </c>
      <c r="G36" s="51">
        <v>15000</v>
      </c>
      <c r="H36" s="4" t="s">
        <v>1</v>
      </c>
      <c r="I36" s="15"/>
      <c r="J36" s="1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3">
      <c r="A37" s="4">
        <v>2</v>
      </c>
      <c r="B37" s="5">
        <v>4050686</v>
      </c>
      <c r="C37" s="5" t="s">
        <v>7</v>
      </c>
      <c r="D37" s="4">
        <v>22990</v>
      </c>
      <c r="E37" s="5">
        <v>0</v>
      </c>
      <c r="F37" s="6">
        <v>25000</v>
      </c>
      <c r="G37" s="51">
        <v>2010</v>
      </c>
      <c r="H37" s="4" t="s">
        <v>8</v>
      </c>
      <c r="I37" s="15"/>
      <c r="J37" s="1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3">
      <c r="A38" s="4">
        <v>3</v>
      </c>
      <c r="B38" s="5">
        <v>4053054</v>
      </c>
      <c r="C38" s="5" t="s">
        <v>5</v>
      </c>
      <c r="D38" s="4">
        <v>44210</v>
      </c>
      <c r="E38" s="5">
        <v>0</v>
      </c>
      <c r="F38" s="6">
        <v>65000</v>
      </c>
      <c r="G38" s="51">
        <v>20790</v>
      </c>
      <c r="H38" s="4" t="s">
        <v>1</v>
      </c>
      <c r="I38" s="16"/>
      <c r="J38" s="12"/>
    </row>
    <row r="39" spans="1:36" x14ac:dyDescent="0.3">
      <c r="A39" s="4">
        <v>4</v>
      </c>
      <c r="B39" s="5">
        <v>5079524</v>
      </c>
      <c r="C39" s="5" t="s">
        <v>6</v>
      </c>
      <c r="D39" s="4">
        <v>58820</v>
      </c>
      <c r="E39" s="5">
        <v>0</v>
      </c>
      <c r="F39" s="6">
        <v>70000</v>
      </c>
      <c r="G39" s="51">
        <v>11180</v>
      </c>
      <c r="H39" s="4" t="s">
        <v>1</v>
      </c>
      <c r="I39" s="15"/>
      <c r="J39" s="1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x14ac:dyDescent="0.3">
      <c r="A40" s="4">
        <v>5</v>
      </c>
      <c r="B40" s="5">
        <v>26010099</v>
      </c>
      <c r="C40" s="5" t="s">
        <v>2</v>
      </c>
      <c r="D40" s="4">
        <v>10530</v>
      </c>
      <c r="E40" s="5">
        <v>0</v>
      </c>
      <c r="F40" s="6">
        <v>30000</v>
      </c>
      <c r="G40" s="51">
        <v>19470</v>
      </c>
      <c r="H40" s="4" t="s">
        <v>1</v>
      </c>
      <c r="I40" s="15"/>
      <c r="J40" s="1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x14ac:dyDescent="0.3">
      <c r="A41" s="4">
        <v>6</v>
      </c>
      <c r="B41" s="5">
        <v>26010287</v>
      </c>
      <c r="C41" s="5" t="s">
        <v>9</v>
      </c>
      <c r="D41" s="4">
        <v>95000</v>
      </c>
      <c r="E41" s="5">
        <v>0</v>
      </c>
      <c r="F41" s="6">
        <v>130000</v>
      </c>
      <c r="G41" s="51">
        <v>35000</v>
      </c>
      <c r="H41" s="4" t="s">
        <v>8</v>
      </c>
      <c r="I41" s="15"/>
      <c r="J41" s="1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x14ac:dyDescent="0.3">
      <c r="A42" s="4">
        <v>7</v>
      </c>
      <c r="B42" s="5">
        <v>31006405</v>
      </c>
      <c r="C42" s="5" t="s">
        <v>0</v>
      </c>
      <c r="D42" s="4">
        <v>31580</v>
      </c>
      <c r="E42" s="5">
        <v>0</v>
      </c>
      <c r="F42" s="6">
        <v>35000</v>
      </c>
      <c r="G42" s="51">
        <v>3420</v>
      </c>
      <c r="H42" s="4" t="s">
        <v>1</v>
      </c>
      <c r="I42" s="15"/>
      <c r="J42" s="1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3">
      <c r="A43" s="4">
        <v>8</v>
      </c>
      <c r="B43" s="5">
        <v>36003995</v>
      </c>
      <c r="C43" s="5" t="s">
        <v>11</v>
      </c>
      <c r="D43" s="4">
        <v>58830</v>
      </c>
      <c r="E43" s="5">
        <v>0</v>
      </c>
      <c r="F43" s="6">
        <v>80000</v>
      </c>
      <c r="G43" s="51">
        <v>21170</v>
      </c>
      <c r="H43" s="4" t="s">
        <v>8</v>
      </c>
      <c r="I43" s="15"/>
      <c r="J43" s="1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3">
      <c r="A44" s="4">
        <v>9</v>
      </c>
      <c r="B44" s="5">
        <v>36004154</v>
      </c>
      <c r="C44" s="5" t="s">
        <v>4</v>
      </c>
      <c r="D44" s="4">
        <v>32190</v>
      </c>
      <c r="E44" s="5">
        <v>0</v>
      </c>
      <c r="F44" s="6">
        <v>45000</v>
      </c>
      <c r="G44" s="51">
        <v>12810</v>
      </c>
      <c r="H44" s="4" t="s">
        <v>1</v>
      </c>
      <c r="I44" s="15"/>
      <c r="J44" s="1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3">
      <c r="A45" s="4">
        <v>10</v>
      </c>
      <c r="B45" s="5">
        <v>39002411</v>
      </c>
      <c r="C45" s="5" t="s">
        <v>0</v>
      </c>
      <c r="D45" s="4">
        <v>21050</v>
      </c>
      <c r="E45" s="5">
        <v>0</v>
      </c>
      <c r="F45" s="6">
        <v>30000</v>
      </c>
      <c r="G45" s="51">
        <v>18950</v>
      </c>
      <c r="H45" s="4" t="s">
        <v>1</v>
      </c>
      <c r="I45" s="15"/>
      <c r="J45" s="1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3">
      <c r="A46" s="4">
        <v>11</v>
      </c>
      <c r="B46" s="5">
        <v>39002438</v>
      </c>
      <c r="C46" s="5" t="s">
        <v>10</v>
      </c>
      <c r="D46" s="4">
        <v>215260</v>
      </c>
      <c r="E46" s="5">
        <v>0</v>
      </c>
      <c r="F46" s="6">
        <v>292000</v>
      </c>
      <c r="G46" s="51">
        <v>76740</v>
      </c>
      <c r="H46" s="4" t="s">
        <v>8</v>
      </c>
      <c r="I46" s="16"/>
      <c r="J46" s="1" t="s">
        <v>38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5.6" x14ac:dyDescent="0.3">
      <c r="A47" s="33"/>
      <c r="B47" s="34" t="s">
        <v>12</v>
      </c>
      <c r="C47" s="34"/>
      <c r="D47" s="32">
        <f>SUM(D36:D46)</f>
        <v>655460</v>
      </c>
      <c r="E47" s="32">
        <f t="shared" ref="E47:G47" si="9">SUM(E36:E46)</f>
        <v>0</v>
      </c>
      <c r="F47" s="32">
        <f t="shared" si="9"/>
        <v>882000</v>
      </c>
      <c r="G47" s="32">
        <f t="shared" si="9"/>
        <v>236540</v>
      </c>
      <c r="H47" s="35"/>
      <c r="I47" s="35"/>
      <c r="J47" s="12"/>
    </row>
    <row r="48" spans="1:36" x14ac:dyDescent="0.3">
      <c r="A48" s="23"/>
      <c r="B48" s="23"/>
      <c r="C48" s="24"/>
      <c r="D48" s="25"/>
      <c r="E48" s="26" t="s">
        <v>13</v>
      </c>
      <c r="F48" s="27"/>
      <c r="H48" s="7"/>
    </row>
    <row r="49" spans="1:41" x14ac:dyDescent="0.3">
      <c r="A49" s="23"/>
      <c r="B49" s="23"/>
      <c r="C49" s="24"/>
      <c r="D49" s="7"/>
      <c r="E49" s="25" t="s">
        <v>14</v>
      </c>
      <c r="F49" s="27"/>
      <c r="I49" s="12"/>
      <c r="J49" s="12"/>
    </row>
    <row r="50" spans="1:41" x14ac:dyDescent="0.3">
      <c r="A50" s="23"/>
      <c r="B50" s="23"/>
      <c r="C50" s="24"/>
      <c r="D50" s="25"/>
      <c r="E50" s="26" t="s">
        <v>15</v>
      </c>
      <c r="F50" s="27"/>
      <c r="I50" s="12"/>
      <c r="J50" s="12"/>
    </row>
    <row r="51" spans="1:41" x14ac:dyDescent="0.3">
      <c r="A51" s="57" t="s">
        <v>32</v>
      </c>
      <c r="B51" s="57"/>
      <c r="C51" s="57"/>
      <c r="D51" s="57"/>
      <c r="E51" s="57"/>
      <c r="F51" s="57"/>
      <c r="G51" s="57"/>
      <c r="H51" s="57"/>
      <c r="I51" s="57"/>
      <c r="J51" s="23"/>
    </row>
    <row r="52" spans="1:41" ht="43.2" x14ac:dyDescent="0.3">
      <c r="A52" s="8" t="s">
        <v>30</v>
      </c>
      <c r="B52" s="9" t="s">
        <v>23</v>
      </c>
      <c r="C52" s="9" t="s">
        <v>24</v>
      </c>
      <c r="D52" s="10" t="s">
        <v>25</v>
      </c>
      <c r="E52" s="9" t="s">
        <v>26</v>
      </c>
      <c r="F52" s="10" t="s">
        <v>27</v>
      </c>
      <c r="G52" s="9" t="s">
        <v>28</v>
      </c>
      <c r="H52" s="10" t="s">
        <v>29</v>
      </c>
      <c r="I52" s="9" t="s">
        <v>37</v>
      </c>
      <c r="J52" s="11"/>
    </row>
    <row r="53" spans="1:41" s="7" customFormat="1" x14ac:dyDescent="0.3">
      <c r="A53" s="4">
        <v>1</v>
      </c>
      <c r="B53" s="5">
        <v>4052436</v>
      </c>
      <c r="C53" s="5" t="s">
        <v>20</v>
      </c>
      <c r="D53" s="4">
        <v>0</v>
      </c>
      <c r="E53" s="5">
        <v>0</v>
      </c>
      <c r="F53" s="6">
        <v>500</v>
      </c>
      <c r="G53" s="51">
        <v>500</v>
      </c>
      <c r="H53" s="4" t="s">
        <v>16</v>
      </c>
      <c r="I53" s="14">
        <v>44083</v>
      </c>
      <c r="J53" s="13"/>
      <c r="K53" s="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s="7" customFormat="1" x14ac:dyDescent="0.3">
      <c r="A54" s="4">
        <v>2</v>
      </c>
      <c r="B54" s="5">
        <v>4052581</v>
      </c>
      <c r="C54" s="5" t="s">
        <v>20</v>
      </c>
      <c r="D54" s="4">
        <v>0</v>
      </c>
      <c r="E54" s="5">
        <v>0</v>
      </c>
      <c r="F54" s="6">
        <v>500</v>
      </c>
      <c r="G54" s="51">
        <v>500</v>
      </c>
      <c r="H54" s="4" t="s">
        <v>16</v>
      </c>
      <c r="I54" s="14">
        <v>44083</v>
      </c>
      <c r="J54" s="13"/>
      <c r="K54" s="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s="7" customFormat="1" x14ac:dyDescent="0.3">
      <c r="A55" s="4">
        <v>3</v>
      </c>
      <c r="B55" s="5">
        <v>4052910</v>
      </c>
      <c r="C55" s="5" t="s">
        <v>19</v>
      </c>
      <c r="D55" s="4">
        <v>30000</v>
      </c>
      <c r="E55" s="5">
        <v>0</v>
      </c>
      <c r="F55" s="6">
        <v>35000</v>
      </c>
      <c r="G55" s="51">
        <v>5000</v>
      </c>
      <c r="H55" s="4" t="s">
        <v>16</v>
      </c>
      <c r="I55" s="14">
        <v>44083</v>
      </c>
      <c r="J55" s="13"/>
      <c r="K55" s="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s="7" customFormat="1" x14ac:dyDescent="0.3">
      <c r="A56" s="4">
        <v>4</v>
      </c>
      <c r="B56" s="5">
        <v>4052159</v>
      </c>
      <c r="C56" s="5" t="s">
        <v>65</v>
      </c>
      <c r="D56" s="4">
        <v>0</v>
      </c>
      <c r="E56" s="5">
        <v>0</v>
      </c>
      <c r="F56" s="6">
        <v>2000</v>
      </c>
      <c r="G56" s="51">
        <v>2000</v>
      </c>
      <c r="H56" s="4" t="s">
        <v>16</v>
      </c>
      <c r="I56" s="14">
        <v>44083</v>
      </c>
      <c r="J56" s="13"/>
      <c r="K56" s="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">
      <c r="A57" s="4">
        <v>5</v>
      </c>
      <c r="B57" s="5">
        <v>5079525</v>
      </c>
      <c r="C57" s="5" t="s">
        <v>31</v>
      </c>
      <c r="D57" s="4">
        <v>17650</v>
      </c>
      <c r="E57" s="5">
        <v>0</v>
      </c>
      <c r="F57" s="6">
        <v>25000</v>
      </c>
      <c r="G57" s="51">
        <v>7350</v>
      </c>
      <c r="H57" s="4" t="s">
        <v>32</v>
      </c>
      <c r="I57" s="14">
        <v>44084</v>
      </c>
      <c r="J57" s="13"/>
      <c r="K57" s="11"/>
    </row>
    <row r="58" spans="1:41" x14ac:dyDescent="0.3">
      <c r="A58" s="4">
        <v>6</v>
      </c>
      <c r="B58" s="5">
        <v>5079109</v>
      </c>
      <c r="C58" s="5" t="s">
        <v>36</v>
      </c>
      <c r="D58" s="4">
        <v>0</v>
      </c>
      <c r="E58" s="5">
        <v>0</v>
      </c>
      <c r="F58" s="6">
        <v>200</v>
      </c>
      <c r="G58" s="51">
        <v>200</v>
      </c>
      <c r="H58" s="4" t="s">
        <v>32</v>
      </c>
      <c r="I58" s="14">
        <v>44084</v>
      </c>
      <c r="J58" s="13"/>
      <c r="K58" s="11"/>
    </row>
    <row r="59" spans="1:41" s="7" customFormat="1" x14ac:dyDescent="0.3">
      <c r="A59" s="4">
        <v>7</v>
      </c>
      <c r="B59" s="5">
        <v>5079425</v>
      </c>
      <c r="C59" s="5" t="s">
        <v>18</v>
      </c>
      <c r="D59" s="4">
        <v>76470</v>
      </c>
      <c r="E59" s="5">
        <v>0</v>
      </c>
      <c r="F59" s="6">
        <v>120000</v>
      </c>
      <c r="G59" s="51">
        <v>43530</v>
      </c>
      <c r="H59" s="4" t="s">
        <v>16</v>
      </c>
      <c r="I59" s="14">
        <v>44083</v>
      </c>
      <c r="J59" s="13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s="7" customFormat="1" x14ac:dyDescent="0.3">
      <c r="A60" s="4">
        <v>8</v>
      </c>
      <c r="B60" s="5">
        <v>8072309</v>
      </c>
      <c r="C60" s="5" t="s">
        <v>21</v>
      </c>
      <c r="D60" s="4">
        <v>22220</v>
      </c>
      <c r="E60" s="5">
        <v>0</v>
      </c>
      <c r="F60" s="6">
        <v>30000</v>
      </c>
      <c r="G60" s="51">
        <v>7780</v>
      </c>
      <c r="H60" s="4" t="s">
        <v>16</v>
      </c>
      <c r="I60" s="14">
        <v>44083</v>
      </c>
      <c r="J60" s="13"/>
      <c r="K60" s="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s="7" customFormat="1" x14ac:dyDescent="0.3">
      <c r="A61" s="4">
        <v>9</v>
      </c>
      <c r="B61" s="5">
        <v>8071183</v>
      </c>
      <c r="C61" s="5" t="s">
        <v>17</v>
      </c>
      <c r="D61" s="4">
        <v>36840</v>
      </c>
      <c r="E61" s="5">
        <v>0</v>
      </c>
      <c r="F61" s="6">
        <v>70000</v>
      </c>
      <c r="G61" s="51">
        <v>33160</v>
      </c>
      <c r="H61" s="4" t="s">
        <v>16</v>
      </c>
      <c r="I61" s="14">
        <v>44083</v>
      </c>
      <c r="J61" s="13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">
      <c r="A62" s="4">
        <v>10</v>
      </c>
      <c r="B62" s="5">
        <v>12029860</v>
      </c>
      <c r="C62" s="5" t="s">
        <v>35</v>
      </c>
      <c r="D62" s="4">
        <v>23530</v>
      </c>
      <c r="E62" s="5">
        <v>0</v>
      </c>
      <c r="F62" s="6">
        <v>45000</v>
      </c>
      <c r="G62" s="51">
        <v>21470</v>
      </c>
      <c r="H62" s="4" t="s">
        <v>32</v>
      </c>
      <c r="I62" s="14">
        <v>44084</v>
      </c>
      <c r="J62" s="13"/>
      <c r="K62" s="11"/>
    </row>
    <row r="63" spans="1:41" s="7" customFormat="1" x14ac:dyDescent="0.3">
      <c r="A63" s="4">
        <v>11</v>
      </c>
      <c r="B63" s="5">
        <v>26009427</v>
      </c>
      <c r="C63" s="5" t="s">
        <v>22</v>
      </c>
      <c r="D63" s="4">
        <v>115000</v>
      </c>
      <c r="E63" s="5">
        <v>0</v>
      </c>
      <c r="F63" s="6">
        <v>130000</v>
      </c>
      <c r="G63" s="51">
        <v>15000</v>
      </c>
      <c r="H63" s="4" t="s">
        <v>16</v>
      </c>
      <c r="I63" s="14">
        <v>44083</v>
      </c>
      <c r="J63" s="13"/>
      <c r="K63" s="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">
      <c r="A64" s="4">
        <v>12</v>
      </c>
      <c r="B64" s="5">
        <v>31007092</v>
      </c>
      <c r="C64" s="5" t="s">
        <v>33</v>
      </c>
      <c r="D64" s="4">
        <v>90320</v>
      </c>
      <c r="E64" s="5">
        <v>0</v>
      </c>
      <c r="F64" s="6">
        <v>130000</v>
      </c>
      <c r="G64" s="51">
        <v>39680</v>
      </c>
      <c r="H64" s="4" t="s">
        <v>32</v>
      </c>
      <c r="I64" s="14">
        <v>44084</v>
      </c>
      <c r="J64" s="13"/>
      <c r="K64" s="11"/>
    </row>
    <row r="65" spans="1:11" x14ac:dyDescent="0.3">
      <c r="A65" s="4">
        <v>13</v>
      </c>
      <c r="B65" s="5">
        <v>31007028</v>
      </c>
      <c r="C65" s="5" t="s">
        <v>34</v>
      </c>
      <c r="D65" s="4">
        <v>31110</v>
      </c>
      <c r="E65" s="5">
        <v>0</v>
      </c>
      <c r="F65" s="6">
        <v>35000</v>
      </c>
      <c r="G65" s="51">
        <v>3890</v>
      </c>
      <c r="H65" s="4" t="s">
        <v>32</v>
      </c>
      <c r="I65" s="14">
        <v>44084</v>
      </c>
      <c r="J65" s="13"/>
      <c r="K65" s="11"/>
    </row>
    <row r="66" spans="1:11" x14ac:dyDescent="0.3">
      <c r="A66" s="36"/>
      <c r="B66" s="37"/>
      <c r="C66" s="37"/>
      <c r="D66" s="38">
        <f>SUM(D53:D65)</f>
        <v>443140</v>
      </c>
      <c r="E66" s="38">
        <f>SUM(E53:E65)</f>
        <v>0</v>
      </c>
      <c r="F66" s="38">
        <f>SUM(F53:F65)</f>
        <v>623200</v>
      </c>
      <c r="G66" s="38">
        <f>SUM(G53:G65)</f>
        <v>180060</v>
      </c>
      <c r="H66" s="36"/>
      <c r="I66" s="36"/>
      <c r="J66" s="12"/>
      <c r="K66" s="12"/>
    </row>
    <row r="67" spans="1:11" x14ac:dyDescent="0.3">
      <c r="G67" s="40"/>
      <c r="I67" s="12"/>
      <c r="J67" s="12"/>
      <c r="K67" s="12"/>
    </row>
    <row r="68" spans="1:11" ht="15.6" x14ac:dyDescent="0.3">
      <c r="A68" s="58" t="s">
        <v>69</v>
      </c>
      <c r="B68" s="58"/>
      <c r="C68" s="58"/>
      <c r="D68" s="58"/>
      <c r="E68" s="58"/>
      <c r="F68" s="58"/>
      <c r="G68" s="58"/>
      <c r="H68" s="58"/>
      <c r="I68" s="58"/>
    </row>
    <row r="69" spans="1:11" ht="15.6" x14ac:dyDescent="0.3">
      <c r="A69" s="39"/>
      <c r="B69" s="39"/>
      <c r="C69" s="39"/>
      <c r="D69" s="39"/>
      <c r="E69" s="39"/>
      <c r="F69" s="39"/>
      <c r="G69" s="39"/>
      <c r="H69" s="39"/>
      <c r="I69" s="39"/>
    </row>
    <row r="70" spans="1:11" x14ac:dyDescent="0.3">
      <c r="A70" s="41"/>
      <c r="B70" s="52" t="s">
        <v>71</v>
      </c>
      <c r="C70" s="52"/>
      <c r="D70" s="52"/>
      <c r="E70" s="52"/>
      <c r="F70" s="52"/>
      <c r="G70" s="52"/>
      <c r="H70" s="52"/>
      <c r="I70" s="52"/>
    </row>
    <row r="71" spans="1:11" x14ac:dyDescent="0.3">
      <c r="B71" s="56" t="s">
        <v>74</v>
      </c>
      <c r="C71" s="56"/>
      <c r="D71" s="52" t="s">
        <v>70</v>
      </c>
      <c r="E71" s="52"/>
      <c r="F71" s="52" t="s">
        <v>72</v>
      </c>
      <c r="G71" s="52"/>
      <c r="H71" s="54" t="s">
        <v>73</v>
      </c>
      <c r="I71" s="55"/>
    </row>
    <row r="72" spans="1:11" x14ac:dyDescent="0.3">
      <c r="B72" s="4">
        <v>15</v>
      </c>
      <c r="C72" s="6">
        <f>I21</f>
        <v>17930</v>
      </c>
      <c r="D72" s="4">
        <v>1</v>
      </c>
      <c r="E72" s="6">
        <f>SUM(I4:I6)+G36</f>
        <v>142469</v>
      </c>
      <c r="F72" s="4">
        <v>17</v>
      </c>
      <c r="G72" s="6">
        <f>I22</f>
        <v>-7700</v>
      </c>
      <c r="H72" s="4">
        <v>13</v>
      </c>
      <c r="I72" s="6">
        <f>SUM(I19:I20)</f>
        <v>171012</v>
      </c>
    </row>
    <row r="73" spans="1:11" x14ac:dyDescent="0.3">
      <c r="B73" s="4"/>
      <c r="C73" s="4"/>
      <c r="D73" s="4">
        <v>4</v>
      </c>
      <c r="E73" s="6">
        <f>SUM(G53:G56)+SUM(G37:G38)+SUM(I7:I9)</f>
        <v>56464</v>
      </c>
      <c r="F73" s="4">
        <v>19</v>
      </c>
      <c r="G73" s="6">
        <f>I23</f>
        <v>92510</v>
      </c>
      <c r="H73" s="4">
        <v>29</v>
      </c>
      <c r="I73" s="6">
        <f>I24</f>
        <v>75990</v>
      </c>
    </row>
    <row r="74" spans="1:11" x14ac:dyDescent="0.3">
      <c r="B74" s="4"/>
      <c r="C74" s="4"/>
      <c r="D74" s="4">
        <v>5</v>
      </c>
      <c r="E74" s="6">
        <f>SUM(G57:G59)+G39+SUM(I10:I11)</f>
        <v>139720</v>
      </c>
      <c r="F74" s="4"/>
      <c r="G74" s="4"/>
      <c r="H74" s="4"/>
      <c r="I74" s="4"/>
    </row>
    <row r="75" spans="1:11" x14ac:dyDescent="0.3">
      <c r="B75" s="4"/>
      <c r="C75" s="4"/>
      <c r="D75" s="4">
        <v>8</v>
      </c>
      <c r="E75" s="6">
        <f>SUM(G60:G61)+SUM(I12:I13)</f>
        <v>103010.5</v>
      </c>
      <c r="F75" s="4"/>
      <c r="G75" s="4"/>
      <c r="H75" s="4"/>
      <c r="I75" s="4"/>
    </row>
    <row r="76" spans="1:11" x14ac:dyDescent="0.3">
      <c r="B76" s="4"/>
      <c r="C76" s="4"/>
      <c r="D76" s="4">
        <v>11</v>
      </c>
      <c r="E76" s="6">
        <f>SUM(I14:I16)</f>
        <v>96533</v>
      </c>
      <c r="F76" s="4"/>
      <c r="G76" s="4"/>
      <c r="H76" s="4"/>
      <c r="I76" s="4"/>
    </row>
    <row r="77" spans="1:11" x14ac:dyDescent="0.3">
      <c r="B77" s="4"/>
      <c r="C77" s="4"/>
      <c r="D77" s="4">
        <v>12</v>
      </c>
      <c r="E77" s="6">
        <f>SUM(I17:I18)+G62</f>
        <v>90031</v>
      </c>
      <c r="F77" s="4"/>
      <c r="G77" s="4"/>
      <c r="H77" s="4"/>
      <c r="I77" s="4"/>
    </row>
    <row r="78" spans="1:11" x14ac:dyDescent="0.3">
      <c r="B78" s="4"/>
      <c r="C78" s="4"/>
      <c r="D78" s="4">
        <v>26</v>
      </c>
      <c r="E78" s="6">
        <f>SUM(G40:G41)+G63</f>
        <v>69470</v>
      </c>
      <c r="F78" s="4"/>
      <c r="G78" s="4"/>
      <c r="H78" s="4"/>
      <c r="I78" s="4"/>
    </row>
    <row r="79" spans="1:11" x14ac:dyDescent="0.3">
      <c r="B79" s="4"/>
      <c r="C79" s="4"/>
      <c r="D79" s="4">
        <v>31</v>
      </c>
      <c r="E79" s="6">
        <f>SUM(G64:G65)+G42+I25</f>
        <v>55740</v>
      </c>
      <c r="F79" s="4"/>
      <c r="G79" s="4"/>
      <c r="H79" s="4"/>
      <c r="I79" s="4"/>
    </row>
    <row r="80" spans="1:11" x14ac:dyDescent="0.3">
      <c r="B80" s="4"/>
      <c r="C80" s="4"/>
      <c r="D80" s="4">
        <v>36</v>
      </c>
      <c r="E80" s="6">
        <f>SUM(I26:I30)+SUM(G43:G44)</f>
        <v>254910</v>
      </c>
      <c r="F80" s="4"/>
      <c r="G80" s="4"/>
      <c r="H80" s="4"/>
      <c r="I80" s="4"/>
    </row>
    <row r="81" spans="2:9" x14ac:dyDescent="0.3">
      <c r="B81" s="4"/>
      <c r="C81" s="4"/>
      <c r="D81" s="4">
        <v>39</v>
      </c>
      <c r="E81" s="6">
        <f>SUM(G45:G46)+I31</f>
        <v>157110</v>
      </c>
      <c r="F81" s="4"/>
      <c r="G81" s="4"/>
      <c r="H81" s="4"/>
      <c r="I81" s="4"/>
    </row>
    <row r="82" spans="2:9" x14ac:dyDescent="0.3">
      <c r="B82" s="53">
        <f>C72+SUM(E72:E81)+SUM(G72:G73)+SUM(I72:I73)</f>
        <v>1515199.5</v>
      </c>
      <c r="C82" s="52"/>
      <c r="D82" s="52"/>
      <c r="E82" s="52"/>
      <c r="F82" s="52"/>
      <c r="G82" s="52"/>
      <c r="H82" s="52"/>
      <c r="I82" s="52"/>
    </row>
  </sheetData>
  <mergeCells count="11">
    <mergeCell ref="A34:I34"/>
    <mergeCell ref="A51:I51"/>
    <mergeCell ref="A68:I68"/>
    <mergeCell ref="A1:K1"/>
    <mergeCell ref="A2:K2"/>
    <mergeCell ref="D71:E71"/>
    <mergeCell ref="F71:G71"/>
    <mergeCell ref="B82:I82"/>
    <mergeCell ref="B70:I70"/>
    <mergeCell ref="H71:I71"/>
    <mergeCell ref="B71:C71"/>
  </mergeCells>
  <pageMargins left="0.7" right="0.7" top="0.75" bottom="0.75" header="0.3" footer="0.3"/>
  <pageSetup paperSize="256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>
      <selection activeCell="B9" sqref="B9:B16"/>
    </sheetView>
  </sheetViews>
  <sheetFormatPr defaultRowHeight="14.4" x14ac:dyDescent="0.3"/>
  <cols>
    <col min="1" max="1" width="3.77734375" style="45" customWidth="1"/>
    <col min="2" max="2" width="13.33203125" style="45" customWidth="1"/>
    <col min="3" max="3" width="22.33203125" style="45" customWidth="1"/>
    <col min="4" max="6" width="8.88671875" style="45"/>
    <col min="7" max="7" width="14.6640625" style="45" customWidth="1"/>
    <col min="8" max="8" width="15.88671875" style="45" customWidth="1"/>
    <col min="9" max="9" width="14.6640625" style="45" customWidth="1"/>
    <col min="10" max="10" width="8.88671875" style="45"/>
    <col min="11" max="11" width="31.5546875" style="45" customWidth="1"/>
    <col min="12" max="16384" width="8.88671875" style="45"/>
  </cols>
  <sheetData>
    <row r="1" spans="1:11" x14ac:dyDescent="0.3">
      <c r="A1" s="69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43.2" x14ac:dyDescent="0.3">
      <c r="A2" s="9" t="s">
        <v>30</v>
      </c>
      <c r="B2" s="9" t="s">
        <v>23</v>
      </c>
      <c r="C2" s="9" t="s">
        <v>24</v>
      </c>
      <c r="D2" s="10" t="s">
        <v>25</v>
      </c>
      <c r="E2" s="9" t="s">
        <v>42</v>
      </c>
      <c r="F2" s="28" t="s">
        <v>26</v>
      </c>
      <c r="G2" s="29" t="s">
        <v>43</v>
      </c>
      <c r="H2" s="29" t="s">
        <v>44</v>
      </c>
      <c r="I2" s="30" t="s">
        <v>28</v>
      </c>
      <c r="J2" s="9" t="s">
        <v>45</v>
      </c>
      <c r="K2" s="9" t="s">
        <v>83</v>
      </c>
    </row>
    <row r="3" spans="1:11" s="22" customFormat="1" x14ac:dyDescent="0.3">
      <c r="A3" s="42">
        <v>1</v>
      </c>
      <c r="B3" s="22" t="s">
        <v>75</v>
      </c>
      <c r="C3" s="22" t="s">
        <v>76</v>
      </c>
      <c r="D3" s="43">
        <v>50265</v>
      </c>
      <c r="E3" s="42">
        <v>70000</v>
      </c>
      <c r="F3" s="18"/>
      <c r="G3" s="20">
        <f>E3-(E3*2.5%)</f>
        <v>68250</v>
      </c>
      <c r="H3" s="20">
        <f t="shared" ref="H3:H6" si="0">G3+F3</f>
        <v>68250</v>
      </c>
      <c r="I3" s="50">
        <f t="shared" ref="I3:I6" si="1">H3-D3</f>
        <v>17985</v>
      </c>
      <c r="J3" s="42" t="s">
        <v>40</v>
      </c>
      <c r="K3" s="65">
        <v>44084</v>
      </c>
    </row>
    <row r="4" spans="1:11" s="22" customFormat="1" x14ac:dyDescent="0.3">
      <c r="A4" s="42">
        <v>2</v>
      </c>
      <c r="B4" s="22" t="s">
        <v>77</v>
      </c>
      <c r="C4" s="22" t="s">
        <v>78</v>
      </c>
      <c r="D4" s="42">
        <v>25200</v>
      </c>
      <c r="E4" s="42">
        <v>40000</v>
      </c>
      <c r="F4" s="18"/>
      <c r="G4" s="20">
        <f t="shared" ref="G4:G6" si="2">E4-(E4*2.5%)</f>
        <v>39000</v>
      </c>
      <c r="H4" s="20">
        <f t="shared" si="0"/>
        <v>39000</v>
      </c>
      <c r="I4" s="50">
        <f t="shared" si="1"/>
        <v>13800</v>
      </c>
      <c r="J4" s="42" t="s">
        <v>40</v>
      </c>
      <c r="K4" s="52"/>
    </row>
    <row r="5" spans="1:11" s="22" customFormat="1" x14ac:dyDescent="0.3">
      <c r="A5" s="42">
        <v>3</v>
      </c>
      <c r="B5" s="22" t="s">
        <v>79</v>
      </c>
      <c r="C5" s="22" t="s">
        <v>80</v>
      </c>
      <c r="D5" s="42">
        <v>95500</v>
      </c>
      <c r="E5" s="42">
        <v>130000</v>
      </c>
      <c r="F5" s="18"/>
      <c r="G5" s="20">
        <f t="shared" si="2"/>
        <v>126750</v>
      </c>
      <c r="H5" s="20">
        <f t="shared" si="0"/>
        <v>126750</v>
      </c>
      <c r="I5" s="50">
        <f t="shared" si="1"/>
        <v>31250</v>
      </c>
      <c r="J5" s="42" t="s">
        <v>40</v>
      </c>
      <c r="K5" s="52"/>
    </row>
    <row r="6" spans="1:11" s="22" customFormat="1" x14ac:dyDescent="0.3">
      <c r="A6" s="42">
        <v>4</v>
      </c>
      <c r="B6" s="22" t="s">
        <v>81</v>
      </c>
      <c r="C6" s="22" t="s">
        <v>82</v>
      </c>
      <c r="D6" s="42">
        <v>402010</v>
      </c>
      <c r="E6" s="43">
        <v>450000</v>
      </c>
      <c r="F6" s="18"/>
      <c r="G6" s="20">
        <f t="shared" si="2"/>
        <v>438750</v>
      </c>
      <c r="H6" s="20">
        <f t="shared" si="0"/>
        <v>438750</v>
      </c>
      <c r="I6" s="50">
        <f t="shared" si="1"/>
        <v>36740</v>
      </c>
      <c r="J6" s="42" t="s">
        <v>40</v>
      </c>
      <c r="K6" s="52"/>
    </row>
    <row r="7" spans="1:11" x14ac:dyDescent="0.3">
      <c r="A7" s="66" t="s">
        <v>12</v>
      </c>
      <c r="B7" s="67"/>
      <c r="C7" s="68"/>
      <c r="D7" s="48">
        <f>SUM(D3:D6)</f>
        <v>572975</v>
      </c>
      <c r="E7" s="48">
        <f t="shared" ref="E7:I7" si="3">SUM(E3:E6)</f>
        <v>690000</v>
      </c>
      <c r="F7" s="48">
        <f t="shared" si="3"/>
        <v>0</v>
      </c>
      <c r="G7" s="48">
        <f t="shared" si="3"/>
        <v>672750</v>
      </c>
      <c r="H7" s="48">
        <f t="shared" si="3"/>
        <v>672750</v>
      </c>
      <c r="I7" s="48">
        <f t="shared" si="3"/>
        <v>99775</v>
      </c>
      <c r="J7" s="48">
        <f t="shared" ref="J7" si="4">SUM(J3:J6)</f>
        <v>0</v>
      </c>
      <c r="K7" s="33"/>
    </row>
    <row r="8" spans="1:11" x14ac:dyDescent="0.3">
      <c r="A8" s="72" t="s">
        <v>84</v>
      </c>
      <c r="B8" s="73"/>
      <c r="C8" s="73"/>
      <c r="D8" s="73"/>
      <c r="E8" s="73"/>
      <c r="F8" s="73"/>
      <c r="G8" s="73"/>
      <c r="H8" s="73"/>
      <c r="I8" s="74"/>
      <c r="J8" s="49"/>
    </row>
    <row r="9" spans="1:11" s="22" customFormat="1" x14ac:dyDescent="0.3">
      <c r="A9" s="42">
        <v>1</v>
      </c>
      <c r="B9" s="44" t="s">
        <v>85</v>
      </c>
      <c r="C9" s="22" t="s">
        <v>86</v>
      </c>
      <c r="D9" s="22">
        <v>60500</v>
      </c>
      <c r="E9" s="22">
        <v>0</v>
      </c>
      <c r="F9" s="22">
        <v>80000</v>
      </c>
      <c r="G9" s="51">
        <f t="shared" ref="G9:G14" si="5">F9-D9</f>
        <v>19500</v>
      </c>
      <c r="H9" s="22" t="s">
        <v>87</v>
      </c>
      <c r="I9" s="14">
        <v>44086</v>
      </c>
      <c r="J9" s="42"/>
      <c r="K9" s="46"/>
    </row>
    <row r="10" spans="1:11" s="22" customFormat="1" x14ac:dyDescent="0.3">
      <c r="A10" s="42">
        <v>3</v>
      </c>
      <c r="B10" s="44" t="s">
        <v>90</v>
      </c>
      <c r="C10" s="22" t="s">
        <v>91</v>
      </c>
      <c r="D10" s="42">
        <v>271500</v>
      </c>
      <c r="E10" s="22">
        <v>0</v>
      </c>
      <c r="F10" s="42">
        <v>400000</v>
      </c>
      <c r="G10" s="51">
        <f t="shared" si="5"/>
        <v>128500</v>
      </c>
      <c r="H10" s="42" t="s">
        <v>32</v>
      </c>
      <c r="I10" s="14">
        <v>44086</v>
      </c>
      <c r="K10" s="46"/>
    </row>
    <row r="11" spans="1:11" s="22" customFormat="1" x14ac:dyDescent="0.3">
      <c r="A11" s="42">
        <v>5</v>
      </c>
      <c r="B11" s="44" t="s">
        <v>94</v>
      </c>
      <c r="C11" s="22" t="s">
        <v>95</v>
      </c>
      <c r="D11" s="42">
        <v>25000</v>
      </c>
      <c r="E11" s="22">
        <v>0</v>
      </c>
      <c r="F11" s="42">
        <v>30000</v>
      </c>
      <c r="G11" s="51">
        <f t="shared" si="5"/>
        <v>5000</v>
      </c>
      <c r="H11" s="42" t="s">
        <v>32</v>
      </c>
      <c r="I11" s="14">
        <v>44087</v>
      </c>
    </row>
    <row r="12" spans="1:11" s="22" customFormat="1" x14ac:dyDescent="0.3">
      <c r="A12" s="42">
        <v>6</v>
      </c>
      <c r="B12" s="44" t="s">
        <v>96</v>
      </c>
      <c r="C12" s="22" t="s">
        <v>97</v>
      </c>
      <c r="D12" s="42">
        <v>10000</v>
      </c>
      <c r="E12" s="22">
        <v>0</v>
      </c>
      <c r="F12" s="42">
        <v>25000</v>
      </c>
      <c r="G12" s="51">
        <f t="shared" si="5"/>
        <v>15000</v>
      </c>
      <c r="H12" s="42" t="s">
        <v>16</v>
      </c>
      <c r="I12" s="14">
        <v>44087</v>
      </c>
    </row>
    <row r="13" spans="1:11" s="22" customFormat="1" x14ac:dyDescent="0.3">
      <c r="A13" s="42">
        <v>7</v>
      </c>
      <c r="B13" s="44" t="s">
        <v>98</v>
      </c>
      <c r="C13" s="22" t="s">
        <v>99</v>
      </c>
      <c r="D13" s="42">
        <v>15080</v>
      </c>
      <c r="E13" s="22">
        <v>0</v>
      </c>
      <c r="F13" s="42">
        <v>25000</v>
      </c>
      <c r="G13" s="51">
        <f t="shared" si="5"/>
        <v>9920</v>
      </c>
      <c r="H13" s="42" t="s">
        <v>87</v>
      </c>
      <c r="I13" s="14">
        <v>44085</v>
      </c>
    </row>
    <row r="14" spans="1:11" s="22" customFormat="1" x14ac:dyDescent="0.3">
      <c r="A14" s="42">
        <v>8</v>
      </c>
      <c r="B14" s="44" t="s">
        <v>100</v>
      </c>
      <c r="C14" s="22" t="s">
        <v>101</v>
      </c>
      <c r="D14" s="42">
        <v>402010</v>
      </c>
      <c r="E14" s="22">
        <v>0</v>
      </c>
      <c r="F14" s="42">
        <v>435000</v>
      </c>
      <c r="G14" s="51">
        <f t="shared" si="5"/>
        <v>32990</v>
      </c>
      <c r="H14" s="42" t="s">
        <v>87</v>
      </c>
      <c r="I14" s="14">
        <v>44086</v>
      </c>
    </row>
    <row r="15" spans="1:11" s="22" customFormat="1" x14ac:dyDescent="0.3">
      <c r="A15" s="42">
        <v>2</v>
      </c>
      <c r="B15" s="44" t="s">
        <v>88</v>
      </c>
      <c r="C15" s="22" t="s">
        <v>89</v>
      </c>
      <c r="D15" s="42">
        <v>371900</v>
      </c>
      <c r="E15" s="22">
        <v>0</v>
      </c>
      <c r="F15" s="42">
        <v>370000</v>
      </c>
      <c r="G15" s="51">
        <f>F15-D15</f>
        <v>-1900</v>
      </c>
      <c r="H15" s="42" t="s">
        <v>16</v>
      </c>
      <c r="I15" s="14">
        <v>44086</v>
      </c>
    </row>
    <row r="16" spans="1:11" s="22" customFormat="1" x14ac:dyDescent="0.3">
      <c r="A16" s="42">
        <v>4</v>
      </c>
      <c r="B16" s="44" t="s">
        <v>92</v>
      </c>
      <c r="C16" s="22" t="s">
        <v>93</v>
      </c>
      <c r="D16" s="42">
        <v>35200</v>
      </c>
      <c r="E16" s="22">
        <v>0</v>
      </c>
      <c r="F16" s="42">
        <v>45000</v>
      </c>
      <c r="G16" s="51">
        <f>F16-D16</f>
        <v>9800</v>
      </c>
      <c r="H16" s="42" t="s">
        <v>32</v>
      </c>
      <c r="I16" s="14">
        <v>44086</v>
      </c>
    </row>
    <row r="17" spans="1:9" x14ac:dyDescent="0.3">
      <c r="A17" s="66" t="s">
        <v>12</v>
      </c>
      <c r="B17" s="67"/>
      <c r="C17" s="68"/>
      <c r="D17" s="33">
        <f>SUM(D9:D16)</f>
        <v>1191190</v>
      </c>
      <c r="E17" s="33">
        <f t="shared" ref="E17:G17" si="6">SUM(E9:E16)</f>
        <v>0</v>
      </c>
      <c r="F17" s="33">
        <f t="shared" si="6"/>
        <v>1410000</v>
      </c>
      <c r="G17" s="33">
        <f t="shared" si="6"/>
        <v>218810</v>
      </c>
      <c r="H17" s="33"/>
      <c r="I17" s="33"/>
    </row>
    <row r="18" spans="1:9" x14ac:dyDescent="0.3">
      <c r="G18" s="47"/>
    </row>
    <row r="19" spans="1:9" x14ac:dyDescent="0.3">
      <c r="B19" s="61" t="s">
        <v>102</v>
      </c>
      <c r="C19" s="62"/>
    </row>
    <row r="20" spans="1:9" x14ac:dyDescent="0.3">
      <c r="B20" s="45">
        <v>8</v>
      </c>
      <c r="C20" s="47">
        <f>I3</f>
        <v>17985</v>
      </c>
    </row>
    <row r="21" spans="1:9" x14ac:dyDescent="0.3">
      <c r="B21" s="45">
        <v>36</v>
      </c>
      <c r="C21" s="47">
        <f>SUM(I4:I5)+SUM(G9:G12)</f>
        <v>213050</v>
      </c>
    </row>
    <row r="22" spans="1:9" x14ac:dyDescent="0.3">
      <c r="B22" s="45">
        <v>39</v>
      </c>
      <c r="C22" s="47">
        <f>I6+SUM(G13:G16)</f>
        <v>87550</v>
      </c>
    </row>
    <row r="23" spans="1:9" x14ac:dyDescent="0.3">
      <c r="B23" s="63">
        <f>SUM(C20:C22)</f>
        <v>318585</v>
      </c>
      <c r="C23" s="64"/>
    </row>
  </sheetData>
  <mergeCells count="7">
    <mergeCell ref="B19:C19"/>
    <mergeCell ref="B23:C23"/>
    <mergeCell ref="K3:K6"/>
    <mergeCell ref="A7:C7"/>
    <mergeCell ref="A1:K1"/>
    <mergeCell ref="A8:I8"/>
    <mergeCell ref="A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Актив маркет</vt:lpstr>
      <vt:lpstr>Комиссионка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lenovo</cp:lastModifiedBy>
  <dcterms:created xsi:type="dcterms:W3CDTF">2020-09-12T11:46:32Z</dcterms:created>
  <dcterms:modified xsi:type="dcterms:W3CDTF">2020-10-07T13:28:50Z</dcterms:modified>
</cp:coreProperties>
</file>