
<file path=[Content_Types].xml><?xml version="1.0" encoding="utf-8"?>
<Types xmlns="http://schemas.openxmlformats.org/package/2006/content-types">
  <Default Extension="xml" ContentType="application/xml"/>
  <Default Extension="vml" ContentType="application/vnd.openxmlformats-officedocument.vmlDrawing"/>
  <Default Extension="xlsx" ContentType="application/vnd.openxmlformats-officedocument.spreadsheetml.sheet"/>
  <Default Extension="bin" ContentType="application/vnd.openxmlformats-officedocument.oleObject"/>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
    </mc:Choice>
  </mc:AlternateContent>
  <bookViews>
    <workbookView windowWidth="28800" windowHeight="12375"/>
  </bookViews>
  <sheets>
    <sheet name="GUOO realFBS资费试算表" sheetId="13" r:id="rId1"/>
    <sheet name="GUOO FBP资费试算表" sheetId="4" r:id="rId2"/>
    <sheet name="GUOO YANDEX资费试算表" sheetId="14" r:id="rId3"/>
    <sheet name="哈萨克斯坦专线" sheetId="15" r:id="rId4"/>
    <sheet name="白俄专线 " sheetId="16" r:id="rId5"/>
    <sheet name="吉尔吉斯斯坦" sheetId="17" r:id="rId6"/>
    <sheet name="乌兹别克斯坦" sheetId="18" r:id="rId7"/>
    <sheet name="GUOO仓库地址&amp;一件代发服务" sheetId="2" state="hidden" r:id="rId8"/>
    <sheet name="备货一件代发报价" sheetId="5" state="hidden" r:id="rId9"/>
    <sheet name="增值服务" sheetId="7" state="hidden" r:id="rId10"/>
    <sheet name="GUOO违禁品(品类&amp;品名)" sheetId="3" state="hidden" r:id="rId11"/>
  </sheets>
  <definedNames>
    <definedName name="_xlnm._FilterDatabase" localSheetId="7" hidden="1">'GUOO仓库地址&amp;一件代发服务'!$2:$6</definedName>
    <definedName name="_xlnm._FilterDatabase" localSheetId="1" hidden="1">'GUOO FBP资费试算表'!$B$1:$K$28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<sst xmlns="http://schemas.openxmlformats.org/spreadsheetml/2006/main" count="788" uniqueCount="402">
  <si>
    <r>
      <rPr>
        <b/>
        <sz val="24"/>
        <rFont val="微软雅黑"/>
        <charset val="134"/>
      </rPr>
      <t>GUOO realFBS物流资费试算表</t>
    </r>
    <r>
      <rPr>
        <b/>
        <sz val="24"/>
        <color theme="0"/>
        <rFont val="微软雅黑"/>
        <charset val="134"/>
      </rPr>
      <t xml:space="preserve">
</t>
    </r>
    <r>
      <rPr>
        <b/>
        <sz val="20"/>
        <color rgb="FFFF0000"/>
        <rFont val="微软雅黑"/>
        <charset val="134"/>
      </rPr>
      <t>OZON官方指定物流</t>
    </r>
  </si>
  <si>
    <t>商品实重(kg)</t>
  </si>
  <si>
    <t>计费重量</t>
  </si>
  <si>
    <t>长(cm)</t>
  </si>
  <si>
    <t>此处填最长边</t>
  </si>
  <si>
    <t>不用填，自动跳</t>
  </si>
  <si>
    <t>宽(cm)</t>
  </si>
  <si>
    <t>商品成交价(卢布)</t>
  </si>
  <si>
    <t>高(cm)</t>
  </si>
  <si>
    <t>产品类型</t>
  </si>
  <si>
    <t>配送方式</t>
  </si>
  <si>
    <t>运输方式</t>
  </si>
  <si>
    <t>价格测算(元)</t>
  </si>
  <si>
    <t>资费</t>
  </si>
  <si>
    <t>重量区间限制</t>
  </si>
  <si>
    <t>货值(卢布)</t>
  </si>
  <si>
    <t>尺寸限制(厘米)</t>
  </si>
  <si>
    <t>电池运输</t>
  </si>
  <si>
    <t>Extra Small
(超级轻小件)</t>
  </si>
  <si>
    <r>
      <rPr>
        <sz val="8"/>
        <color theme="1"/>
        <rFont val="微软雅黑"/>
        <charset val="134"/>
      </rPr>
      <t xml:space="preserve">GUOO Express Extra Small PUDO
</t>
    </r>
    <r>
      <rPr>
        <sz val="8"/>
        <color rgb="FFFF0000"/>
        <rFont val="微软雅黑"/>
        <charset val="134"/>
      </rPr>
      <t>(特快超级轻小件到点)</t>
    </r>
    <r>
      <rPr>
        <sz val="8"/>
        <color theme="1"/>
        <rFont val="微软雅黑"/>
        <charset val="134"/>
      </rPr>
      <t xml:space="preserve">
GUOO Express Extra Small Courier
</t>
    </r>
    <r>
      <rPr>
        <sz val="8"/>
        <color rgb="FFFF0000"/>
        <rFont val="微软雅黑"/>
        <charset val="134"/>
      </rPr>
      <t>(特快超级轻小件到门)</t>
    </r>
  </si>
  <si>
    <t>空运</t>
  </si>
  <si>
    <t>0.001-0.5KG</t>
  </si>
  <si>
    <r>
      <rPr>
        <sz val="9"/>
        <color theme="1"/>
        <rFont val="微软雅黑"/>
        <charset val="134"/>
      </rPr>
      <t>1-</t>
    </r>
    <r>
      <rPr>
        <sz val="9"/>
        <rFont val="微软雅黑"/>
        <charset val="134"/>
      </rPr>
      <t>1500</t>
    </r>
    <r>
      <rPr>
        <sz val="9"/>
        <color theme="1"/>
        <rFont val="Times New Roman"/>
        <charset val="134"/>
      </rPr>
      <t>₽</t>
    </r>
  </si>
  <si>
    <r>
      <rPr>
        <b/>
        <sz val="10"/>
        <color rgb="FFFF0000"/>
        <rFont val="微软雅黑"/>
        <charset val="134"/>
      </rPr>
      <t>电池不允许</t>
    </r>
    <r>
      <rPr>
        <b/>
        <sz val="10"/>
        <color theme="1"/>
        <rFont val="微软雅黑"/>
        <charset val="134"/>
      </rPr>
      <t xml:space="preserve">
只接普货（不接带电、带磁、液体、粉末、刀具、仿牌等产品）</t>
    </r>
  </si>
  <si>
    <r>
      <rPr>
        <sz val="8"/>
        <color theme="1"/>
        <rFont val="微软雅黑"/>
        <charset val="134"/>
      </rPr>
      <t xml:space="preserve">GUOO Standard Extra Small PUDO
</t>
    </r>
    <r>
      <rPr>
        <sz val="8"/>
        <color rgb="FFFF0000"/>
        <rFont val="微软雅黑"/>
        <charset val="134"/>
      </rPr>
      <t>(标准超级轻小件到点)</t>
    </r>
    <r>
      <rPr>
        <sz val="8"/>
        <color theme="1"/>
        <rFont val="微软雅黑"/>
        <charset val="134"/>
      </rPr>
      <t xml:space="preserve">
GUOO Standard Extra Small Courier
</t>
    </r>
    <r>
      <rPr>
        <sz val="8"/>
        <color rgb="FFFF0000"/>
        <rFont val="微软雅黑"/>
        <charset val="134"/>
      </rPr>
      <t>(标准超级轻小件到门)</t>
    </r>
  </si>
  <si>
    <t>陆空联运</t>
  </si>
  <si>
    <t>异形件:不收，只能走个人用品，不能走商业用品。限运带电类产品，小容量内置电池类（内置电池可以，配套电池禁运）具体看附件表格《限运和敏感寄送限制》</t>
  </si>
  <si>
    <r>
      <rPr>
        <sz val="8"/>
        <color theme="1"/>
        <rFont val="微软雅黑"/>
        <charset val="134"/>
      </rPr>
      <t xml:space="preserve">GUOO Economy Extra Small PUDO
</t>
    </r>
    <r>
      <rPr>
        <sz val="8"/>
        <color rgb="FFFF0000"/>
        <rFont val="微软雅黑"/>
        <charset val="134"/>
      </rPr>
      <t>(经济超级轻小件</t>
    </r>
    <r>
      <rPr>
        <b/>
        <sz val="8"/>
        <color rgb="FFFF0000"/>
        <rFont val="微软雅黑"/>
        <charset val="134"/>
      </rPr>
      <t>到点</t>
    </r>
    <r>
      <rPr>
        <sz val="8"/>
        <color rgb="FFFF0000"/>
        <rFont val="微软雅黑"/>
        <charset val="134"/>
      </rPr>
      <t>)</t>
    </r>
    <r>
      <rPr>
        <sz val="8"/>
        <color theme="1"/>
        <rFont val="微软雅黑"/>
        <charset val="134"/>
      </rPr>
      <t xml:space="preserve">
GUOO Economy Extra Small Courier
</t>
    </r>
    <r>
      <rPr>
        <sz val="8"/>
        <color rgb="FFFF0000"/>
        <rFont val="微软雅黑"/>
        <charset val="134"/>
      </rPr>
      <t>(经济超级轻小件到门)</t>
    </r>
  </si>
  <si>
    <t>陆运</t>
  </si>
  <si>
    <t>Budget
(低客单轻小件)</t>
  </si>
  <si>
    <r>
      <rPr>
        <sz val="8"/>
        <color theme="1"/>
        <rFont val="微软雅黑"/>
        <charset val="134"/>
      </rPr>
      <t xml:space="preserve">GUOO Standard Budget PUDO
</t>
    </r>
    <r>
      <rPr>
        <sz val="8"/>
        <color rgb="FFFF0000"/>
        <rFont val="微软雅黑"/>
        <charset val="134"/>
      </rPr>
      <t>(标准低客单价到点)</t>
    </r>
    <r>
      <rPr>
        <sz val="8"/>
        <color theme="1"/>
        <rFont val="微软雅黑"/>
        <charset val="134"/>
      </rPr>
      <t xml:space="preserve">
GUOO Standard Budget Courier
</t>
    </r>
    <r>
      <rPr>
        <sz val="8"/>
        <color rgb="FFFF0000"/>
        <rFont val="微软雅黑"/>
        <charset val="134"/>
      </rPr>
      <t>(标准低客单价到门)</t>
    </r>
  </si>
  <si>
    <t>0.501-30KG</t>
  </si>
  <si>
    <r>
      <rPr>
        <sz val="8"/>
        <color theme="1"/>
        <rFont val="微软雅黑"/>
        <charset val="134"/>
      </rPr>
      <t xml:space="preserve">GUOO Economy Budget PUDO
</t>
    </r>
    <r>
      <rPr>
        <sz val="8"/>
        <color rgb="FFFF0000"/>
        <rFont val="微软雅黑"/>
        <charset val="134"/>
      </rPr>
      <t>(经济低客单价到点)</t>
    </r>
    <r>
      <rPr>
        <sz val="8"/>
        <color theme="1"/>
        <rFont val="微软雅黑"/>
        <charset val="134"/>
      </rPr>
      <t xml:space="preserve">
GUOO Economy Budget Courier
</t>
    </r>
    <r>
      <rPr>
        <sz val="8"/>
        <color rgb="FFFF0000"/>
        <rFont val="微软雅黑"/>
        <charset val="134"/>
      </rPr>
      <t>(经济低客单价到门)</t>
    </r>
  </si>
  <si>
    <t>Small
(小件)</t>
  </si>
  <si>
    <r>
      <rPr>
        <sz val="8"/>
        <color theme="1"/>
        <rFont val="微软雅黑"/>
        <charset val="134"/>
      </rPr>
      <t xml:space="preserve">GUOO Express Small PUDO
</t>
    </r>
    <r>
      <rPr>
        <sz val="8"/>
        <color rgb="FFFF0000"/>
        <rFont val="微软雅黑"/>
        <charset val="134"/>
      </rPr>
      <t>(特快轻小件到点)</t>
    </r>
    <r>
      <rPr>
        <sz val="8"/>
        <color theme="1"/>
        <rFont val="微软雅黑"/>
        <charset val="134"/>
      </rPr>
      <t xml:space="preserve">
GUOO Express Small Courier
</t>
    </r>
    <r>
      <rPr>
        <sz val="8"/>
        <color rgb="FFFF0000"/>
        <rFont val="微软雅黑"/>
        <charset val="134"/>
      </rPr>
      <t>(特快轻小件到门)</t>
    </r>
  </si>
  <si>
    <t>0.001-2KG</t>
  </si>
  <si>
    <r>
      <rPr>
        <sz val="9"/>
        <color theme="1"/>
        <rFont val="微软雅黑"/>
        <charset val="134"/>
      </rPr>
      <t>1501-7000</t>
    </r>
    <r>
      <rPr>
        <sz val="9"/>
        <color theme="1"/>
        <rFont val="Times New Roman"/>
        <charset val="134"/>
      </rPr>
      <t>₽</t>
    </r>
  </si>
  <si>
    <r>
      <rPr>
        <sz val="8"/>
        <color theme="1"/>
        <rFont val="微软雅黑"/>
        <charset val="134"/>
      </rPr>
      <t xml:space="preserve">GUOO Standard Small PUDO
</t>
    </r>
    <r>
      <rPr>
        <sz val="8"/>
        <color rgb="FFFF0000"/>
        <rFont val="微软雅黑"/>
        <charset val="134"/>
      </rPr>
      <t>(标准轻小件到点)</t>
    </r>
    <r>
      <rPr>
        <sz val="8"/>
        <color theme="1"/>
        <rFont val="微软雅黑"/>
        <charset val="134"/>
      </rPr>
      <t xml:space="preserve">
GUOO Standard Small Courier
</t>
    </r>
    <r>
      <rPr>
        <sz val="8"/>
        <color rgb="FFFF0000"/>
        <rFont val="微软雅黑"/>
        <charset val="134"/>
      </rPr>
      <t>(标准轻小件到门)</t>
    </r>
  </si>
  <si>
    <r>
      <rPr>
        <sz val="8"/>
        <color theme="1"/>
        <rFont val="微软雅黑"/>
        <charset val="134"/>
      </rPr>
      <t xml:space="preserve">GUOO Economy Small PUDO
</t>
    </r>
    <r>
      <rPr>
        <sz val="8"/>
        <color rgb="FFFF0000"/>
        <rFont val="微软雅黑"/>
        <charset val="134"/>
      </rPr>
      <t>(经济轻小件到点)</t>
    </r>
    <r>
      <rPr>
        <sz val="8"/>
        <color theme="1"/>
        <rFont val="微软雅黑"/>
        <charset val="134"/>
      </rPr>
      <t xml:space="preserve">
GUOO Economy Small Courier
</t>
    </r>
    <r>
      <rPr>
        <sz val="8"/>
        <color rgb="FFFF0000"/>
        <rFont val="微软雅黑"/>
        <charset val="134"/>
      </rPr>
      <t>(经济轻小件到门)</t>
    </r>
  </si>
  <si>
    <r>
      <rPr>
        <b/>
        <sz val="9"/>
        <color rgb="FFFF0000"/>
        <rFont val="微软雅黑"/>
        <charset val="134"/>
      </rPr>
      <t>可以运输内部装有电池的物品</t>
    </r>
    <r>
      <rPr>
        <b/>
        <sz val="9"/>
        <color theme="1"/>
        <rFont val="微软雅黑"/>
        <charset val="134"/>
      </rPr>
      <t xml:space="preserve">
无需提供材料安全性数据表MSDS</t>
    </r>
  </si>
  <si>
    <t>Big
(大件)</t>
  </si>
  <si>
    <r>
      <rPr>
        <sz val="8"/>
        <color theme="1"/>
        <rFont val="微软雅黑"/>
        <charset val="134"/>
      </rPr>
      <t xml:space="preserve">GUOO Standard Big PUDO
</t>
    </r>
    <r>
      <rPr>
        <sz val="8"/>
        <color rgb="FFFF0000"/>
        <rFont val="微软雅黑"/>
        <charset val="134"/>
      </rPr>
      <t>(标准大件到点)</t>
    </r>
    <r>
      <rPr>
        <sz val="8"/>
        <color theme="1"/>
        <rFont val="微软雅黑"/>
        <charset val="134"/>
      </rPr>
      <t xml:space="preserve">
GUOO Standard Big Courier
</t>
    </r>
    <r>
      <rPr>
        <sz val="8"/>
        <color rgb="FFFF0000"/>
        <rFont val="微软雅黑"/>
        <charset val="134"/>
      </rPr>
      <t>(标准大件到门)</t>
    </r>
  </si>
  <si>
    <t>2.001-30KG
收抛</t>
  </si>
  <si>
    <r>
      <rPr>
        <b/>
        <sz val="9"/>
        <color rgb="FFFF0000"/>
        <rFont val="微软雅黑"/>
        <charset val="134"/>
      </rPr>
      <t xml:space="preserve">不可运输纯电池
可以运输内部装有电池的物品
</t>
    </r>
    <r>
      <rPr>
        <b/>
        <sz val="9"/>
        <rFont val="微软雅黑"/>
        <charset val="134"/>
      </rPr>
      <t>无需提供材料安全性数据表MSDS
最大功率为160瓦特一小时</t>
    </r>
  </si>
  <si>
    <r>
      <rPr>
        <sz val="8"/>
        <color theme="1"/>
        <rFont val="微软雅黑"/>
        <charset val="134"/>
      </rPr>
      <t xml:space="preserve">GUOO Economy Big PUDO
</t>
    </r>
    <r>
      <rPr>
        <sz val="8"/>
        <color rgb="FFFF0000"/>
        <rFont val="微软雅黑"/>
        <charset val="134"/>
      </rPr>
      <t>(经济大件</t>
    </r>
    <r>
      <rPr>
        <b/>
        <sz val="8"/>
        <color rgb="FFFF0000"/>
        <rFont val="微软雅黑"/>
        <charset val="134"/>
      </rPr>
      <t>到点</t>
    </r>
    <r>
      <rPr>
        <sz val="8"/>
        <color rgb="FFFF0000"/>
        <rFont val="微软雅黑"/>
        <charset val="134"/>
      </rPr>
      <t>)</t>
    </r>
    <r>
      <rPr>
        <sz val="8"/>
        <color theme="1"/>
        <rFont val="微软雅黑"/>
        <charset val="134"/>
      </rPr>
      <t xml:space="preserve">
GUOO Economy Big Courier
</t>
    </r>
    <r>
      <rPr>
        <sz val="8"/>
        <color rgb="FFFF0000"/>
        <rFont val="微软雅黑"/>
        <charset val="134"/>
      </rPr>
      <t>(经济大件到门)</t>
    </r>
  </si>
  <si>
    <r>
      <rPr>
        <b/>
        <sz val="9"/>
        <color rgb="FFFF0000"/>
        <rFont val="微软雅黑"/>
        <charset val="134"/>
      </rPr>
      <t xml:space="preserve">可以运输内部装有电池的物品
</t>
    </r>
    <r>
      <rPr>
        <b/>
        <sz val="9"/>
        <rFont val="微软雅黑"/>
        <charset val="134"/>
      </rPr>
      <t>无需提供材料安全性数据表MSDS</t>
    </r>
  </si>
  <si>
    <t>Premium Small
(高客单轻小件)</t>
  </si>
  <si>
    <r>
      <rPr>
        <sz val="8"/>
        <rFont val="微软雅黑"/>
        <charset val="134"/>
      </rPr>
      <t xml:space="preserve">GUOO Express Premium Small PUDO
</t>
    </r>
    <r>
      <rPr>
        <sz val="8"/>
        <color rgb="FFFF0000"/>
        <rFont val="微软雅黑"/>
        <charset val="134"/>
      </rPr>
      <t>(特快高客单价轻小件到点)</t>
    </r>
    <r>
      <rPr>
        <sz val="8"/>
        <rFont val="微软雅黑"/>
        <charset val="134"/>
      </rPr>
      <t xml:space="preserve">
GUOO Express Premium Small Courier
</t>
    </r>
    <r>
      <rPr>
        <sz val="8"/>
        <color rgb="FFFF0000"/>
        <rFont val="微软雅黑"/>
        <charset val="134"/>
      </rPr>
      <t>(特快高客单价轻小件到门)</t>
    </r>
  </si>
  <si>
    <t>0.001-5KG</t>
  </si>
  <si>
    <r>
      <rPr>
        <sz val="9"/>
        <color theme="1"/>
        <rFont val="微软雅黑"/>
        <charset val="134"/>
      </rPr>
      <t>7001-250000</t>
    </r>
    <r>
      <rPr>
        <sz val="9"/>
        <color theme="1"/>
        <rFont val="Times New Roman"/>
        <charset val="134"/>
      </rPr>
      <t>₽</t>
    </r>
  </si>
  <si>
    <r>
      <rPr>
        <b/>
        <sz val="9"/>
        <color rgb="FFFF0000"/>
        <rFont val="微软雅黑"/>
        <charset val="134"/>
      </rPr>
      <t>电池不允许</t>
    </r>
    <r>
      <rPr>
        <b/>
        <sz val="9"/>
        <color theme="1"/>
        <rFont val="微软雅黑"/>
        <charset val="134"/>
      </rPr>
      <t xml:space="preserve">
只接普货（不接带电、带磁、液体、粉末、刀具、仿牌等产品）</t>
    </r>
  </si>
  <si>
    <r>
      <rPr>
        <sz val="8"/>
        <rFont val="微软雅黑"/>
        <charset val="134"/>
      </rPr>
      <t xml:space="preserve">GUOO Standard Premium Small PUDO
</t>
    </r>
    <r>
      <rPr>
        <sz val="8"/>
        <color rgb="FFFF0000"/>
        <rFont val="微软雅黑"/>
        <charset val="134"/>
      </rPr>
      <t>(标准高客单价轻小件到点)</t>
    </r>
    <r>
      <rPr>
        <sz val="8"/>
        <rFont val="微软雅黑"/>
        <charset val="134"/>
      </rPr>
      <t xml:space="preserve">
GUOO Standard Premium Small Courier
</t>
    </r>
    <r>
      <rPr>
        <sz val="8"/>
        <color rgb="FFFF0000"/>
        <rFont val="微软雅黑"/>
        <charset val="134"/>
      </rPr>
      <t>(标准高客单价轻小件到门)</t>
    </r>
  </si>
  <si>
    <r>
      <rPr>
        <b/>
        <sz val="9"/>
        <color rgb="FFFF0000"/>
        <rFont val="微软雅黑"/>
        <charset val="134"/>
      </rPr>
      <t>不可运输纯电池
可以运输内部装有电池的物品</t>
    </r>
    <r>
      <rPr>
        <b/>
        <sz val="9"/>
        <color theme="1"/>
        <rFont val="微软雅黑"/>
        <charset val="134"/>
      </rPr>
      <t xml:space="preserve">
无需提供材料安全性数据表MSDS
最大功率为160瓦特一小时</t>
    </r>
  </si>
  <si>
    <r>
      <rPr>
        <sz val="8"/>
        <rFont val="微软雅黑"/>
        <charset val="134"/>
      </rPr>
      <t xml:space="preserve">GUOO Economy Premium Small PUDO
</t>
    </r>
    <r>
      <rPr>
        <sz val="8"/>
        <color rgb="FFFF0000"/>
        <rFont val="微软雅黑"/>
        <charset val="134"/>
      </rPr>
      <t>(经济高客单价轻小件到点)</t>
    </r>
    <r>
      <rPr>
        <sz val="8"/>
        <rFont val="微软雅黑"/>
        <charset val="134"/>
      </rPr>
      <t xml:space="preserve">
GUOO Economy Premium Small Courier
</t>
    </r>
    <r>
      <rPr>
        <sz val="8"/>
        <color rgb="FFFF0000"/>
        <rFont val="微软雅黑"/>
        <charset val="134"/>
      </rPr>
      <t>(经济高客单价轻小件到门)</t>
    </r>
  </si>
  <si>
    <t>Premium Big
(高客单大件)</t>
  </si>
  <si>
    <r>
      <rPr>
        <sz val="8"/>
        <rFont val="微软雅黑"/>
        <charset val="134"/>
      </rPr>
      <t xml:space="preserve">GUOO Standard Premium Big PUDO
</t>
    </r>
    <r>
      <rPr>
        <sz val="8"/>
        <color rgb="FFFF0000"/>
        <rFont val="微软雅黑"/>
        <charset val="134"/>
      </rPr>
      <t>(标准高客单价大件到点)</t>
    </r>
    <r>
      <rPr>
        <sz val="8"/>
        <rFont val="微软雅黑"/>
        <charset val="134"/>
      </rPr>
      <t xml:space="preserve">
GUOO Standard Premium Big Courier
</t>
    </r>
    <r>
      <rPr>
        <sz val="8"/>
        <color rgb="FFFF0000"/>
        <rFont val="微软雅黑"/>
        <charset val="134"/>
      </rPr>
      <t>(标准高客单价大件到门)</t>
    </r>
  </si>
  <si>
    <t>5.001-30KG
收抛</t>
  </si>
  <si>
    <r>
      <rPr>
        <sz val="8"/>
        <rFont val="微软雅黑"/>
        <charset val="134"/>
      </rPr>
      <t xml:space="preserve">GUOO Economy Premium Big PUDO
</t>
    </r>
    <r>
      <rPr>
        <sz val="8"/>
        <color rgb="FFFF0000"/>
        <rFont val="微软雅黑"/>
        <charset val="134"/>
      </rPr>
      <t>(经济高客单价大件到点)</t>
    </r>
    <r>
      <rPr>
        <sz val="8"/>
        <rFont val="微软雅黑"/>
        <charset val="134"/>
      </rPr>
      <t xml:space="preserve">
GUOO Economy Premium Big Courier
</t>
    </r>
    <r>
      <rPr>
        <sz val="8"/>
        <color rgb="FFFF0000"/>
        <rFont val="微软雅黑"/>
        <charset val="134"/>
      </rPr>
      <t>(经济高客单价大件到门)</t>
    </r>
  </si>
  <si>
    <t>1. 本表仅用于物流运费测算，核算成本使用，结果数据仅供参考；</t>
  </si>
  <si>
    <t>2. 请勿对表格数据改动，造成数据计算错误；</t>
  </si>
  <si>
    <t>3. 重量默认单位为千克 KG，尺寸默认单位为厘米 CM，成交价是卢布；</t>
  </si>
  <si>
    <t>4. 日常使用时，请按实际重量填写“商品重量/三边尺寸”和“商品货值”即可，表格自动生成对应物流报价；</t>
  </si>
  <si>
    <t>5. 如显示“超出渠道限制”则为该订单重量或货值超出渠道限制。</t>
  </si>
  <si>
    <t>※帮助页面链接</t>
  </si>
  <si>
    <t>1. OZON帮助页面仓库创建教程：https://docs.ozon.ru/global/zh/fulfillment/rfbs/logistic-settings/warehouse/?country=CN</t>
  </si>
  <si>
    <t>2. OZON帮助页面物流配送方式添加教程：https://docs.ozon.ru/global/zh/fulfillment/rfbs/logistic-settings/delivery-methods/?country=CN</t>
  </si>
  <si>
    <t>3. OZON各类商品销售佣金标准：https://docs.ozon.ru/global/zh-hans/commissions/ozon-fees/commissions/?country=CN</t>
  </si>
  <si>
    <r>
      <rPr>
        <b/>
        <sz val="24"/>
        <rFont val="微软雅黑"/>
        <charset val="134"/>
      </rPr>
      <t xml:space="preserve">     GUOO FBP资费试算表</t>
    </r>
    <r>
      <rPr>
        <b/>
        <sz val="24"/>
        <color theme="0"/>
        <rFont val="微软雅黑"/>
        <charset val="134"/>
      </rPr>
      <t xml:space="preserve">
     </t>
    </r>
    <r>
      <rPr>
        <b/>
        <sz val="20"/>
        <color rgb="FFFF0000"/>
        <rFont val="微软雅黑"/>
        <charset val="134"/>
      </rPr>
      <t>OZON官方指定物流</t>
    </r>
  </si>
  <si>
    <t>商品重量(kg)</t>
  </si>
  <si>
    <t>资费(元)</t>
  </si>
  <si>
    <t>渠道优势</t>
  </si>
  <si>
    <r>
      <rPr>
        <sz val="10"/>
        <rFont val="微软雅黑"/>
        <charset val="134"/>
      </rPr>
      <t xml:space="preserve">GUOO ● FBP Economy ● Extra Small PUDO
</t>
    </r>
    <r>
      <rPr>
        <sz val="10"/>
        <color rgb="FFFF0000"/>
        <rFont val="微软雅黑"/>
        <charset val="134"/>
      </rPr>
      <t>(GUOO经济超级轻小件到点)</t>
    </r>
    <r>
      <rPr>
        <sz val="10"/>
        <rFont val="微软雅黑"/>
        <charset val="134"/>
      </rPr>
      <t xml:space="preserve">
GUOO ● FBP Economy ● Extra Small Courier
</t>
    </r>
    <r>
      <rPr>
        <sz val="10"/>
        <color rgb="FFFF0000"/>
        <rFont val="微软雅黑"/>
        <charset val="134"/>
      </rPr>
      <t>(GUOO经济超级轻小件到门)</t>
    </r>
  </si>
  <si>
    <r>
      <rPr>
        <sz val="10"/>
        <rFont val="微软雅黑"/>
        <charset val="134"/>
      </rPr>
      <t>1-1500</t>
    </r>
    <r>
      <rPr>
        <sz val="10"/>
        <rFont val="Times New Roman"/>
        <charset val="134"/>
      </rPr>
      <t>₽</t>
    </r>
  </si>
  <si>
    <r>
      <rPr>
        <b/>
        <sz val="10"/>
        <rFont val="微软雅黑"/>
        <charset val="134"/>
      </rPr>
      <t>渠道优势：</t>
    </r>
    <r>
      <rPr>
        <b/>
        <sz val="10"/>
        <color rgb="FF008EF2"/>
        <rFont val="微软雅黑"/>
        <charset val="134"/>
      </rPr>
      <t>适合重量0.001-0.5KG以内</t>
    </r>
    <r>
      <rPr>
        <b/>
        <sz val="10"/>
        <rFont val="微软雅黑"/>
        <charset val="134"/>
      </rPr>
      <t>,货值</t>
    </r>
    <r>
      <rPr>
        <b/>
        <sz val="10"/>
        <color rgb="FF008EF2"/>
        <rFont val="微软雅黑"/>
        <charset val="134"/>
      </rPr>
      <t>1500卢布以内商品</t>
    </r>
    <r>
      <rPr>
        <b/>
        <sz val="10"/>
        <rFont val="微软雅黑"/>
        <charset val="134"/>
      </rPr>
      <t>；例如：3C、小饰品等小件商品。
丢件：最高赔付1500卢布</t>
    </r>
  </si>
  <si>
    <t>尺寸限制：三边之和不超90CM，不算材积，单边最长限制60CM，按实重，按克计费</t>
  </si>
  <si>
    <r>
      <rPr>
        <b/>
        <sz val="10"/>
        <color rgb="FFFF0000"/>
        <rFont val="微软雅黑"/>
        <charset val="134"/>
      </rPr>
      <t xml:space="preserve">可以运输内部装有电池的物品
</t>
    </r>
    <r>
      <rPr>
        <b/>
        <sz val="10"/>
        <rFont val="微软雅黑"/>
        <charset val="134"/>
      </rPr>
      <t>无需提供材料安全性数据表MSDS</t>
    </r>
  </si>
  <si>
    <r>
      <rPr>
        <sz val="10"/>
        <rFont val="微软雅黑"/>
        <charset val="134"/>
      </rPr>
      <t xml:space="preserve">GU0O ● FBP Standard ● Extra Small PUDO
</t>
    </r>
    <r>
      <rPr>
        <sz val="10"/>
        <color rgb="FFFF0000"/>
        <rFont val="微软雅黑"/>
        <charset val="134"/>
      </rPr>
      <t>(GUOO FBP标准超级轻小件到点)</t>
    </r>
    <r>
      <rPr>
        <sz val="10"/>
        <rFont val="微软雅黑"/>
        <charset val="134"/>
      </rPr>
      <t xml:space="preserve">
GU0O ● FBP Standard ● Extra Small Courier
</t>
    </r>
    <r>
      <rPr>
        <sz val="10"/>
        <color rgb="FFFF0000"/>
        <rFont val="微软雅黑"/>
        <charset val="134"/>
      </rPr>
      <t>(GUOO FBP标准超级轻小件到门)</t>
    </r>
    <r>
      <rPr>
        <sz val="10"/>
        <rFont val="微软雅黑"/>
        <charset val="134"/>
      </rPr>
      <t xml:space="preserve">
GUOO ● FBP Standard Extra Small ● Hh-pd
</t>
    </r>
    <r>
      <rPr>
        <sz val="10"/>
        <color rgb="FFFF0000"/>
        <rFont val="微软雅黑"/>
        <charset val="134"/>
      </rPr>
      <t>（GUOO FBP Smart标准轻小件到点）</t>
    </r>
  </si>
  <si>
    <t>陆空</t>
  </si>
  <si>
    <r>
      <rPr>
        <sz val="10"/>
        <rFont val="微软雅黑"/>
        <charset val="134"/>
      </rPr>
      <t>GUOO ● FBP Economy ● Budget PUDO</t>
    </r>
    <r>
      <rPr>
        <sz val="10"/>
        <color rgb="FFFF0000"/>
        <rFont val="微软雅黑"/>
        <charset val="134"/>
      </rPr>
      <t xml:space="preserve">
(GUOO FBP经济低客单价到点)</t>
    </r>
    <r>
      <rPr>
        <sz val="10"/>
        <rFont val="微软雅黑"/>
        <charset val="134"/>
      </rPr>
      <t xml:space="preserve">
GUOO ● FBP Economy ● Budget Courier
</t>
    </r>
    <r>
      <rPr>
        <sz val="10"/>
        <color rgb="FFFF0000"/>
        <rFont val="微软雅黑"/>
        <charset val="134"/>
      </rPr>
      <t>(GUOO FBP经济低客单价到门)</t>
    </r>
    <r>
      <rPr>
        <sz val="10"/>
        <rFont val="微软雅黑"/>
        <charset val="134"/>
      </rPr>
      <t xml:space="preserve">
GUOO ● FBP Economy Budget ● Hh-pd
</t>
    </r>
    <r>
      <rPr>
        <sz val="10"/>
        <color rgb="FFFF0000"/>
        <rFont val="微软雅黑"/>
        <charset val="134"/>
      </rPr>
      <t>（GUOO FBP Smart经济低客单价到点）</t>
    </r>
  </si>
  <si>
    <r>
      <rPr>
        <b/>
        <sz val="10"/>
        <rFont val="微软雅黑"/>
        <charset val="134"/>
      </rPr>
      <t>渠道优势：</t>
    </r>
    <r>
      <rPr>
        <b/>
        <sz val="10"/>
        <color rgb="FF008EF2"/>
        <rFont val="微软雅黑"/>
        <charset val="134"/>
      </rPr>
      <t>适合重量0.501-30KG以内</t>
    </r>
    <r>
      <rPr>
        <b/>
        <sz val="10"/>
        <rFont val="微软雅黑"/>
        <charset val="134"/>
      </rPr>
      <t>,货值</t>
    </r>
    <r>
      <rPr>
        <b/>
        <sz val="10"/>
        <color rgb="FF008EF2"/>
        <rFont val="微软雅黑"/>
        <charset val="134"/>
      </rPr>
      <t>1500卢布以内的大件商品</t>
    </r>
    <r>
      <rPr>
        <b/>
        <sz val="10"/>
        <rFont val="微软雅黑"/>
        <charset val="134"/>
      </rPr>
      <t>。
丢件：最高赔付1500卢布</t>
    </r>
  </si>
  <si>
    <t>尺寸限制：三边之和不超150CM，单边最大尺寸不超60CM，按实重，按克计费</t>
  </si>
  <si>
    <r>
      <rPr>
        <sz val="10"/>
        <rFont val="微软雅黑"/>
        <charset val="134"/>
      </rPr>
      <t xml:space="preserve">GUOO ● FBP Standard ● Budget PUDO
</t>
    </r>
    <r>
      <rPr>
        <sz val="10"/>
        <color rgb="FFFF0000"/>
        <rFont val="微软雅黑"/>
        <charset val="134"/>
      </rPr>
      <t>(GUOO FBP标准低客单价到点)</t>
    </r>
    <r>
      <rPr>
        <sz val="10"/>
        <rFont val="微软雅黑"/>
        <charset val="134"/>
      </rPr>
      <t xml:space="preserve">
GUOO ● FBP Standard ● Budget Courier
</t>
    </r>
    <r>
      <rPr>
        <sz val="10"/>
        <color rgb="FFFF0000"/>
        <rFont val="微软雅黑"/>
        <charset val="134"/>
      </rPr>
      <t>(GUOO FBP标准低客单价到门)</t>
    </r>
  </si>
  <si>
    <t>SMALL
(轻小件)</t>
  </si>
  <si>
    <r>
      <rPr>
        <sz val="10"/>
        <rFont val="微软雅黑"/>
        <charset val="134"/>
      </rPr>
      <t xml:space="preserve">GUOO ● FBP Economy ● Small PUDO
</t>
    </r>
    <r>
      <rPr>
        <sz val="10"/>
        <color rgb="FFFF0000"/>
        <rFont val="微软雅黑"/>
        <charset val="134"/>
      </rPr>
      <t>(GUOO FBP经济轻小件到点)</t>
    </r>
    <r>
      <rPr>
        <sz val="10"/>
        <rFont val="微软雅黑"/>
        <charset val="134"/>
      </rPr>
      <t xml:space="preserve">
GUOO ● FBP Economy ● Small Courier
</t>
    </r>
    <r>
      <rPr>
        <sz val="10"/>
        <color rgb="FFFF0000"/>
        <rFont val="微软雅黑"/>
        <charset val="134"/>
      </rPr>
      <t>(GUOO FBP经济轻小件到门)</t>
    </r>
  </si>
  <si>
    <r>
      <rPr>
        <sz val="10"/>
        <rFont val="微软雅黑"/>
        <charset val="134"/>
      </rPr>
      <t>1501-7000</t>
    </r>
    <r>
      <rPr>
        <sz val="10"/>
        <rFont val="Times New Roman"/>
        <charset val="134"/>
      </rPr>
      <t>₽</t>
    </r>
  </si>
  <si>
    <r>
      <rPr>
        <b/>
        <sz val="10"/>
        <rFont val="微软雅黑"/>
        <charset val="134"/>
      </rPr>
      <t>渠道优势：</t>
    </r>
    <r>
      <rPr>
        <b/>
        <sz val="10"/>
        <color rgb="FF008EF2"/>
        <rFont val="微软雅黑"/>
        <charset val="134"/>
      </rPr>
      <t>适合重量0.001-2KG以内</t>
    </r>
    <r>
      <rPr>
        <b/>
        <sz val="10"/>
        <rFont val="微软雅黑"/>
        <charset val="134"/>
      </rPr>
      <t>，货值</t>
    </r>
    <r>
      <rPr>
        <b/>
        <sz val="10"/>
        <color rgb="FF008EF2"/>
        <rFont val="微软雅黑"/>
        <charset val="134"/>
      </rPr>
      <t>1501-7000卢布以内的商品</t>
    </r>
    <r>
      <rPr>
        <b/>
        <sz val="10"/>
        <rFont val="微软雅黑"/>
        <charset val="134"/>
      </rPr>
      <t>。
丢件：最高赔付7000卢布</t>
    </r>
  </si>
  <si>
    <r>
      <rPr>
        <sz val="10"/>
        <rFont val="微软雅黑"/>
        <charset val="134"/>
      </rPr>
      <t xml:space="preserve">GUOO ● FBP Standard ● Small PUDO
</t>
    </r>
    <r>
      <rPr>
        <sz val="10"/>
        <color rgb="FFFF0000"/>
        <rFont val="微软雅黑"/>
        <charset val="134"/>
      </rPr>
      <t>(GUOO FBP标准轻小件到点)</t>
    </r>
    <r>
      <rPr>
        <sz val="10"/>
        <rFont val="微软雅黑"/>
        <charset val="134"/>
      </rPr>
      <t xml:space="preserve">
GUOO ● FBP Standard ● Small Courier
</t>
    </r>
    <r>
      <rPr>
        <sz val="10"/>
        <color rgb="FFFF0000"/>
        <rFont val="微软雅黑"/>
        <charset val="134"/>
      </rPr>
      <t>(GUOO FBP标准轻小件到门)</t>
    </r>
    <r>
      <rPr>
        <sz val="10"/>
        <rFont val="微软雅黑"/>
        <charset val="134"/>
      </rPr>
      <t xml:space="preserve">
GUOO ● FBP Standard Small ● Hh-pd</t>
    </r>
    <r>
      <rPr>
        <sz val="10"/>
        <color rgb="FFFF0000"/>
        <rFont val="微软雅黑"/>
        <charset val="134"/>
      </rPr>
      <t xml:space="preserve">
（GUOO FBP Smart标准轻小件到点）</t>
    </r>
    <r>
      <rPr>
        <sz val="10"/>
        <rFont val="微软雅黑"/>
        <charset val="134"/>
      </rPr>
      <t xml:space="preserve">
GUOO ● FBP Standard Small ● Hh-cr
</t>
    </r>
    <r>
      <rPr>
        <sz val="10"/>
        <color rgb="FFFF0000"/>
        <rFont val="微软雅黑"/>
        <charset val="134"/>
      </rPr>
      <t>（GUOO FBP Smart标准轻小件到门）</t>
    </r>
  </si>
  <si>
    <r>
      <rPr>
        <sz val="10"/>
        <rFont val="微软雅黑"/>
        <charset val="134"/>
      </rPr>
      <t xml:space="preserve">GUOO ● FBP Economy ● Big PUDO
</t>
    </r>
    <r>
      <rPr>
        <sz val="10"/>
        <color rgb="FFFF0000"/>
        <rFont val="微软雅黑"/>
        <charset val="134"/>
      </rPr>
      <t>(GUOO FBP经济大件到点)</t>
    </r>
    <r>
      <rPr>
        <sz val="10"/>
        <rFont val="微软雅黑"/>
        <charset val="134"/>
      </rPr>
      <t xml:space="preserve">
GUOO ● FBP Economy ● Big Courier
</t>
    </r>
    <r>
      <rPr>
        <sz val="10"/>
        <color rgb="FFFF0000"/>
        <rFont val="微软雅黑"/>
        <charset val="134"/>
      </rPr>
      <t>(GUOO FBP经济大件到门)</t>
    </r>
    <r>
      <rPr>
        <sz val="10"/>
        <rFont val="微软雅黑"/>
        <charset val="134"/>
      </rPr>
      <t xml:space="preserve">
GUOO ● FBP Economy Big ● Hh-pd
</t>
    </r>
    <r>
      <rPr>
        <sz val="10"/>
        <color rgb="FFFF0000"/>
        <rFont val="微软雅黑"/>
        <charset val="134"/>
      </rPr>
      <t>（GUOO FBP Smart经济大件到点）</t>
    </r>
    <r>
      <rPr>
        <sz val="10"/>
        <rFont val="微软雅黑"/>
        <charset val="134"/>
      </rPr>
      <t xml:space="preserve">
GUOO ● FBP Economy Big ● Hh-cr
</t>
    </r>
    <r>
      <rPr>
        <sz val="10"/>
        <color rgb="FFFF0000"/>
        <rFont val="微软雅黑"/>
        <charset val="134"/>
      </rPr>
      <t>（GUOO FBP Smart经济大件到门）</t>
    </r>
  </si>
  <si>
    <t xml:space="preserve">2.001-30KG
</t>
  </si>
  <si>
    <r>
      <rPr>
        <b/>
        <sz val="10"/>
        <rFont val="微软雅黑"/>
        <charset val="134"/>
      </rPr>
      <t>渠道优势：</t>
    </r>
    <r>
      <rPr>
        <b/>
        <sz val="10"/>
        <color rgb="FF008EF2"/>
        <rFont val="微软雅黑"/>
        <charset val="134"/>
      </rPr>
      <t>适合重量2.001KG-30KG以内</t>
    </r>
    <r>
      <rPr>
        <b/>
        <sz val="10"/>
        <rFont val="微软雅黑"/>
        <charset val="134"/>
      </rPr>
      <t>，货值</t>
    </r>
    <r>
      <rPr>
        <b/>
        <sz val="10"/>
        <color rgb="FF008EF2"/>
        <rFont val="微软雅黑"/>
        <charset val="134"/>
      </rPr>
      <t>1501-7000卢布以内的商品</t>
    </r>
    <r>
      <rPr>
        <b/>
        <sz val="10"/>
        <rFont val="微软雅黑"/>
        <charset val="134"/>
      </rPr>
      <t>。
丢件：最高赔付7000卢布</t>
    </r>
  </si>
  <si>
    <r>
      <rPr>
        <b/>
        <sz val="10"/>
        <rFont val="微软雅黑"/>
        <charset val="134"/>
      </rPr>
      <t>尺寸限制：三边之和不超310CM，单边最大尺寸不超</t>
    </r>
    <r>
      <rPr>
        <b/>
        <sz val="10"/>
        <color rgb="FFFF0000"/>
        <rFont val="微软雅黑"/>
        <charset val="134"/>
      </rPr>
      <t>150*80*80</t>
    </r>
    <r>
      <rPr>
        <b/>
        <sz val="10"/>
        <rFont val="微软雅黑"/>
        <charset val="134"/>
      </rPr>
      <t>CM</t>
    </r>
  </si>
  <si>
    <r>
      <rPr>
        <sz val="10"/>
        <rFont val="微软雅黑"/>
        <charset val="134"/>
      </rPr>
      <t xml:space="preserve">GU00 ● FBP Standard ● Big PUDO
</t>
    </r>
    <r>
      <rPr>
        <sz val="10"/>
        <color rgb="FFFF0000"/>
        <rFont val="微软雅黑"/>
        <charset val="134"/>
      </rPr>
      <t>(GUOO FBP标准大件到点)</t>
    </r>
    <r>
      <rPr>
        <sz val="10"/>
        <rFont val="微软雅黑"/>
        <charset val="134"/>
      </rPr>
      <t xml:space="preserve">
GU00 ● FBP Standard ● Big Courier
</t>
    </r>
    <r>
      <rPr>
        <sz val="10"/>
        <color rgb="FFFF0000"/>
        <rFont val="微软雅黑"/>
        <charset val="134"/>
      </rPr>
      <t>(GUOO FBP标准大件到门)</t>
    </r>
  </si>
  <si>
    <r>
      <rPr>
        <sz val="10"/>
        <rFont val="微软雅黑"/>
        <charset val="134"/>
      </rPr>
      <t xml:space="preserve">GUOO ● FBP Economy ● Premium Small PUDO
</t>
    </r>
    <r>
      <rPr>
        <sz val="10"/>
        <color rgb="FFFF0000"/>
        <rFont val="微软雅黑"/>
        <charset val="134"/>
      </rPr>
      <t>(GUOO FBP经济高客单价轻小件到点)</t>
    </r>
    <r>
      <rPr>
        <sz val="10"/>
        <rFont val="微软雅黑"/>
        <charset val="134"/>
      </rPr>
      <t xml:space="preserve">
GUOO ● FBP Economy ● Premium Small Courier
</t>
    </r>
    <r>
      <rPr>
        <sz val="10"/>
        <color rgb="FFFF0000"/>
        <rFont val="微软雅黑"/>
        <charset val="134"/>
      </rPr>
      <t>(GUOO FBP经济高客单价轻小件到门)</t>
    </r>
  </si>
  <si>
    <r>
      <rPr>
        <sz val="10"/>
        <rFont val="微软雅黑"/>
        <charset val="134"/>
      </rPr>
      <t>7001-250000</t>
    </r>
    <r>
      <rPr>
        <sz val="10"/>
        <rFont val="宋体"/>
        <charset val="134"/>
      </rPr>
      <t>₽</t>
    </r>
  </si>
  <si>
    <r>
      <rPr>
        <b/>
        <sz val="10"/>
        <rFont val="微软雅黑"/>
        <charset val="134"/>
      </rPr>
      <t>渠道优势：</t>
    </r>
    <r>
      <rPr>
        <b/>
        <sz val="10"/>
        <color rgb="FF008EF2"/>
        <rFont val="微软雅黑"/>
        <charset val="134"/>
      </rPr>
      <t>适合重量0.001KG-5KG以内</t>
    </r>
    <r>
      <rPr>
        <b/>
        <sz val="10"/>
        <rFont val="微软雅黑"/>
        <charset val="134"/>
      </rPr>
      <t>，货值</t>
    </r>
    <r>
      <rPr>
        <b/>
        <sz val="10"/>
        <color rgb="FF008EF2"/>
        <rFont val="微软雅黑"/>
        <charset val="134"/>
      </rPr>
      <t>7001-250000卢布以内的商品</t>
    </r>
    <r>
      <rPr>
        <b/>
        <sz val="10"/>
        <rFont val="微软雅黑"/>
        <charset val="134"/>
      </rPr>
      <t>。
丢件：最高赔付250000卢布</t>
    </r>
  </si>
  <si>
    <r>
      <t>尺寸限制：三边之和不超250CM，单边最大尺寸不超</t>
    </r>
    <r>
      <rPr>
        <b/>
        <sz val="10"/>
        <color rgb="FFFF0000"/>
        <rFont val="微软雅黑"/>
        <charset val="134"/>
      </rPr>
      <t>150*80*80</t>
    </r>
    <r>
      <rPr>
        <b/>
        <sz val="10"/>
        <rFont val="微软雅黑"/>
        <charset val="134"/>
      </rPr>
      <t>CM，按实重，按克计费</t>
    </r>
  </si>
  <si>
    <r>
      <rPr>
        <sz val="10"/>
        <rFont val="微软雅黑"/>
        <charset val="134"/>
      </rPr>
      <t xml:space="preserve">GUO0 ● FBP Standard ● Premium Small PUDO
</t>
    </r>
    <r>
      <rPr>
        <sz val="10"/>
        <color rgb="FFFF0000"/>
        <rFont val="微软雅黑"/>
        <charset val="134"/>
      </rPr>
      <t>(GUOO FBP标准高客单价轻小件到点)</t>
    </r>
    <r>
      <rPr>
        <sz val="10"/>
        <rFont val="微软雅黑"/>
        <charset val="134"/>
      </rPr>
      <t xml:space="preserve">
GUO0 ● FBP Standard ● Premium Small Courier
</t>
    </r>
    <r>
      <rPr>
        <sz val="10"/>
        <color rgb="FFFF0000"/>
        <rFont val="微软雅黑"/>
        <charset val="134"/>
      </rPr>
      <t>(GUOO FBP标准高客单价轻小件到门)</t>
    </r>
    <r>
      <rPr>
        <sz val="10"/>
        <rFont val="微软雅黑"/>
        <charset val="134"/>
      </rPr>
      <t xml:space="preserve">
GUOO ● FBP Standard Premium Small ● Hh-pd
</t>
    </r>
    <r>
      <rPr>
        <sz val="10"/>
        <color rgb="FFFF0000"/>
        <rFont val="微软雅黑"/>
        <charset val="134"/>
      </rPr>
      <t>（GUOO FBP Smart标准高客单价轻小件到点）</t>
    </r>
    <r>
      <rPr>
        <sz val="10"/>
        <rFont val="微软雅黑"/>
        <charset val="134"/>
      </rPr>
      <t xml:space="preserve">
GUOO ● FBP Standard Premium Small ● Hh-cr
</t>
    </r>
    <r>
      <rPr>
        <sz val="10"/>
        <color rgb="FFFF0000"/>
        <rFont val="微软雅黑"/>
        <charset val="134"/>
      </rPr>
      <t>（GUOO FBP Smart标准高客单价轻小件到门）</t>
    </r>
  </si>
  <si>
    <r>
      <rPr>
        <sz val="10"/>
        <rFont val="微软雅黑"/>
        <charset val="134"/>
      </rPr>
      <t xml:space="preserve">GUOO ● FBP Economy ● Premium Big PUDO
</t>
    </r>
    <r>
      <rPr>
        <sz val="10"/>
        <color rgb="FFFF0000"/>
        <rFont val="微软雅黑"/>
        <charset val="134"/>
      </rPr>
      <t>(GUOO FBP经济高客单价大件到点)</t>
    </r>
    <r>
      <rPr>
        <sz val="10"/>
        <rFont val="微软雅黑"/>
        <charset val="134"/>
      </rPr>
      <t xml:space="preserve">
GUOO ● FBP Economy ● Premium Big Courier
</t>
    </r>
    <r>
      <rPr>
        <sz val="10"/>
        <color rgb="FFFF0000"/>
        <rFont val="微软雅黑"/>
        <charset val="134"/>
      </rPr>
      <t>(GUOO FBP经济高客单价大件到门)</t>
    </r>
    <r>
      <rPr>
        <sz val="10"/>
        <rFont val="微软雅黑"/>
        <charset val="134"/>
      </rPr>
      <t xml:space="preserve">
GUOO ● FBP Economy Premium Big ● Hh-pd
</t>
    </r>
    <r>
      <rPr>
        <sz val="10"/>
        <color rgb="FFFF0000"/>
        <rFont val="微软雅黑"/>
        <charset val="134"/>
      </rPr>
      <t>（FBP Smart经济高客单价大件到点）</t>
    </r>
    <r>
      <rPr>
        <sz val="10"/>
        <rFont val="微软雅黑"/>
        <charset val="134"/>
      </rPr>
      <t xml:space="preserve">
GUOO ● FBP Economy Premium Big ● Hh-cr
</t>
    </r>
    <r>
      <rPr>
        <sz val="10"/>
        <color rgb="FFFF0000"/>
        <rFont val="微软雅黑"/>
        <charset val="134"/>
      </rPr>
      <t>（FBP Smart经济高客单价大件到门）</t>
    </r>
  </si>
  <si>
    <t xml:space="preserve">5.001-30KG
</t>
  </si>
  <si>
    <r>
      <rPr>
        <b/>
        <sz val="10"/>
        <rFont val="微软雅黑"/>
        <charset val="134"/>
      </rPr>
      <t>渠道优势：</t>
    </r>
    <r>
      <rPr>
        <b/>
        <sz val="10"/>
        <color rgb="FF008EF2"/>
        <rFont val="微软雅黑"/>
        <charset val="134"/>
      </rPr>
      <t>适合重量5.001KG-30KG以内</t>
    </r>
    <r>
      <rPr>
        <b/>
        <sz val="10"/>
        <rFont val="微软雅黑"/>
        <charset val="134"/>
      </rPr>
      <t>,货值</t>
    </r>
    <r>
      <rPr>
        <b/>
        <sz val="10"/>
        <color rgb="FF008EF2"/>
        <rFont val="微软雅黑"/>
        <charset val="134"/>
      </rPr>
      <t>7001-250000卢布以内的商品</t>
    </r>
    <r>
      <rPr>
        <b/>
        <sz val="10"/>
        <rFont val="微软雅黑"/>
        <charset val="134"/>
      </rPr>
      <t>。
丢件：最高赔付250000卢布</t>
    </r>
  </si>
  <si>
    <t>尺寸限制：三边之和不超310CM，单边最大尺寸不超150*80*80CM</t>
  </si>
  <si>
    <r>
      <rPr>
        <sz val="10"/>
        <rFont val="微软雅黑"/>
        <charset val="134"/>
      </rPr>
      <t xml:space="preserve">GU00 ● FBP Standard ● Premium Big PUDO
</t>
    </r>
    <r>
      <rPr>
        <sz val="10"/>
        <color rgb="FFFF0000"/>
        <rFont val="微软雅黑"/>
        <charset val="134"/>
      </rPr>
      <t>(GUOO FBP标准高客单价大件到点)</t>
    </r>
    <r>
      <rPr>
        <sz val="10"/>
        <rFont val="微软雅黑"/>
        <charset val="134"/>
      </rPr>
      <t xml:space="preserve">
GU00 ● FBP Standard ● Premium Big Courier
</t>
    </r>
    <r>
      <rPr>
        <sz val="10"/>
        <color rgb="FFFF0000"/>
        <rFont val="微软雅黑"/>
        <charset val="134"/>
      </rPr>
      <t>(GUOO FBP标准高客单价大件到门)</t>
    </r>
  </si>
  <si>
    <t>GUOO FBP黑河边境仓</t>
  </si>
  <si>
    <t>黑河备货至莫斯科
时效6-10天</t>
  </si>
  <si>
    <r>
      <rPr>
        <b/>
        <sz val="11"/>
        <rFont val="微软雅黑"/>
        <charset val="134"/>
      </rPr>
      <t>GUOO Heihe 1 Bonded(</t>
    </r>
    <r>
      <rPr>
        <b/>
        <sz val="11"/>
        <color rgb="FFFF0000"/>
        <rFont val="微软雅黑"/>
        <charset val="134"/>
      </rPr>
      <t>保税仓库</t>
    </r>
    <r>
      <rPr>
        <b/>
        <sz val="11"/>
        <rFont val="微软雅黑"/>
        <charset val="134"/>
      </rPr>
      <t>)：黑龙江省黑河市爱辉区331国道黑河保税物流中心1号仓库
GUOO Heihe 2(</t>
    </r>
    <r>
      <rPr>
        <b/>
        <sz val="11"/>
        <color rgb="FFFF0000"/>
        <rFont val="微软雅黑"/>
        <charset val="134"/>
      </rPr>
      <t>非保税仓库)</t>
    </r>
    <r>
      <rPr>
        <b/>
        <sz val="11"/>
        <rFont val="微软雅黑"/>
        <charset val="134"/>
      </rPr>
      <t>：黑龙江省黑河市爱辉区中央东大街百合路边民互市贸易交易点1-2号仓库</t>
    </r>
  </si>
  <si>
    <t>仓库工作时间
周一至周日
08:00-19:00</t>
  </si>
  <si>
    <t>地址：黑龙江省黑河市爱辉区中央东大街百合路边民互市贸易交易点1-2号仓库
客服工作时间：周一至周六 09:00-18:00</t>
  </si>
  <si>
    <r>
      <rPr>
        <b/>
        <sz val="24"/>
        <rFont val="微软雅黑"/>
        <charset val="134"/>
      </rPr>
      <t>GUOO Yandex物流资费测算表</t>
    </r>
    <r>
      <rPr>
        <b/>
        <sz val="24"/>
        <color theme="0"/>
        <rFont val="微软雅黑"/>
        <charset val="134"/>
      </rPr>
      <t xml:space="preserve">
</t>
    </r>
    <r>
      <rPr>
        <b/>
        <sz val="20"/>
        <color rgb="FFFF0000"/>
        <rFont val="微软雅黑"/>
        <charset val="134"/>
      </rPr>
      <t>Yandex官方指定物流</t>
    </r>
  </si>
  <si>
    <t>广东省东莞市洪梅镇望沙路115号易商洪梅物流园一层1号库1-4月台（GUOO转运中心）
客服工作时间：周一至周六  09:00-18:00</t>
  </si>
  <si>
    <t>*填写为最长边</t>
  </si>
  <si>
    <r>
      <rPr>
        <b/>
        <sz val="12"/>
        <rFont val="微软雅黑"/>
        <charset val="134"/>
      </rPr>
      <t>价格测算</t>
    </r>
    <r>
      <rPr>
        <b/>
        <sz val="12"/>
        <color rgb="FFFF0000"/>
        <rFont val="微软雅黑"/>
        <charset val="134"/>
      </rPr>
      <t>(卢布)</t>
    </r>
  </si>
  <si>
    <r>
      <rPr>
        <b/>
        <sz val="12"/>
        <rFont val="微软雅黑"/>
        <charset val="134"/>
      </rPr>
      <t>资费</t>
    </r>
    <r>
      <rPr>
        <b/>
        <sz val="12"/>
        <color rgb="FFFF0000"/>
        <rFont val="微软雅黑"/>
        <charset val="134"/>
      </rPr>
      <t>(RUB)</t>
    </r>
  </si>
  <si>
    <t>重量区间限制
(公斤)</t>
  </si>
  <si>
    <t>Extra Small</t>
  </si>
  <si>
    <t>GTA-SUPER EXPRESS Extra Small</t>
  </si>
  <si>
    <r>
      <rPr>
        <sz val="10"/>
        <color theme="1"/>
        <rFont val="微软雅黑"/>
        <charset val="134"/>
      </rPr>
      <t>1-1500</t>
    </r>
    <r>
      <rPr>
        <sz val="10"/>
        <color theme="1"/>
        <rFont val="Times New Roman"/>
        <charset val="134"/>
      </rPr>
      <t>₽</t>
    </r>
  </si>
  <si>
    <r>
      <rPr>
        <b/>
        <sz val="9"/>
        <color theme="1"/>
        <rFont val="微软雅黑"/>
        <charset val="134"/>
      </rPr>
      <t xml:space="preserve">尺寸限制：三边之和不超90CM，不算材积，单边最长限制60CM，按实重，按克计费
</t>
    </r>
    <r>
      <rPr>
        <b/>
        <sz val="9"/>
        <color rgb="FFFF0000"/>
        <rFont val="微软雅黑"/>
        <charset val="134"/>
      </rPr>
      <t>渠道优势：适合重量0.001-0.5KG以内,货值1500卢布以内的大件商品。
丢件：最高赔付1500卢布</t>
    </r>
  </si>
  <si>
    <t>GTA-EXPRESS Extra Small</t>
  </si>
  <si>
    <r>
      <rPr>
        <b/>
        <sz val="10"/>
        <color rgb="FFFF0000"/>
        <rFont val="微软雅黑"/>
        <charset val="134"/>
      </rPr>
      <t>不可运输纯电池
可以运输内部装有电池的物品</t>
    </r>
    <r>
      <rPr>
        <b/>
        <sz val="10"/>
        <color theme="1"/>
        <rFont val="微软雅黑"/>
        <charset val="134"/>
      </rPr>
      <t xml:space="preserve">
无需提供材料安全性数据表MSDS
最大功率为160瓦特一小时</t>
    </r>
  </si>
  <si>
    <t>GTA-SUPER ECONOMY Extra Small</t>
  </si>
  <si>
    <r>
      <rPr>
        <b/>
        <sz val="10"/>
        <color rgb="FFFF0000"/>
        <rFont val="微软雅黑"/>
        <charset val="134"/>
      </rPr>
      <t>可以运输内部装有电池的物品</t>
    </r>
    <r>
      <rPr>
        <b/>
        <sz val="10"/>
        <color theme="1"/>
        <rFont val="微软雅黑"/>
        <charset val="134"/>
      </rPr>
      <t xml:space="preserve">
无需提供材料安全性数据表MSDS</t>
    </r>
  </si>
  <si>
    <t>标准</t>
  </si>
  <si>
    <t>GTA-SUPER EXPRESS</t>
  </si>
  <si>
    <t>0.001-30KG</t>
  </si>
  <si>
    <r>
      <rPr>
        <sz val="10"/>
        <rFont val="微软雅黑"/>
        <charset val="134"/>
      </rPr>
      <t>1501-500000</t>
    </r>
    <r>
      <rPr>
        <sz val="10"/>
        <rFont val="Times New Roman"/>
        <charset val="134"/>
      </rPr>
      <t>₽</t>
    </r>
  </si>
  <si>
    <r>
      <rPr>
        <b/>
        <sz val="9"/>
        <rFont val="微软雅黑"/>
        <charset val="134"/>
      </rPr>
      <t xml:space="preserve">尺寸限制：单边最大尺寸不超150*80*80CM，按1克进制，实重计费
</t>
    </r>
    <r>
      <rPr>
        <b/>
        <sz val="9"/>
        <color rgb="FFFF0000"/>
        <rFont val="微软雅黑"/>
        <charset val="134"/>
      </rPr>
      <t>渠道优势：适合重量0.001-30000G以内,货值500000卢布以内商品。
丢件：最高赔付500000卢布</t>
    </r>
  </si>
  <si>
    <t>GTA-EXPRESS</t>
  </si>
  <si>
    <t>GTA-SUPER ECONOMY</t>
  </si>
  <si>
    <r>
      <rPr>
        <b/>
        <sz val="24"/>
        <rFont val="微软雅黑"/>
        <charset val="134"/>
      </rPr>
      <t>哈萨克斯坦专线物流资费试算表</t>
    </r>
    <r>
      <rPr>
        <b/>
        <sz val="24"/>
        <color theme="0"/>
        <rFont val="微软雅黑"/>
        <charset val="134"/>
      </rPr>
      <t xml:space="preserve">
</t>
    </r>
    <r>
      <rPr>
        <b/>
        <sz val="20"/>
        <color rgb="FFFF0000"/>
        <rFont val="微软雅黑"/>
        <charset val="134"/>
      </rPr>
      <t>OZON官方指定物流</t>
    </r>
  </si>
  <si>
    <t>GUOO Kazakhstan Standard Extra Small</t>
  </si>
  <si>
    <r>
      <rPr>
        <sz val="9"/>
        <color theme="1"/>
        <rFont val="微软雅黑"/>
        <charset val="134"/>
      </rPr>
      <t>1-1500</t>
    </r>
    <r>
      <rPr>
        <sz val="9"/>
        <color theme="1"/>
        <rFont val="Times New Roman"/>
        <charset val="134"/>
      </rPr>
      <t>₽</t>
    </r>
  </si>
  <si>
    <t>异形件:不收，只能走个人用品，不能走商业用品，限运带电类产品，小容量内置电池类（内置电池可以，配套电池禁运）具体看附件表格《
限运和敏感寄送限制》</t>
  </si>
  <si>
    <t>GUOO Kazakhstan Economy Extra Small</t>
  </si>
  <si>
    <t>GUOO Kazakhstan Standard Budget</t>
  </si>
  <si>
    <t>0.501-35KG</t>
  </si>
  <si>
    <t>尺寸限制：三边之和不超150CM，不算材积，单边最长限制60CM，按实重，按克计费</t>
  </si>
  <si>
    <t>GUOO Kazakhstan Economy Budget</t>
  </si>
  <si>
    <t>GUOO Kazakhstan Standard Small</t>
  </si>
  <si>
    <t>GUOO Kazakhstan Economy Small</t>
  </si>
  <si>
    <t>GUOO Kazakhstan Standard Big</t>
  </si>
  <si>
    <r>
      <rPr>
        <sz val="9"/>
        <color theme="1"/>
        <rFont val="微软雅黑"/>
        <charset val="134"/>
      </rPr>
      <t xml:space="preserve">2.001-35KG
</t>
    </r>
    <r>
      <rPr>
        <sz val="9"/>
        <color rgb="FFFF0000"/>
        <rFont val="微软雅黑"/>
        <charset val="134"/>
      </rPr>
      <t>【收抛】</t>
    </r>
  </si>
  <si>
    <t>尺寸限制：三边之和不超310CM，不算材积，单边最长限制150CM，实重/体积重
取大值，按G计费（12000抛比）</t>
  </si>
  <si>
    <t>GUOO Kazakhstan Economy Big</t>
  </si>
  <si>
    <t>GUOO Kazakhstan Standard Premium Small</t>
  </si>
  <si>
    <r>
      <rPr>
        <sz val="9"/>
        <color theme="1"/>
        <rFont val="微软雅黑"/>
        <charset val="134"/>
      </rPr>
      <t>7001-500000</t>
    </r>
    <r>
      <rPr>
        <sz val="9"/>
        <color theme="1"/>
        <rFont val="Times New Roman"/>
        <charset val="134"/>
      </rPr>
      <t>₽</t>
    </r>
  </si>
  <si>
    <t>尺寸限制：三边之和不超250CM，不算材积，单边最长限制150CM，按实重，按克计费</t>
  </si>
  <si>
    <t>GUOO Kazakhstan Economy Premium Small</t>
  </si>
  <si>
    <t>GUOO Kazakhstan Standard Premium Big</t>
  </si>
  <si>
    <r>
      <rPr>
        <sz val="9"/>
        <color theme="1"/>
        <rFont val="微软雅黑"/>
        <charset val="134"/>
      </rPr>
      <t xml:space="preserve">5.001-35KG
</t>
    </r>
    <r>
      <rPr>
        <sz val="9"/>
        <color rgb="FFFF0000"/>
        <rFont val="微软雅黑"/>
        <charset val="134"/>
      </rPr>
      <t>【收抛】</t>
    </r>
  </si>
  <si>
    <t>GUOO Kazakhstan Economy Premium Big</t>
  </si>
  <si>
    <r>
      <rPr>
        <b/>
        <sz val="24"/>
        <rFont val="微软雅黑"/>
        <charset val="134"/>
      </rPr>
      <t>白俄专线物流资费试算表</t>
    </r>
    <r>
      <rPr>
        <b/>
        <sz val="24"/>
        <color theme="0"/>
        <rFont val="微软雅黑"/>
        <charset val="134"/>
      </rPr>
      <t xml:space="preserve">
</t>
    </r>
    <r>
      <rPr>
        <b/>
        <sz val="20"/>
        <color rgb="FFFF0000"/>
        <rFont val="微软雅黑"/>
        <charset val="134"/>
      </rPr>
      <t>OZON官方指定物流</t>
    </r>
  </si>
  <si>
    <t>GUOO Belarus Standard Extra Small</t>
  </si>
  <si>
    <t>GUOO Belarus Economy Extra Small</t>
  </si>
  <si>
    <t>GUOO Belarus Standard Budget</t>
  </si>
  <si>
    <t>GUOO Belarus Economy Budget</t>
  </si>
  <si>
    <t>GUOO Belarus Standard Small</t>
  </si>
  <si>
    <t>GUOO Belarus Economy Small</t>
  </si>
  <si>
    <t>GUOO Belarus Standard Big</t>
  </si>
  <si>
    <t>尺寸限制:三边之和不超310CM，不算材
积，单边最长限制150CM，实重/体积重
取大值，按G计费(12000抛比)</t>
  </si>
  <si>
    <t>GUOO Belarus Economy Big</t>
  </si>
  <si>
    <t>GUOO Belarus Standard Premium Small</t>
  </si>
  <si>
    <t>GUOO Belarus Economy Premium Small</t>
  </si>
  <si>
    <t>GUOO Belarus Standard Premium Big</t>
  </si>
  <si>
    <t>GUOO Belarus Economy Premium Big</t>
  </si>
  <si>
    <r>
      <rPr>
        <b/>
        <sz val="24"/>
        <rFont val="微软雅黑"/>
        <charset val="134"/>
      </rPr>
      <t>吉尔吉斯斯坦专线物流资费试算表</t>
    </r>
    <r>
      <rPr>
        <b/>
        <sz val="24"/>
        <color theme="0"/>
        <rFont val="微软雅黑"/>
        <charset val="134"/>
      </rPr>
      <t xml:space="preserve">
</t>
    </r>
    <r>
      <rPr>
        <b/>
        <sz val="20"/>
        <color rgb="FFFF0000"/>
        <rFont val="微软雅黑"/>
        <charset val="134"/>
      </rPr>
      <t>OZON官方指定物流</t>
    </r>
  </si>
  <si>
    <t>GUOO Kyrgyzstan Economy Extra Small</t>
  </si>
  <si>
    <t>1-1500</t>
  </si>
  <si>
    <t>1.只能走个人用品，不能走商业用品.
2异形件：不收.
3.限运带电类产品，小容量内置电池类（内置电池可以，配套电池禁运）具体看附件表格《
限运和敏感寄送限制》</t>
  </si>
  <si>
    <t>GUOO Kyrgyzstan Economy Budget</t>
  </si>
  <si>
    <t>GUOO Kyrgyzstan Economy Small</t>
  </si>
  <si>
    <t>1501-7000</t>
  </si>
  <si>
    <t>GUOO Kyrgyzstan Economy Big</t>
  </si>
  <si>
    <t>2.001-30KG</t>
  </si>
  <si>
    <t>尺寸限制：三边之和不超310CM，不算材积，单边最长限制150CM，按实重，按克计费</t>
  </si>
  <si>
    <t>GUOO Kyrgyzstan Economy Premium Big</t>
  </si>
  <si>
    <t>7000-18000</t>
  </si>
  <si>
    <t>GUOO Kyrgyzstan Economy Premium Small</t>
  </si>
  <si>
    <t>5.001-30KG</t>
  </si>
  <si>
    <r>
      <rPr>
        <b/>
        <sz val="24"/>
        <rFont val="微软雅黑"/>
        <charset val="134"/>
      </rPr>
      <t>乌兹别克斯坦专线物流资费试算表</t>
    </r>
    <r>
      <rPr>
        <b/>
        <sz val="24"/>
        <color theme="0"/>
        <rFont val="微软雅黑"/>
        <charset val="134"/>
      </rPr>
      <t xml:space="preserve">
</t>
    </r>
    <r>
      <rPr>
        <b/>
        <sz val="20"/>
        <color rgb="FFFF0000"/>
        <rFont val="微软雅黑"/>
        <charset val="134"/>
      </rPr>
      <t>OZON官方指定物流</t>
    </r>
  </si>
  <si>
    <t>GUOO Uzbekistan Economy Extra Small</t>
  </si>
  <si>
    <t>GUOO Uzbekistan Economy Budget</t>
  </si>
  <si>
    <t>GUOO Uzbekistan Economy Small</t>
  </si>
  <si>
    <t>GUOO Uzbekistan Economy Big</t>
  </si>
  <si>
    <t>GUOO Uzbekistan Economy Premium Small</t>
  </si>
  <si>
    <t>GUOO Uzbekistan Economy Premium Big</t>
  </si>
  <si>
    <t>GUOO仓库地址&amp;一件代发服务</t>
  </si>
  <si>
    <t>揽收仓</t>
  </si>
  <si>
    <t>服务</t>
  </si>
  <si>
    <t>使用系统</t>
  </si>
  <si>
    <t>仓库代码</t>
  </si>
  <si>
    <t>仓库地址</t>
  </si>
  <si>
    <t>工作时间</t>
  </si>
  <si>
    <r>
      <rPr>
        <b/>
        <sz val="12"/>
        <color rgb="FF08090C"/>
        <rFont val="微软雅黑"/>
        <charset val="134"/>
      </rPr>
      <t>GUOO总部</t>
    </r>
    <r>
      <rPr>
        <sz val="10"/>
        <color rgb="FF08090C"/>
        <rFont val="微软雅黑"/>
        <charset val="134"/>
      </rPr>
      <t xml:space="preserve">
深圳仓</t>
    </r>
  </si>
  <si>
    <t>自贴单</t>
  </si>
  <si>
    <t>/</t>
  </si>
  <si>
    <r>
      <rPr>
        <sz val="10"/>
        <color rgb="FF08090C"/>
        <rFont val="微软雅黑"/>
        <charset val="134"/>
      </rPr>
      <t>广东省深圳市龙岗区平湖街道新厦大道180号3号仓</t>
    </r>
    <r>
      <rPr>
        <b/>
        <sz val="10"/>
        <color rgb="FF08090C"/>
        <rFont val="微软雅黑"/>
        <charset val="134"/>
      </rPr>
      <t>(自贴单)</t>
    </r>
    <r>
      <rPr>
        <sz val="10"/>
        <color rgb="FF08090C"/>
        <rFont val="微软雅黑"/>
        <charset val="134"/>
      </rPr>
      <t xml:space="preserve">
联系人：廖女士；手机号码：075589977386
联系人：谭生；手机号码：13202251622</t>
    </r>
  </si>
  <si>
    <t>周一至周六 上午9:00至下午00:00</t>
  </si>
  <si>
    <r>
      <rPr>
        <b/>
        <sz val="10"/>
        <rFont val="微软雅黑"/>
        <charset val="134"/>
      </rPr>
      <t>华东操作中心</t>
    </r>
    <r>
      <rPr>
        <sz val="10"/>
        <color rgb="FF08090C"/>
        <rFont val="微软雅黑"/>
        <charset val="134"/>
      </rPr>
      <t xml:space="preserve">
黑河边境仓</t>
    </r>
  </si>
  <si>
    <t>一件代发</t>
  </si>
  <si>
    <t>WMS</t>
  </si>
  <si>
    <t>WMS使用手机号码注册</t>
  </si>
  <si>
    <r>
      <rPr>
        <sz val="10"/>
        <color rgb="FF08090C"/>
        <rFont val="微软雅黑"/>
        <charset val="134"/>
      </rPr>
      <t>黑龙江省黑河市爱辉区幸福乡黑河自贸区二公河工业园区孵化基地一期1号场房1-2号门</t>
    </r>
    <r>
      <rPr>
        <b/>
        <sz val="10"/>
        <color rgb="FF08090C"/>
        <rFont val="微软雅黑"/>
        <charset val="134"/>
      </rPr>
      <t xml:space="preserve">(客户代码)  </t>
    </r>
    <r>
      <rPr>
        <sz val="10"/>
        <color rgb="FF08090C"/>
        <rFont val="微软雅黑"/>
        <charset val="134"/>
      </rPr>
      <t xml:space="preserve">
联系人：杨东升，手机号码：19532223242</t>
    </r>
  </si>
  <si>
    <t>周一至周日 上午9:00至下午18:00</t>
  </si>
  <si>
    <t>跨境巴士</t>
  </si>
  <si>
    <t>A01华东操作中心</t>
  </si>
  <si>
    <r>
      <rPr>
        <sz val="10"/>
        <color rgb="FF08090C"/>
        <rFont val="微软雅黑"/>
        <charset val="134"/>
      </rPr>
      <t>黑龙江省黑河市爱辉区黑河自贸园区二公河工业园区孵化基地一期1号场房7号门</t>
    </r>
    <r>
      <rPr>
        <b/>
        <sz val="10"/>
        <color rgb="FF08090C"/>
        <rFont val="微软雅黑"/>
        <charset val="134"/>
      </rPr>
      <t>(备注跨境巴士注册ID)</t>
    </r>
    <r>
      <rPr>
        <sz val="10"/>
        <color rgb="FF08090C"/>
        <rFont val="微软雅黑"/>
        <charset val="134"/>
      </rPr>
      <t xml:space="preserve">
收件人：闫雪，手机号码：18032250092</t>
    </r>
  </si>
  <si>
    <r>
      <rPr>
        <b/>
        <sz val="10"/>
        <color rgb="FF08090C"/>
        <rFont val="微软雅黑"/>
        <charset val="134"/>
      </rPr>
      <t>华南操作中心</t>
    </r>
    <r>
      <rPr>
        <sz val="10"/>
        <color rgb="FF08090C"/>
        <rFont val="微软雅黑"/>
        <charset val="134"/>
      </rPr>
      <t xml:space="preserve">
东莞仓</t>
    </r>
  </si>
  <si>
    <r>
      <rPr>
        <sz val="10"/>
        <color rgb="FF08090C"/>
        <rFont val="微软雅黑"/>
        <charset val="134"/>
      </rPr>
      <t>广东省东莞市洪梅镇望沙路115号易商物流园1楼2-2月台</t>
    </r>
    <r>
      <rPr>
        <b/>
        <sz val="10"/>
        <color rgb="FF08090C"/>
        <rFont val="微软雅黑"/>
        <charset val="134"/>
      </rPr>
      <t>(客户代码)</t>
    </r>
    <r>
      <rPr>
        <sz val="10"/>
        <color rgb="FF08090C"/>
        <rFont val="微软雅黑"/>
        <charset val="134"/>
      </rPr>
      <t xml:space="preserve">
收件人：陈勇，手机号码：13480991809</t>
    </r>
  </si>
  <si>
    <t>周一至周日 上午8:00至下午20:00</t>
  </si>
  <si>
    <t>A02华南操作中心</t>
  </si>
  <si>
    <r>
      <rPr>
        <sz val="10"/>
        <color rgb="FF08090C"/>
        <rFont val="微软雅黑"/>
        <charset val="134"/>
      </rPr>
      <t>广东省东莞市洪梅镇望沙路115号易商物流园1楼2-6月台GUOO</t>
    </r>
    <r>
      <rPr>
        <b/>
        <sz val="10"/>
        <color rgb="FF08090C"/>
        <rFont val="微软雅黑"/>
        <charset val="134"/>
      </rPr>
      <t>(备注跨境巴士注册ID)</t>
    </r>
    <r>
      <rPr>
        <sz val="10"/>
        <color rgb="FF08090C"/>
        <rFont val="微软雅黑"/>
        <charset val="134"/>
      </rPr>
      <t xml:space="preserve">
收件人：黄朋，手机号码：13723408076</t>
    </r>
  </si>
  <si>
    <r>
      <rPr>
        <b/>
        <sz val="10"/>
        <color rgb="FF08090C"/>
        <rFont val="微软雅黑"/>
        <charset val="134"/>
      </rPr>
      <t>华东操作中心</t>
    </r>
    <r>
      <rPr>
        <sz val="10"/>
        <color rgb="FF08090C"/>
        <rFont val="微软雅黑"/>
        <charset val="134"/>
      </rPr>
      <t xml:space="preserve">
义乌仓</t>
    </r>
  </si>
  <si>
    <t>A03华东操作中心</t>
  </si>
  <si>
    <r>
      <rPr>
        <sz val="10"/>
        <color rgb="FF08090C"/>
        <rFont val="微软雅黑"/>
        <charset val="134"/>
      </rPr>
      <t>义乌市京东亚洲一号义乌电子商务产业园1号库2楼8号门</t>
    </r>
    <r>
      <rPr>
        <b/>
        <sz val="10"/>
        <color rgb="FF08090C"/>
        <rFont val="微软雅黑"/>
        <charset val="134"/>
      </rPr>
      <t>(备注跨境巴士注册ID)</t>
    </r>
    <r>
      <rPr>
        <sz val="10"/>
        <color rgb="FF08090C"/>
        <rFont val="微软雅黑"/>
        <charset val="134"/>
      </rPr>
      <t xml:space="preserve">
收件人：小欧，手机号码：17305892219</t>
    </r>
  </si>
  <si>
    <t>周一至周六 上午9:00至下午22:00</t>
  </si>
  <si>
    <t>WMS
系统-操作指南</t>
  </si>
  <si>
    <t>跨境巴士
系统-操作指南</t>
  </si>
  <si>
    <t>WMS
一件代发报价单</t>
  </si>
  <si>
    <t>跨境巴士
一件代发报价单</t>
  </si>
  <si>
    <t xml:space="preserve">黑河国欧（GUOO)备货一件代发服务指导收费(FBP)          </t>
  </si>
  <si>
    <t xml:space="preserve">地址 黑龙江省黑河市爱辉区幸福乡中央东大街百合路边民互市贸易交易点 1-2号仓库     仓库联系人：杨东升      电话：19532223242 </t>
  </si>
  <si>
    <t>返回目录</t>
  </si>
  <si>
    <t>序号</t>
  </si>
  <si>
    <t>服务类别</t>
  </si>
  <si>
    <t>分类</t>
  </si>
  <si>
    <t>服务项</t>
  </si>
  <si>
    <t>服务内容说明</t>
  </si>
  <si>
    <t>计量单位</t>
  </si>
  <si>
    <t>服务说明</t>
  </si>
  <si>
    <t>费用</t>
  </si>
  <si>
    <t>备注</t>
  </si>
  <si>
    <t>计算公式</t>
  </si>
  <si>
    <t>存储服务</t>
  </si>
  <si>
    <t>通用</t>
  </si>
  <si>
    <t>1.商品存储保管
2.在库定期盘点</t>
  </si>
  <si>
    <t>m³/天/元</t>
  </si>
  <si>
    <t>0-90天</t>
  </si>
  <si>
    <t>免费</t>
  </si>
  <si>
    <t>1、备货会按存储服务执行存货服务收费；
2、越库撤销服务、拆包服务产生的存货会执行存储服务收费；</t>
  </si>
  <si>
    <t>存储费=当月每日客户在库库存体积累加*存储费标准</t>
  </si>
  <si>
    <t>91-120天</t>
  </si>
  <si>
    <t>121-150天</t>
  </si>
  <si>
    <t>151-180天</t>
  </si>
  <si>
    <t>大于180天</t>
  </si>
  <si>
    <t>服务项目</t>
  </si>
  <si>
    <t>件型</t>
  </si>
  <si>
    <t>小件</t>
  </si>
  <si>
    <t>中件</t>
  </si>
  <si>
    <t>大件</t>
  </si>
  <si>
    <t>x≤40cm，
且y≤5KG</t>
  </si>
  <si>
    <t>40cm＜x≤80cm，
或5KG＜y≤15KG</t>
  </si>
  <si>
    <t>80cm＜x，
或15KG＜y</t>
  </si>
  <si>
    <t xml:space="preserve">库内操作服务
</t>
  </si>
  <si>
    <t>备货</t>
  </si>
  <si>
    <t>入库服务</t>
  </si>
  <si>
    <t>1、到货商品清点
2、验收入库上架</t>
  </si>
  <si>
    <t>元/件</t>
  </si>
  <si>
    <t>代发服务</t>
  </si>
  <si>
    <t>1、拣货下架、复核
2、打印运单
3、打包、运单粘贴
4、出库（不含耗材）</t>
  </si>
  <si>
    <t>首单（元/单，含1件）</t>
  </si>
  <si>
    <t>续件（元/件）</t>
  </si>
  <si>
    <t xml:space="preserve">黑河国欧（GUOO)增值服务指导收费          </t>
  </si>
  <si>
    <t xml:space="preserve">地址 :黑龙江省黑河市爱辉区幸福乡中央东大街百合路边民互市贸易交易点 1-2号仓库      仓库联系人：杨东升      电话：19532223242 </t>
  </si>
  <si>
    <t>保税仓</t>
  </si>
  <si>
    <t>保税仓备货出口报关服务</t>
  </si>
  <si>
    <t xml:space="preserve">1、入区申报
2、出口退税申报
3、出区申报
</t>
  </si>
  <si>
    <t>元/单</t>
  </si>
  <si>
    <t>500元/单，每张单限5个品名内，超过5个品名需要增加续页，续页费100元/张</t>
  </si>
  <si>
    <t>1210出口通关，整进零出集货模式</t>
  </si>
  <si>
    <t>增值服务</t>
  </si>
  <si>
    <t>退件</t>
  </si>
  <si>
    <t>撤销服务</t>
  </si>
  <si>
    <t>1、拦截
2、拆包
3、回库
4、上架</t>
  </si>
  <si>
    <t>销退服务</t>
  </si>
  <si>
    <t>1、退货商品清点
2、验收入库、上架</t>
  </si>
  <si>
    <t>退仓+退货</t>
  </si>
  <si>
    <t>1、拣货下架、复核
2、打包出库、交接（不含耗材）</t>
  </si>
  <si>
    <t>3、GUOO国内免费揽收运输至黑河仓运费退件补收</t>
  </si>
  <si>
    <t>元/KG</t>
  </si>
  <si>
    <t>卖家自送黑河仓</t>
  </si>
  <si>
    <t>卖家自送新厦大道180号3号仓、义乌市京东亚洲一号仓、晋江市池店镇仓</t>
  </si>
  <si>
    <t>卖家交货至GUOO其他揽收点</t>
  </si>
  <si>
    <t>4、国内回程运输费用</t>
  </si>
  <si>
    <t>回程运输方式，费用实报实销</t>
  </si>
  <si>
    <t>退仓+换标+重新上架</t>
  </si>
  <si>
    <t>1、拣货下架、复核；
2、撕掉旧SKU标；        3、贴新的SKU标；      4、重新上架。</t>
  </si>
  <si>
    <t>入库增值</t>
  </si>
  <si>
    <t>代贴条码/标签</t>
  </si>
  <si>
    <t>根据客户需求,打印并代贴条码/防伪码/其他标签</t>
  </si>
  <si>
    <t>件/元</t>
  </si>
  <si>
    <t>贴标签+气泡袋入库</t>
  </si>
  <si>
    <t>1、装气泡袋；            2、贴SKU标</t>
  </si>
  <si>
    <t>贴标签+气泡膜入库</t>
  </si>
  <si>
    <t>1、缠气泡膜；            2、贴SKU标</t>
  </si>
  <si>
    <t>贴标签+快递袋入库</t>
  </si>
  <si>
    <t>1、装快递袋；            2、贴SKU标</t>
  </si>
  <si>
    <t>贴标签+珍珠棉入库</t>
  </si>
  <si>
    <t>1、包珍珠棉；            2、贴SKU标</t>
  </si>
  <si>
    <t>贴标签+气泡柱入库</t>
  </si>
  <si>
    <t>1、装气泡柱；            2、贴SKU标</t>
  </si>
  <si>
    <t>缠绕膜二次包装(防水)</t>
  </si>
  <si>
    <t>贴标签+气泡柱+缠绕膜</t>
  </si>
  <si>
    <t>1、装气泡柱；            2、缠绕膜；                3、贴SKU标</t>
  </si>
  <si>
    <t>多个裸产品组合一个SKU+贴SKU+打包入库(自备包材)</t>
  </si>
  <si>
    <t>1、组合2个或者2个以上SKU；                    2、合并打包（自备耗材）；                        3、贴SKU标</t>
  </si>
  <si>
    <t>贴标签+纸箱入库（包括飞机盒）</t>
  </si>
  <si>
    <t>1、装纸箱；                               2、贴SKU标</t>
  </si>
  <si>
    <t>单独咨询</t>
  </si>
  <si>
    <t>加欧规头</t>
  </si>
  <si>
    <t>增加通用欧规头</t>
  </si>
  <si>
    <t>元/个</t>
  </si>
  <si>
    <t>增值人工工时</t>
  </si>
  <si>
    <t>其他特殊增值服务</t>
  </si>
  <si>
    <t>元/小时</t>
  </si>
  <si>
    <t>需单独咨询服务需求后确认工时</t>
  </si>
  <si>
    <t>拍照</t>
  </si>
  <si>
    <t>按客户要求拍照</t>
  </si>
  <si>
    <t>拍视频</t>
  </si>
  <si>
    <t>按客户要求拍视频</t>
  </si>
  <si>
    <t>销毁</t>
  </si>
  <si>
    <t>销毁/弃置</t>
  </si>
  <si>
    <t>标准化包装服务费用</t>
  </si>
  <si>
    <t>快递袋</t>
  </si>
  <si>
    <t>快递包装</t>
  </si>
  <si>
    <t>40*50CM</t>
  </si>
  <si>
    <t>32*37CM</t>
  </si>
  <si>
    <t>50*60CM</t>
  </si>
  <si>
    <t>45*60CM</t>
  </si>
  <si>
    <t>60*80CM</t>
  </si>
  <si>
    <t>内置加厚透明气泡袋</t>
  </si>
  <si>
    <t>8*10cm</t>
  </si>
  <si>
    <t>30*40cm</t>
  </si>
  <si>
    <t>25*30cm</t>
  </si>
  <si>
    <t>15*20cm</t>
  </si>
  <si>
    <t>纸箱</t>
  </si>
  <si>
    <t>1号纸箱</t>
  </si>
  <si>
    <t>25*25*20CM</t>
  </si>
  <si>
    <t>2号纸箱</t>
  </si>
  <si>
    <t>35*35*30CM</t>
  </si>
  <si>
    <t>3号纸箱</t>
  </si>
  <si>
    <t>45*45*34.5CM</t>
  </si>
  <si>
    <t>4号纸箱</t>
  </si>
  <si>
    <t>50*32*37CM</t>
  </si>
  <si>
    <t>5号纸箱</t>
  </si>
  <si>
    <t>60*50*40CM</t>
  </si>
  <si>
    <t>飞机盒</t>
  </si>
  <si>
    <t>1号飞机盒</t>
  </si>
  <si>
    <t>108*82*52mm</t>
  </si>
  <si>
    <t>2号飞机盒</t>
  </si>
  <si>
    <t>120*105*74mm</t>
  </si>
  <si>
    <t>气泡柱</t>
  </si>
  <si>
    <t>防震防摔填充</t>
  </si>
  <si>
    <t>每0.5米</t>
  </si>
  <si>
    <t>根据产品规格需要匹配</t>
  </si>
  <si>
    <t>每1米</t>
  </si>
  <si>
    <t>珍珠棉气泡膜</t>
  </si>
  <si>
    <t>50cm*厚0.5mm</t>
  </si>
  <si>
    <t>软泡沫板填充棉</t>
  </si>
  <si>
    <t>120cm*厚1mm</t>
  </si>
  <si>
    <t>仓库仅备简单耗材（快递袋、气泡膜），其他包装材料和纸箱可自备或仓库收取成本价，复杂打包需要单独咨询</t>
  </si>
  <si>
    <t>GUOO违禁品(品类&amp;品名)</t>
  </si>
  <si>
    <t>品名</t>
  </si>
  <si>
    <t>蛋孵化器</t>
  </si>
  <si>
    <t>牙科器械</t>
  </si>
  <si>
    <t>制氧机</t>
  </si>
  <si>
    <t>品类</t>
  </si>
  <si>
    <t>爆炸品：炸药、雷管、火药、子弹、烟花、鞭炮等</t>
  </si>
  <si>
    <t>易燃气体：打火机、打火机油、空气清新剂、摩丝(发胶、头发定型剂液化气，灭火器</t>
  </si>
  <si>
    <t>易燃液体：油漆、酒精、白酒、胶黏剂、粘合剂、丙酮、汽油、柴油、天那水、胶水、 粘合剂、油墨、定型水、指甲油、香水</t>
  </si>
  <si>
    <t>易燃固体：火柴、硫磺、明胶、硝基、磷、镁、乒乓球、蜡烛</t>
  </si>
  <si>
    <t>毒性物质：砷、尼古丁、氰化物、氰化钾、杀虫剂、农药</t>
  </si>
  <si>
    <t>腐蚀品：硫酸、盐酸、氢氧化钠、氢氧化钾、水银、双氧水、电镀用溶液、蓄电池、清洗液、清洁水</t>
  </si>
  <si>
    <t>弹药及其零件</t>
  </si>
  <si>
    <t>有毒和放射性物质</t>
  </si>
  <si>
    <t>生物传染性物质</t>
  </si>
  <si>
    <t>易腐烂的食物（例如会很快变质的食物）</t>
  </si>
  <si>
    <t>活的动物、鸟类、鱼类、蚕以外的生物、蜜蜂和水蛭</t>
  </si>
  <si>
    <t>活的植物和种子</t>
  </si>
  <si>
    <t>无线电电子通讯方式（儿童玩具、婴儿监视器、警报器、小工具、路由器、非专业对讲机除外）</t>
  </si>
  <si>
    <t>麻醉药品、前体和含有它们的药物</t>
  </si>
  <si>
    <t>酒类产品</t>
  </si>
  <si>
    <t>现金、流通硬币、货币工具</t>
  </si>
  <si>
    <t>植物保护产品（农药、除草剂）</t>
  </si>
  <si>
    <t>渔网</t>
  </si>
  <si>
    <t>工业机器和设备及其零件</t>
  </si>
  <si>
    <t>内燃机（船用发动机除外）</t>
  </si>
  <si>
    <t>万用表、示波器、电量测量仪器</t>
  </si>
  <si>
    <t>医疗设备（温度计和血压测量设备除外）</t>
  </si>
  <si>
    <t>集中供暖锅炉</t>
  </si>
  <si>
    <t>不带电子元件的印刷电路板（电路）</t>
  </si>
  <si>
    <t>模型和人体模型</t>
  </si>
  <si>
    <t>石墨刷和电极</t>
  </si>
  <si>
    <t>珠宝制品、手表</t>
  </si>
  <si>
    <t>高频回声测深仪等</t>
  </si>
  <si>
    <t>飞行器：无人机、四轴飞行器</t>
  </si>
  <si>
    <t>膳食补充剂、药物</t>
  </si>
  <si>
    <t>烟草和烟草制品</t>
  </si>
  <si>
    <t>艺术作品：不到50年的绘画、小雕像、版画、宗教装饰品等</t>
  </si>
  <si>
    <t>50多年前制造的具有文化价值的物品</t>
  </si>
  <si>
    <t>汽车和摩托车的编号部件和零部件</t>
  </si>
  <si>
    <t>带有性内容的材料、带有宗教内容的材料，呼吁极端主义和恐怖主义。纳粹宣传材料，其象征和象征都可能损害欧亚经济联盟成员国的政治和经济利益</t>
  </si>
  <si>
    <t>空运产品不可以发带磁、带电（纽扣电池也不行）、液体粉末、刀具</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</si>
</sst>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yyyy&quot;年&quot;m&quot;月&quot;d&quot;日&quot;;@"/>
    <numFmt numFmtId="178" formatCode="0.000_ ;[Red]\-0.000\ "/>
    <numFmt numFmtId="179" formatCode="\¥#,##0.00_);[Red]\(\¥#,##0.00\)"/>
    <numFmt numFmtId="180" formatCode="0.0000"/>
  </numFmts>
  <fonts count="68">
    <font>
      <sz val="11"/>
      <color theme="1"/>
      <name val="宋体"/>
      <charset val="134"/>
      <scheme val="minor"/>
    </font>
    <font>
      <sz val="11"/>
      <color theme="1"/>
      <name val="微软雅黑"/>
      <charset val="134"/>
    </font>
    <font>
      <b/>
      <sz val="20"/>
      <color theme="0"/>
      <name val="微软雅黑"/>
      <charset val="134"/>
    </font>
    <font>
      <b/>
      <sz val="16"/>
      <name val="微软雅黑"/>
      <charset val="134"/>
    </font>
    <font>
      <sz val="12"/>
      <name val="微软雅黑"/>
      <charset val="134"/>
    </font>
    <font>
      <sz val="10"/>
      <name val="微软雅黑"/>
      <charset val="134"/>
    </font>
    <font>
      <b/>
      <sz val="14"/>
      <name val="微软雅黑"/>
      <charset val="134"/>
    </font>
    <font>
      <b/>
      <sz val="18"/>
      <name val="微软雅黑"/>
      <charset val="134"/>
    </font>
    <font>
      <b/>
      <sz val="10"/>
      <name val="微软雅黑"/>
      <charset val="134"/>
    </font>
    <font>
      <u/>
      <sz val="11"/>
      <color rgb="FF800080"/>
      <name val="宋体"/>
      <charset val="0"/>
      <scheme val="minor"/>
    </font>
    <font>
      <sz val="10"/>
      <color rgb="FFFF0000"/>
      <name val="微软雅黑"/>
      <charset val="134"/>
    </font>
    <font>
      <b/>
      <sz val="10"/>
      <color rgb="FFFF0000"/>
      <name val="微软雅黑"/>
      <charset val="134"/>
    </font>
    <font>
      <sz val="10"/>
      <color theme="1"/>
      <name val="微软雅黑"/>
      <charset val="134"/>
    </font>
    <font>
      <b/>
      <sz val="24"/>
      <color theme="0"/>
      <name val="微软雅黑"/>
      <charset val="134"/>
    </font>
    <font>
      <b/>
      <sz val="12"/>
      <color rgb="FF08090C"/>
      <name val="微软雅黑"/>
      <charset val="134"/>
    </font>
    <font>
      <sz val="10"/>
      <color rgb="FF08090C"/>
      <name val="微软雅黑"/>
      <charset val="134"/>
    </font>
    <font>
      <b/>
      <sz val="10"/>
      <color rgb="FF08090C"/>
      <name val="微软雅黑"/>
      <charset val="134"/>
    </font>
    <font>
      <b/>
      <sz val="12"/>
      <color theme="0"/>
      <name val="微软雅黑"/>
      <charset val="134"/>
    </font>
    <font>
      <sz val="11"/>
      <color rgb="FFFF0000"/>
      <name val="宋体"/>
      <charset val="134"/>
      <scheme val="minor"/>
    </font>
    <font>
      <b/>
      <sz val="24"/>
      <name val="微软雅黑"/>
      <charset val="134"/>
    </font>
    <font>
      <sz val="11"/>
      <name val="微软雅黑"/>
      <charset val="134"/>
    </font>
    <font>
      <b/>
      <sz val="11"/>
      <name val="微软雅黑"/>
      <charset val="134"/>
    </font>
    <font>
      <b/>
      <sz val="12"/>
      <name val="微软雅黑"/>
      <charset val="134"/>
    </font>
    <font>
      <b/>
      <sz val="12"/>
      <color rgb="FFFF0000"/>
      <name val="微软雅黑"/>
      <charset val="134"/>
    </font>
    <font>
      <b/>
      <sz val="11"/>
      <color rgb="FFFF0000"/>
      <name val="微软雅黑"/>
      <charset val="134"/>
    </font>
    <font>
      <sz val="11"/>
      <color theme="0"/>
      <name val="微软雅黑"/>
      <charset val="134"/>
    </font>
    <font>
      <b/>
      <sz val="11"/>
      <color theme="0"/>
      <name val="微软雅黑"/>
      <charset val="134"/>
    </font>
    <font>
      <b/>
      <sz val="11"/>
      <color theme="1"/>
      <name val="微软雅黑"/>
      <charset val="134"/>
    </font>
    <font>
      <sz val="9"/>
      <color theme="1"/>
      <name val="微软雅黑"/>
      <charset val="134"/>
    </font>
    <font>
      <b/>
      <sz val="9"/>
      <color theme="1"/>
      <name val="微软雅黑"/>
      <charset val="134"/>
    </font>
    <font>
      <sz val="9"/>
      <name val="微软雅黑"/>
      <charset val="134"/>
    </font>
    <font>
      <b/>
      <sz val="9"/>
      <name val="微软雅黑"/>
      <charset val="134"/>
    </font>
    <font>
      <b/>
      <sz val="9"/>
      <color rgb="FFFF0000"/>
      <name val="微软雅黑"/>
      <charset val="134"/>
    </font>
    <font>
      <sz val="11"/>
      <color theme="0"/>
      <name val="宋体"/>
      <charset val="134"/>
      <scheme val="minor"/>
    </font>
    <font>
      <b/>
      <sz val="12"/>
      <color rgb="FF008EF2"/>
      <name val="微软雅黑"/>
      <charset val="134"/>
    </font>
    <font>
      <b/>
      <sz val="10"/>
      <color theme="1"/>
      <name val="微软雅黑"/>
      <charset val="134"/>
    </font>
    <font>
      <sz val="10"/>
      <color theme="0"/>
      <name val="微软雅黑"/>
      <charset val="134"/>
    </font>
    <font>
      <sz val="10"/>
      <color theme="0"/>
      <name val="宋体"/>
      <charset val="134"/>
      <scheme val="minor"/>
    </font>
    <font>
      <sz val="11"/>
      <name val="宋体"/>
      <charset val="134"/>
      <scheme val="minor"/>
    </font>
    <font>
      <sz val="8"/>
      <color theme="1"/>
      <name val="微软雅黑"/>
      <charset val="134"/>
    </font>
    <font>
      <sz val="9"/>
      <color rgb="FFFF0000"/>
      <name val="微软雅黑"/>
      <charset val="134"/>
    </font>
    <font>
      <sz val="8"/>
      <name val="微软雅黑"/>
      <charset val="134"/>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color rgb="FFFF0000"/>
      <name val="微软雅黑"/>
      <charset val="134"/>
    </font>
    <font>
      <b/>
      <sz val="20"/>
      <color rgb="FFFF0000"/>
      <name val="微软雅黑"/>
      <charset val="134"/>
    </font>
    <font>
      <sz val="10"/>
      <name val="Times New Roman"/>
      <charset val="134"/>
    </font>
    <font>
      <sz val="9"/>
      <color theme="1"/>
      <name val="Times New Roman"/>
      <charset val="134"/>
    </font>
    <font>
      <b/>
      <sz val="8"/>
      <color rgb="FFFF0000"/>
      <name val="微软雅黑"/>
      <charset val="134"/>
    </font>
    <font>
      <sz val="10"/>
      <name val="宋体"/>
      <charset val="134"/>
    </font>
    <font>
      <b/>
      <sz val="10"/>
      <color rgb="FF008EF2"/>
      <name val="微软雅黑"/>
      <charset val="134"/>
    </font>
    <font>
      <sz val="10"/>
      <color theme="1"/>
      <name val="Times New Roman"/>
      <charset val="134"/>
    </font>
  </fonts>
  <fills count="47">
    <fill>
      <patternFill patternType="none"/>
    </fill>
    <fill>
      <patternFill patternType="gray125"/>
    </fill>
    <fill>
      <patternFill patternType="solid">
        <fgColor rgb="FF008EF2"/>
        <bgColor indexed="64"/>
      </patternFill>
    </fill>
    <fill>
      <patternFill patternType="solid">
        <fgColor theme="6" tint="0.6"/>
        <bgColor indexed="64"/>
      </patternFill>
    </fill>
    <fill>
      <patternFill patternType="solid">
        <fgColor rgb="FFF1F5FA"/>
        <bgColor indexed="64"/>
      </patternFill>
    </fill>
    <fill>
      <patternFill patternType="solid">
        <fgColor rgb="FF00B0F0"/>
        <bgColor indexed="64"/>
      </patternFill>
    </fill>
    <fill>
      <patternFill patternType="solid">
        <fgColor theme="0"/>
        <bgColor indexed="64"/>
      </patternFill>
    </fill>
    <fill>
      <patternFill patternType="solid">
        <fgColor theme="6" tint="0.4"/>
        <bgColor indexed="64"/>
      </patternFill>
    </fill>
    <fill>
      <patternFill patternType="solid">
        <fgColor rgb="FFFFFF00"/>
        <bgColor indexed="64"/>
      </patternFill>
    </fill>
    <fill>
      <patternFill patternType="solid">
        <fgColor theme="6" tint="0.8"/>
        <bgColor indexed="64"/>
      </patternFill>
    </fill>
    <fill>
      <patternFill patternType="solid">
        <fgColor theme="2"/>
        <bgColor indexed="64"/>
      </patternFill>
    </fill>
    <fill>
      <patternFill patternType="solid">
        <fgColor rgb="FFFFC000"/>
        <bgColor indexed="64"/>
      </patternFill>
    </fill>
    <fill>
      <patternFill patternType="solid">
        <fgColor rgb="FFEBF0FA"/>
        <bgColor indexed="64"/>
      </patternFill>
    </fill>
    <fill>
      <patternFill patternType="solid">
        <fgColor theme="3"/>
        <bgColor indexed="64"/>
      </patternFill>
    </fill>
    <fill>
      <patternFill patternType="solid">
        <fgColor theme="0" tint="-0.15"/>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7">
    <border>
      <left/>
      <right/>
      <top/>
      <bottom/>
      <diagonal/>
    </border>
    <border>
      <left style="thick">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bottom style="thin">
        <color auto="1"/>
      </bottom>
      <diagonal/>
    </border>
    <border>
      <left style="thin">
        <color auto="1"/>
      </left>
      <right style="thick">
        <color auto="1"/>
      </right>
      <top/>
      <bottom style="thin">
        <color auto="1"/>
      </bottom>
      <diagonal/>
    </border>
    <border>
      <left style="thin">
        <color auto="1"/>
      </left>
      <right style="thin">
        <color auto="1"/>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style="medium">
        <color auto="1"/>
      </left>
      <right/>
      <top/>
      <bottom/>
      <diagonal/>
    </border>
    <border>
      <left style="medium">
        <color auto="1"/>
      </left>
      <right style="thin">
        <color auto="1"/>
      </right>
      <top/>
      <bottom/>
      <diagonal/>
    </border>
    <border>
      <left style="thin">
        <color auto="1"/>
      </left>
      <right/>
      <top style="thin">
        <color auto="1"/>
      </top>
      <bottom/>
      <diagonal/>
    </border>
    <border>
      <left style="thin">
        <color auto="1"/>
      </left>
      <right/>
      <top/>
      <bottom/>
      <diagonal/>
    </border>
    <border>
      <left style="medium">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auto="1"/>
      </right>
      <top/>
      <bottom style="medium">
        <color auto="1"/>
      </bottom>
      <diagonal/>
    </border>
    <border>
      <left style="thin">
        <color auto="1"/>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bottom style="thin">
        <color auto="1"/>
      </bottom>
      <diagonal/>
    </border>
    <border>
      <left/>
      <right/>
      <top style="thick">
        <color auto="1"/>
      </top>
      <bottom style="thick">
        <color auto="1"/>
      </bottom>
      <diagonal/>
    </border>
    <border>
      <left style="thin">
        <color auto="1"/>
      </left>
      <right style="thick">
        <color auto="1"/>
      </right>
      <top style="thin">
        <color auto="1"/>
      </top>
      <bottom/>
      <diagonal/>
    </border>
    <border>
      <left style="thin">
        <color auto="1"/>
      </left>
      <right style="thin">
        <color auto="1"/>
      </right>
      <top style="thin">
        <color auto="1"/>
      </top>
      <bottom style="thick">
        <color auto="1"/>
      </bottom>
      <diagonal/>
    </border>
    <border>
      <left style="thin">
        <color auto="1"/>
      </left>
      <right style="thin">
        <color auto="1"/>
      </right>
      <top style="thick">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16" borderId="59"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60" applyNumberFormat="0" applyFill="0" applyAlignment="0" applyProtection="0">
      <alignment vertical="center"/>
    </xf>
    <xf numFmtId="0" fontId="47" fillId="0" borderId="60" applyNumberFormat="0" applyFill="0" applyAlignment="0" applyProtection="0">
      <alignment vertical="center"/>
    </xf>
    <xf numFmtId="0" fontId="48" fillId="0" borderId="61" applyNumberFormat="0" applyFill="0" applyAlignment="0" applyProtection="0">
      <alignment vertical="center"/>
    </xf>
    <xf numFmtId="0" fontId="48" fillId="0" borderId="0" applyNumberFormat="0" applyFill="0" applyBorder="0" applyAlignment="0" applyProtection="0">
      <alignment vertical="center"/>
    </xf>
    <xf numFmtId="0" fontId="49" fillId="17" borderId="62" applyNumberFormat="0" applyAlignment="0" applyProtection="0">
      <alignment vertical="center"/>
    </xf>
    <xf numFmtId="0" fontId="50" fillId="18" borderId="63" applyNumberFormat="0" applyAlignment="0" applyProtection="0">
      <alignment vertical="center"/>
    </xf>
    <xf numFmtId="0" fontId="51" fillId="18" borderId="62" applyNumberFormat="0" applyAlignment="0" applyProtection="0">
      <alignment vertical="center"/>
    </xf>
    <xf numFmtId="0" fontId="52" fillId="19" borderId="64" applyNumberFormat="0" applyAlignment="0" applyProtection="0">
      <alignment vertical="center"/>
    </xf>
    <xf numFmtId="0" fontId="53" fillId="0" borderId="65" applyNumberFormat="0" applyFill="0" applyAlignment="0" applyProtection="0">
      <alignment vertical="center"/>
    </xf>
    <xf numFmtId="0" fontId="54" fillId="0" borderId="66" applyNumberFormat="0" applyFill="0" applyAlignment="0" applyProtection="0">
      <alignment vertical="center"/>
    </xf>
    <xf numFmtId="0" fontId="55" fillId="20" borderId="0" applyNumberFormat="0" applyBorder="0" applyAlignment="0" applyProtection="0">
      <alignment vertical="center"/>
    </xf>
    <xf numFmtId="0" fontId="56" fillId="21" borderId="0" applyNumberFormat="0" applyBorder="0" applyAlignment="0" applyProtection="0">
      <alignment vertical="center"/>
    </xf>
    <xf numFmtId="0" fontId="57" fillId="22" borderId="0" applyNumberFormat="0" applyBorder="0" applyAlignment="0" applyProtection="0">
      <alignment vertical="center"/>
    </xf>
    <xf numFmtId="0" fontId="58" fillId="23"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58" fillId="26" borderId="0" applyNumberFormat="0" applyBorder="0" applyAlignment="0" applyProtection="0">
      <alignment vertical="center"/>
    </xf>
    <xf numFmtId="0" fontId="58"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58" fillId="30" borderId="0" applyNumberFormat="0" applyBorder="0" applyAlignment="0" applyProtection="0">
      <alignment vertical="center"/>
    </xf>
    <xf numFmtId="0" fontId="58" fillId="31" borderId="0" applyNumberFormat="0" applyBorder="0" applyAlignment="0" applyProtection="0">
      <alignment vertical="center"/>
    </xf>
    <xf numFmtId="0" fontId="59" fillId="32" borderId="0" applyNumberFormat="0" applyBorder="0" applyAlignment="0" applyProtection="0">
      <alignment vertical="center"/>
    </xf>
    <xf numFmtId="0" fontId="59" fillId="33" borderId="0" applyNumberFormat="0" applyBorder="0" applyAlignment="0" applyProtection="0">
      <alignment vertical="center"/>
    </xf>
    <xf numFmtId="0" fontId="58" fillId="34" borderId="0" applyNumberFormat="0" applyBorder="0" applyAlignment="0" applyProtection="0">
      <alignment vertical="center"/>
    </xf>
    <xf numFmtId="0" fontId="58" fillId="35" borderId="0" applyNumberFormat="0" applyBorder="0" applyAlignment="0" applyProtection="0">
      <alignment vertical="center"/>
    </xf>
    <xf numFmtId="0" fontId="59" fillId="36" borderId="0" applyNumberFormat="0" applyBorder="0" applyAlignment="0" applyProtection="0">
      <alignment vertical="center"/>
    </xf>
    <xf numFmtId="0" fontId="59" fillId="37" borderId="0" applyNumberFormat="0" applyBorder="0" applyAlignment="0" applyProtection="0">
      <alignment vertical="center"/>
    </xf>
    <xf numFmtId="0" fontId="58" fillId="38" borderId="0" applyNumberFormat="0" applyBorder="0" applyAlignment="0" applyProtection="0">
      <alignment vertical="center"/>
    </xf>
    <xf numFmtId="0" fontId="58" fillId="39" borderId="0" applyNumberFormat="0" applyBorder="0" applyAlignment="0" applyProtection="0">
      <alignment vertical="center"/>
    </xf>
    <xf numFmtId="0" fontId="59" fillId="40" borderId="0" applyNumberFormat="0" applyBorder="0" applyAlignment="0" applyProtection="0">
      <alignment vertical="center"/>
    </xf>
    <xf numFmtId="0" fontId="59" fillId="41" borderId="0" applyNumberFormat="0" applyBorder="0" applyAlignment="0" applyProtection="0">
      <alignment vertical="center"/>
    </xf>
    <xf numFmtId="0" fontId="58" fillId="42" borderId="0" applyNumberFormat="0" applyBorder="0" applyAlignment="0" applyProtection="0">
      <alignment vertical="center"/>
    </xf>
    <xf numFmtId="0" fontId="58" fillId="43" borderId="0" applyNumberFormat="0" applyBorder="0" applyAlignment="0" applyProtection="0">
      <alignment vertical="center"/>
    </xf>
    <xf numFmtId="0" fontId="59" fillId="44" borderId="0" applyNumberFormat="0" applyBorder="0" applyAlignment="0" applyProtection="0">
      <alignment vertical="center"/>
    </xf>
    <xf numFmtId="0" fontId="59" fillId="45" borderId="0" applyNumberFormat="0" applyBorder="0" applyAlignment="0" applyProtection="0">
      <alignment vertical="center"/>
    </xf>
    <xf numFmtId="0" fontId="58" fillId="46" borderId="0" applyNumberFormat="0" applyBorder="0" applyAlignment="0" applyProtection="0">
      <alignment vertical="center"/>
    </xf>
    <xf numFmtId="0" fontId="0" fillId="0" borderId="0"/>
  </cellStyleXfs>
  <cellXfs count="433">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4" fillId="0" borderId="5" xfId="0" applyFont="1" applyFill="1" applyBorder="1" applyAlignment="1">
      <alignment horizontal="center" vertical="center"/>
    </xf>
    <xf numFmtId="0" fontId="1" fillId="0" borderId="6" xfId="0" applyFont="1" applyBorder="1">
      <alignment vertical="center"/>
    </xf>
    <xf numFmtId="0" fontId="4" fillId="0" borderId="7" xfId="0" applyFont="1" applyFill="1" applyBorder="1" applyAlignment="1">
      <alignment horizontal="center" vertical="center"/>
    </xf>
    <xf numFmtId="0" fontId="1" fillId="0" borderId="8" xfId="0" applyFont="1" applyBorder="1">
      <alignment vertical="center"/>
    </xf>
    <xf numFmtId="0" fontId="4" fillId="0" borderId="9" xfId="0" applyFont="1" applyFill="1" applyBorder="1" applyAlignment="1">
      <alignment horizontal="center" vertical="center"/>
    </xf>
    <xf numFmtId="0" fontId="1" fillId="0" borderId="10" xfId="0" applyFont="1" applyBorder="1">
      <alignment vertical="center"/>
    </xf>
    <xf numFmtId="0" fontId="4" fillId="0" borderId="11" xfId="0" applyFont="1" applyFill="1" applyBorder="1" applyAlignment="1">
      <alignment horizontal="center" vertical="center"/>
    </xf>
    <xf numFmtId="0" fontId="4" fillId="0" borderId="12" xfId="0" applyFont="1" applyFill="1" applyBorder="1" applyAlignment="1">
      <alignment horizontal="left" vertical="center"/>
    </xf>
    <xf numFmtId="0" fontId="4" fillId="0" borderId="8" xfId="0" applyFont="1" applyFill="1" applyBorder="1" applyAlignment="1">
      <alignment horizontal="left" vertical="center"/>
    </xf>
    <xf numFmtId="0" fontId="4" fillId="0" borderId="8" xfId="0" applyFont="1" applyFill="1" applyBorder="1" applyAlignment="1">
      <alignment vertical="center" wrapText="1"/>
    </xf>
    <xf numFmtId="0" fontId="4" fillId="0" borderId="10" xfId="0" applyFont="1" applyFill="1" applyBorder="1" applyAlignment="1">
      <alignment vertical="center"/>
    </xf>
    <xf numFmtId="0" fontId="5" fillId="4" borderId="0" xfId="0" applyFont="1" applyFill="1" applyAlignment="1">
      <alignment horizontal="center" vertical="center"/>
    </xf>
    <xf numFmtId="7" fontId="5" fillId="4" borderId="0" xfId="0" applyNumberFormat="1" applyFont="1" applyFill="1" applyAlignment="1">
      <alignment horizontal="center" vertical="center"/>
    </xf>
    <xf numFmtId="0" fontId="6" fillId="5" borderId="13" xfId="0" applyFont="1" applyFill="1" applyBorder="1" applyAlignment="1">
      <alignment horizontal="center" vertical="center" wrapText="1"/>
    </xf>
    <xf numFmtId="0" fontId="7" fillId="5" borderId="13" xfId="0" applyFont="1" applyFill="1" applyBorder="1" applyAlignment="1">
      <alignment horizontal="center" vertical="center" wrapText="1"/>
    </xf>
    <xf numFmtId="7" fontId="8" fillId="5" borderId="13" xfId="0" applyNumberFormat="1" applyFont="1" applyFill="1" applyBorder="1" applyAlignment="1">
      <alignment horizontal="center" vertical="center" wrapText="1"/>
    </xf>
    <xf numFmtId="0" fontId="8" fillId="6" borderId="14" xfId="0" applyFont="1" applyFill="1" applyBorder="1" applyAlignment="1">
      <alignment horizontal="left" vertical="center" wrapText="1"/>
    </xf>
    <xf numFmtId="0" fontId="8" fillId="6" borderId="15" xfId="0" applyFont="1" applyFill="1" applyBorder="1" applyAlignment="1">
      <alignment horizontal="left" vertical="center" wrapText="1"/>
    </xf>
    <xf numFmtId="0" fontId="8" fillId="6" borderId="0" xfId="0" applyFont="1" applyFill="1" applyBorder="1" applyAlignment="1">
      <alignment horizontal="left" vertical="center" wrapText="1"/>
    </xf>
    <xf numFmtId="0" fontId="8" fillId="6" borderId="0" xfId="0" applyFont="1" applyFill="1" applyBorder="1" applyAlignment="1">
      <alignment horizontal="center" vertical="center" wrapText="1"/>
    </xf>
    <xf numFmtId="0" fontId="8" fillId="6" borderId="16" xfId="0" applyFont="1" applyFill="1" applyBorder="1" applyAlignment="1">
      <alignment horizontal="left" vertical="center" wrapText="1"/>
    </xf>
    <xf numFmtId="0" fontId="9" fillId="4" borderId="0" xfId="6" applyFont="1" applyFill="1" applyAlignment="1">
      <alignment horizontal="center" vertical="center"/>
    </xf>
    <xf numFmtId="0" fontId="5" fillId="5" borderId="17" xfId="0" applyFont="1" applyFill="1" applyBorder="1" applyAlignment="1">
      <alignment horizontal="center" vertical="center"/>
    </xf>
    <xf numFmtId="0" fontId="5" fillId="5" borderId="0" xfId="0" applyFont="1" applyFill="1" applyBorder="1" applyAlignment="1">
      <alignment horizontal="center" vertical="center"/>
    </xf>
    <xf numFmtId="0" fontId="5" fillId="5" borderId="13" xfId="0" applyFont="1" applyFill="1" applyBorder="1" applyAlignment="1">
      <alignment horizontal="center" vertical="center"/>
    </xf>
    <xf numFmtId="0" fontId="5" fillId="5" borderId="13" xfId="0" applyFont="1" applyFill="1" applyBorder="1" applyAlignment="1">
      <alignment horizontal="center" vertical="center" wrapText="1"/>
    </xf>
    <xf numFmtId="0" fontId="5" fillId="5" borderId="18" xfId="0" applyFont="1" applyFill="1" applyBorder="1" applyAlignment="1">
      <alignment horizontal="center" vertical="center"/>
    </xf>
    <xf numFmtId="0" fontId="5" fillId="5" borderId="19" xfId="0" applyFont="1" applyFill="1" applyBorder="1" applyAlignment="1">
      <alignment horizontal="center" vertical="center"/>
    </xf>
    <xf numFmtId="0" fontId="5" fillId="5" borderId="20" xfId="0" applyFont="1" applyFill="1" applyBorder="1" applyAlignment="1">
      <alignment horizontal="center" vertical="center"/>
    </xf>
    <xf numFmtId="7" fontId="5" fillId="5" borderId="13" xfId="0" applyNumberFormat="1" applyFont="1" applyFill="1" applyBorder="1" applyAlignment="1">
      <alignment horizontal="center" vertical="center"/>
    </xf>
    <xf numFmtId="0" fontId="5" fillId="5" borderId="21" xfId="0" applyFont="1" applyFill="1" applyBorder="1" applyAlignment="1">
      <alignment horizontal="center" vertical="center"/>
    </xf>
    <xf numFmtId="0" fontId="5" fillId="5" borderId="22" xfId="0" applyFont="1" applyFill="1" applyBorder="1" applyAlignment="1">
      <alignment horizontal="center" vertical="center"/>
    </xf>
    <xf numFmtId="7" fontId="5" fillId="5" borderId="13" xfId="0" applyNumberFormat="1" applyFont="1" applyFill="1" applyBorder="1" applyAlignment="1">
      <alignment horizontal="center" vertical="center" wrapText="1"/>
    </xf>
    <xf numFmtId="0" fontId="5" fillId="0" borderId="11" xfId="0" applyFont="1" applyFill="1" applyBorder="1" applyAlignment="1">
      <alignment horizontal="center" vertical="center"/>
    </xf>
    <xf numFmtId="0" fontId="5" fillId="0" borderId="13" xfId="0" applyFont="1" applyFill="1" applyBorder="1" applyAlignment="1">
      <alignment horizontal="center" vertical="center"/>
    </xf>
    <xf numFmtId="0" fontId="5" fillId="0" borderId="13" xfId="0" applyFont="1" applyFill="1" applyBorder="1" applyAlignment="1">
      <alignment horizontal="center" vertical="center" wrapText="1"/>
    </xf>
    <xf numFmtId="0" fontId="5" fillId="3" borderId="23" xfId="0" applyFont="1" applyFill="1" applyBorder="1" applyAlignment="1">
      <alignment horizontal="center" vertical="center" wrapText="1"/>
    </xf>
    <xf numFmtId="0" fontId="5" fillId="3" borderId="23" xfId="0" applyFont="1" applyFill="1" applyBorder="1" applyAlignment="1">
      <alignment horizontal="left" vertical="center" wrapText="1"/>
    </xf>
    <xf numFmtId="0" fontId="5" fillId="3" borderId="23" xfId="0" applyFont="1" applyFill="1" applyBorder="1" applyAlignment="1">
      <alignment horizontal="center" vertical="center"/>
    </xf>
    <xf numFmtId="176" fontId="5" fillId="3" borderId="22" xfId="0" applyNumberFormat="1" applyFont="1" applyFill="1" applyBorder="1" applyAlignment="1">
      <alignment horizontal="left" vertical="center" wrapText="1"/>
    </xf>
    <xf numFmtId="176" fontId="5" fillId="3" borderId="24" xfId="0" applyNumberFormat="1" applyFont="1" applyFill="1" applyBorder="1" applyAlignment="1">
      <alignment horizontal="left" vertical="center" wrapText="1"/>
    </xf>
    <xf numFmtId="176" fontId="5" fillId="3" borderId="25" xfId="0" applyNumberFormat="1" applyFont="1" applyFill="1" applyBorder="1" applyAlignment="1">
      <alignment horizontal="left" vertical="center" wrapText="1"/>
    </xf>
    <xf numFmtId="0" fontId="5" fillId="3" borderId="12" xfId="0" applyFont="1" applyFill="1" applyBorder="1" applyAlignment="1">
      <alignment horizontal="left" vertical="center" wrapText="1"/>
    </xf>
    <xf numFmtId="0" fontId="5" fillId="4" borderId="21" xfId="0" applyFont="1" applyFill="1" applyBorder="1" applyAlignment="1">
      <alignment horizontal="center" vertical="center"/>
    </xf>
    <xf numFmtId="0" fontId="5" fillId="4" borderId="26" xfId="0" applyFont="1" applyFill="1" applyBorder="1" applyAlignment="1">
      <alignment horizontal="center" vertical="center"/>
    </xf>
    <xf numFmtId="0" fontId="5" fillId="4" borderId="23" xfId="0" applyFont="1" applyFill="1" applyBorder="1" applyAlignment="1">
      <alignment horizontal="center" vertical="center" wrapText="1"/>
    </xf>
    <xf numFmtId="0" fontId="5" fillId="4" borderId="23" xfId="0" applyFont="1" applyFill="1" applyBorder="1" applyAlignment="1">
      <alignment horizontal="center" vertical="center"/>
    </xf>
    <xf numFmtId="0" fontId="5" fillId="4" borderId="23" xfId="0" applyFont="1" applyFill="1" applyBorder="1" applyAlignment="1">
      <alignment horizontal="left" vertical="center" wrapText="1"/>
    </xf>
    <xf numFmtId="176" fontId="5" fillId="6" borderId="23" xfId="0" applyNumberFormat="1" applyFont="1" applyFill="1" applyBorder="1" applyAlignment="1">
      <alignment horizontal="center" vertical="center"/>
    </xf>
    <xf numFmtId="0" fontId="5" fillId="4" borderId="23" xfId="0" applyFont="1" applyFill="1" applyBorder="1" applyAlignment="1">
      <alignment horizontal="left" vertical="center"/>
    </xf>
    <xf numFmtId="0" fontId="5" fillId="4" borderId="13" xfId="0" applyFont="1" applyFill="1" applyBorder="1" applyAlignment="1">
      <alignment horizontal="center" vertical="center" wrapText="1"/>
    </xf>
    <xf numFmtId="0" fontId="5" fillId="4" borderId="13" xfId="0" applyFont="1" applyFill="1" applyBorder="1" applyAlignment="1">
      <alignment horizontal="left" vertical="center" wrapText="1"/>
    </xf>
    <xf numFmtId="0" fontId="5" fillId="7" borderId="27" xfId="0" applyFont="1" applyFill="1" applyBorder="1" applyAlignment="1">
      <alignment horizontal="center" vertical="center"/>
    </xf>
    <xf numFmtId="0" fontId="5" fillId="7" borderId="23" xfId="0" applyFont="1" applyFill="1" applyBorder="1" applyAlignment="1">
      <alignment horizontal="left" vertical="center" wrapText="1"/>
    </xf>
    <xf numFmtId="0" fontId="5" fillId="7" borderId="23" xfId="0" applyFont="1" applyFill="1" applyBorder="1" applyAlignment="1">
      <alignment horizontal="center" vertical="center"/>
    </xf>
    <xf numFmtId="176" fontId="5" fillId="7" borderId="23" xfId="0" applyNumberFormat="1" applyFont="1" applyFill="1" applyBorder="1" applyAlignment="1">
      <alignment horizontal="center" vertical="center"/>
    </xf>
    <xf numFmtId="0" fontId="5" fillId="6" borderId="23" xfId="0" applyFont="1" applyFill="1" applyBorder="1" applyAlignment="1">
      <alignment horizontal="center" vertical="center"/>
    </xf>
    <xf numFmtId="0" fontId="5" fillId="7" borderId="26" xfId="0" applyFont="1" applyFill="1" applyBorder="1" applyAlignment="1">
      <alignment horizontal="center" vertical="center"/>
    </xf>
    <xf numFmtId="0" fontId="5" fillId="7" borderId="13" xfId="0" applyFont="1" applyFill="1" applyBorder="1" applyAlignment="1">
      <alignment horizontal="center" vertical="center" wrapText="1"/>
    </xf>
    <xf numFmtId="176" fontId="5" fillId="7" borderId="22" xfId="0" applyNumberFormat="1" applyFont="1" applyFill="1" applyBorder="1" applyAlignment="1">
      <alignment horizontal="center" vertical="center"/>
    </xf>
    <xf numFmtId="176" fontId="5" fillId="7" borderId="24" xfId="0" applyNumberFormat="1" applyFont="1" applyFill="1" applyBorder="1" applyAlignment="1">
      <alignment horizontal="center" vertical="center"/>
    </xf>
    <xf numFmtId="176" fontId="5" fillId="7" borderId="25" xfId="0" applyNumberFormat="1" applyFont="1" applyFill="1" applyBorder="1" applyAlignment="1">
      <alignment horizontal="center" vertical="center"/>
    </xf>
    <xf numFmtId="0" fontId="10" fillId="6" borderId="23" xfId="0" applyFont="1" applyFill="1" applyBorder="1" applyAlignment="1">
      <alignment horizontal="center" vertical="center"/>
    </xf>
    <xf numFmtId="0" fontId="10" fillId="6" borderId="23" xfId="0" applyFont="1" applyFill="1" applyBorder="1" applyAlignment="1">
      <alignment horizontal="center" vertical="center" wrapText="1"/>
    </xf>
    <xf numFmtId="0" fontId="5" fillId="7" borderId="13" xfId="0" applyFont="1" applyFill="1" applyBorder="1" applyAlignment="1">
      <alignment horizontal="left" vertical="center" wrapText="1"/>
    </xf>
    <xf numFmtId="0" fontId="5" fillId="6" borderId="23" xfId="0" applyFont="1" applyFill="1" applyBorder="1" applyAlignment="1">
      <alignment horizontal="left" vertical="center"/>
    </xf>
    <xf numFmtId="0" fontId="5" fillId="7" borderId="13" xfId="0" applyFont="1" applyFill="1" applyBorder="1" applyAlignment="1">
      <alignment horizontal="center" vertical="center"/>
    </xf>
    <xf numFmtId="0" fontId="5" fillId="4" borderId="26" xfId="0" applyFont="1" applyFill="1" applyBorder="1" applyAlignment="1">
      <alignment horizontal="center" vertical="center" wrapText="1"/>
    </xf>
    <xf numFmtId="0" fontId="5" fillId="4" borderId="13" xfId="0" applyFont="1" applyFill="1" applyBorder="1" applyAlignment="1">
      <alignment horizontal="center" vertical="center"/>
    </xf>
    <xf numFmtId="176" fontId="5" fillId="6" borderId="13" xfId="0" applyNumberFormat="1" applyFont="1" applyFill="1" applyBorder="1" applyAlignment="1">
      <alignment horizontal="center" vertical="center"/>
    </xf>
    <xf numFmtId="0" fontId="5" fillId="8" borderId="13" xfId="0" applyFont="1" applyFill="1" applyBorder="1" applyAlignment="1">
      <alignment horizontal="center" vertical="center"/>
    </xf>
    <xf numFmtId="0" fontId="5" fillId="8" borderId="13" xfId="0" applyFont="1" applyFill="1" applyBorder="1" applyAlignment="1">
      <alignment horizontal="left" vertical="center" wrapText="1"/>
    </xf>
    <xf numFmtId="176" fontId="5" fillId="8" borderId="13" xfId="0" applyNumberFormat="1" applyFont="1" applyFill="1" applyBorder="1" applyAlignment="1">
      <alignment horizontal="center" vertical="center"/>
    </xf>
    <xf numFmtId="0" fontId="5" fillId="9" borderId="13" xfId="0" applyFont="1" applyFill="1" applyBorder="1" applyAlignment="1">
      <alignment horizontal="left" vertical="center" wrapText="1"/>
    </xf>
    <xf numFmtId="176" fontId="5" fillId="8" borderId="13" xfId="0" applyNumberFormat="1" applyFont="1" applyFill="1" applyBorder="1" applyAlignment="1">
      <alignment horizontal="center" vertical="center" wrapText="1"/>
    </xf>
    <xf numFmtId="0" fontId="5" fillId="8" borderId="13" xfId="0" applyFont="1" applyFill="1" applyBorder="1" applyAlignment="1">
      <alignment horizontal="center" vertical="center" wrapText="1"/>
    </xf>
    <xf numFmtId="0" fontId="5" fillId="8" borderId="13" xfId="0" applyFont="1" applyFill="1" applyBorder="1" applyAlignment="1">
      <alignment horizontal="left" vertical="center"/>
    </xf>
    <xf numFmtId="176" fontId="5" fillId="8" borderId="28" xfId="0" applyNumberFormat="1" applyFont="1" applyFill="1" applyBorder="1" applyAlignment="1">
      <alignment horizontal="center" vertical="center"/>
    </xf>
    <xf numFmtId="176" fontId="5" fillId="8" borderId="29" xfId="0" applyNumberFormat="1" applyFont="1" applyFill="1" applyBorder="1" applyAlignment="1">
      <alignment horizontal="center" vertical="center"/>
    </xf>
    <xf numFmtId="176" fontId="5" fillId="8" borderId="30" xfId="0" applyNumberFormat="1" applyFont="1" applyFill="1" applyBorder="1" applyAlignment="1">
      <alignment horizontal="center" vertical="center"/>
    </xf>
    <xf numFmtId="0" fontId="5" fillId="4" borderId="13" xfId="0" applyFont="1" applyFill="1" applyBorder="1" applyAlignment="1">
      <alignment horizontal="left" vertical="center"/>
    </xf>
    <xf numFmtId="176" fontId="5" fillId="10" borderId="28" xfId="0" applyNumberFormat="1" applyFont="1" applyFill="1" applyBorder="1" applyAlignment="1">
      <alignment horizontal="center" vertical="center"/>
    </xf>
    <xf numFmtId="176" fontId="5" fillId="10" borderId="29" xfId="0" applyNumberFormat="1" applyFont="1" applyFill="1" applyBorder="1" applyAlignment="1">
      <alignment horizontal="center" vertical="center"/>
    </xf>
    <xf numFmtId="176" fontId="5" fillId="10" borderId="30" xfId="0" applyNumberFormat="1" applyFont="1" applyFill="1" applyBorder="1" applyAlignment="1">
      <alignment horizontal="center" vertical="center"/>
    </xf>
    <xf numFmtId="0" fontId="5" fillId="4" borderId="27" xfId="0" applyFont="1" applyFill="1" applyBorder="1" applyAlignment="1">
      <alignment horizontal="center" vertical="center" wrapText="1"/>
    </xf>
    <xf numFmtId="0" fontId="5" fillId="4" borderId="27" xfId="0" applyFont="1" applyFill="1" applyBorder="1" applyAlignment="1">
      <alignment horizontal="center" vertical="center"/>
    </xf>
    <xf numFmtId="58" fontId="5" fillId="4" borderId="13" xfId="0" applyNumberFormat="1" applyFont="1" applyFill="1" applyBorder="1" applyAlignment="1">
      <alignment horizontal="center" vertical="center"/>
    </xf>
    <xf numFmtId="0" fontId="5" fillId="4" borderId="13" xfId="0" applyFont="1" applyFill="1" applyBorder="1" applyAlignment="1">
      <alignment vertical="center"/>
    </xf>
    <xf numFmtId="0" fontId="5" fillId="4" borderId="27" xfId="0" applyFont="1" applyFill="1" applyBorder="1" applyAlignment="1">
      <alignment horizontal="left" vertical="center"/>
    </xf>
    <xf numFmtId="176" fontId="5" fillId="10" borderId="19" xfId="0" applyNumberFormat="1" applyFont="1" applyFill="1" applyBorder="1" applyAlignment="1">
      <alignment horizontal="center" vertical="center"/>
    </xf>
    <xf numFmtId="176" fontId="5" fillId="10" borderId="31" xfId="0" applyNumberFormat="1" applyFont="1" applyFill="1" applyBorder="1" applyAlignment="1">
      <alignment horizontal="center" vertical="center"/>
    </xf>
    <xf numFmtId="176" fontId="5" fillId="10" borderId="32" xfId="0" applyNumberFormat="1" applyFont="1" applyFill="1" applyBorder="1" applyAlignment="1">
      <alignment horizontal="center" vertical="center"/>
    </xf>
    <xf numFmtId="0" fontId="11" fillId="4" borderId="33" xfId="0" applyFont="1" applyFill="1" applyBorder="1" applyAlignment="1">
      <alignment horizontal="center" vertical="center"/>
    </xf>
    <xf numFmtId="0" fontId="11" fillId="4" borderId="34" xfId="0" applyFont="1" applyFill="1" applyBorder="1" applyAlignment="1">
      <alignment horizontal="center" vertical="center"/>
    </xf>
    <xf numFmtId="0" fontId="11" fillId="4" borderId="35" xfId="0" applyFont="1" applyFill="1" applyBorder="1" applyAlignment="1">
      <alignment horizontal="center" vertical="center"/>
    </xf>
    <xf numFmtId="0" fontId="5" fillId="4" borderId="0" xfId="0" applyFont="1" applyFill="1" applyAlignment="1">
      <alignment horizontal="left" vertical="center"/>
    </xf>
    <xf numFmtId="0" fontId="7" fillId="5" borderId="13" xfId="0" applyFont="1" applyFill="1" applyBorder="1" applyAlignment="1">
      <alignment horizontal="left" vertical="center" wrapText="1"/>
    </xf>
    <xf numFmtId="0" fontId="8" fillId="6" borderId="15" xfId="0" applyFont="1" applyFill="1" applyBorder="1" applyAlignment="1">
      <alignment horizontal="center" vertical="center" wrapText="1"/>
    </xf>
    <xf numFmtId="0" fontId="8" fillId="6" borderId="36" xfId="0" applyFont="1" applyFill="1" applyBorder="1" applyAlignment="1">
      <alignment horizontal="left" vertical="center" wrapText="1"/>
    </xf>
    <xf numFmtId="0" fontId="5" fillId="5" borderId="26" xfId="0" applyFont="1" applyFill="1" applyBorder="1" applyAlignment="1">
      <alignment horizontal="center" vertical="center"/>
    </xf>
    <xf numFmtId="0" fontId="5" fillId="5" borderId="23" xfId="0" applyFont="1" applyFill="1" applyBorder="1" applyAlignment="1">
      <alignment horizontal="center" vertical="center"/>
    </xf>
    <xf numFmtId="0" fontId="5" fillId="5" borderId="25" xfId="0" applyFont="1" applyFill="1" applyBorder="1" applyAlignment="1">
      <alignment horizontal="center" vertical="center"/>
    </xf>
    <xf numFmtId="7" fontId="5" fillId="5" borderId="23" xfId="0" applyNumberFormat="1" applyFont="1" applyFill="1" applyBorder="1" applyAlignment="1">
      <alignment horizontal="center" vertical="center"/>
    </xf>
    <xf numFmtId="0" fontId="5" fillId="5" borderId="37" xfId="0" applyFont="1" applyFill="1" applyBorder="1" applyAlignment="1">
      <alignment horizontal="left" vertical="center"/>
    </xf>
    <xf numFmtId="0" fontId="5" fillId="4" borderId="38" xfId="0" applyFont="1" applyFill="1" applyBorder="1" applyAlignment="1">
      <alignment horizontal="center" vertical="center"/>
    </xf>
    <xf numFmtId="0" fontId="5" fillId="4" borderId="26" xfId="0" applyFont="1" applyFill="1" applyBorder="1" applyAlignment="1">
      <alignment horizontal="left" vertical="center" wrapText="1"/>
    </xf>
    <xf numFmtId="0" fontId="5" fillId="4" borderId="22" xfId="0" applyFont="1" applyFill="1" applyBorder="1" applyAlignment="1">
      <alignment horizontal="center" vertical="center"/>
    </xf>
    <xf numFmtId="0" fontId="5" fillId="4" borderId="25" xfId="0" applyFont="1" applyFill="1" applyBorder="1" applyAlignment="1">
      <alignment horizontal="center" vertical="center"/>
    </xf>
    <xf numFmtId="7" fontId="11" fillId="6" borderId="23" xfId="0" applyNumberFormat="1" applyFont="1" applyFill="1" applyBorder="1" applyAlignment="1">
      <alignment horizontal="center" vertical="center" wrapText="1"/>
    </xf>
    <xf numFmtId="0" fontId="5" fillId="4" borderId="27" xfId="0" applyFont="1" applyFill="1" applyBorder="1" applyAlignment="1">
      <alignment horizontal="left" vertical="center" wrapText="1"/>
    </xf>
    <xf numFmtId="0" fontId="5" fillId="4" borderId="28"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26" xfId="0" applyFont="1" applyFill="1" applyBorder="1" applyAlignment="1">
      <alignment horizontal="left" vertical="center"/>
    </xf>
    <xf numFmtId="176" fontId="11" fillId="8" borderId="13" xfId="0" applyNumberFormat="1" applyFont="1" applyFill="1" applyBorder="1" applyAlignment="1">
      <alignment horizontal="center" vertical="center"/>
    </xf>
    <xf numFmtId="0" fontId="5" fillId="5" borderId="27" xfId="0" applyFont="1" applyFill="1" applyBorder="1" applyAlignment="1">
      <alignment horizontal="center" vertical="center"/>
    </xf>
    <xf numFmtId="0" fontId="5" fillId="5" borderId="26" xfId="0" applyFont="1" applyFill="1" applyBorder="1" applyAlignment="1">
      <alignment horizontal="center" vertical="center" wrapText="1"/>
    </xf>
    <xf numFmtId="0" fontId="5" fillId="5" borderId="24" xfId="0" applyFont="1" applyFill="1" applyBorder="1" applyAlignment="1">
      <alignment horizontal="center" vertical="center"/>
    </xf>
    <xf numFmtId="0" fontId="5" fillId="5" borderId="25" xfId="0" applyFont="1" applyFill="1" applyBorder="1" applyAlignment="1">
      <alignment horizontal="center" vertical="center" wrapText="1"/>
    </xf>
    <xf numFmtId="0" fontId="5" fillId="5" borderId="23" xfId="0" applyFont="1" applyFill="1" applyBorder="1" applyAlignment="1">
      <alignment horizontal="center" vertical="center" wrapText="1"/>
    </xf>
    <xf numFmtId="7" fontId="5" fillId="5" borderId="23" xfId="0" applyNumberFormat="1" applyFont="1" applyFill="1" applyBorder="1" applyAlignment="1">
      <alignment horizontal="center" vertical="center" wrapText="1"/>
    </xf>
    <xf numFmtId="0" fontId="5" fillId="5" borderId="39" xfId="0" applyFont="1" applyFill="1" applyBorder="1" applyAlignment="1">
      <alignment horizontal="left" vertical="center"/>
    </xf>
    <xf numFmtId="176" fontId="5" fillId="6" borderId="13" xfId="0" applyNumberFormat="1" applyFont="1" applyFill="1" applyBorder="1" applyAlignment="1">
      <alignment horizontal="center" vertical="center" wrapText="1"/>
    </xf>
    <xf numFmtId="0" fontId="5" fillId="6" borderId="27" xfId="0" applyFont="1" applyFill="1" applyBorder="1" applyAlignment="1">
      <alignment horizontal="center" vertical="center" wrapText="1"/>
    </xf>
    <xf numFmtId="0" fontId="5" fillId="4" borderId="39" xfId="0" applyFont="1" applyFill="1" applyBorder="1" applyAlignment="1">
      <alignment horizontal="left" vertical="center"/>
    </xf>
    <xf numFmtId="0" fontId="5" fillId="4" borderId="18" xfId="0" applyFont="1" applyFill="1" applyBorder="1" applyAlignment="1">
      <alignment horizontal="center" vertical="center"/>
    </xf>
    <xf numFmtId="0" fontId="5" fillId="6" borderId="26" xfId="0" applyFont="1" applyFill="1" applyBorder="1" applyAlignment="1">
      <alignment horizontal="center" vertical="center" wrapText="1"/>
    </xf>
    <xf numFmtId="0" fontId="5" fillId="6" borderId="23" xfId="0" applyFont="1" applyFill="1" applyBorder="1" applyAlignment="1">
      <alignment horizontal="center" vertical="center" wrapText="1"/>
    </xf>
    <xf numFmtId="0" fontId="1" fillId="0" borderId="0" xfId="0" applyFont="1" applyFill="1" applyAlignment="1">
      <alignment vertical="center"/>
    </xf>
    <xf numFmtId="0" fontId="12" fillId="0" borderId="0" xfId="0" applyFont="1" applyFill="1" applyAlignment="1">
      <alignment vertical="center"/>
    </xf>
    <xf numFmtId="0" fontId="13" fillId="2" borderId="3" xfId="0" applyFont="1" applyFill="1" applyBorder="1" applyAlignment="1">
      <alignment horizontal="center" vertical="center"/>
    </xf>
    <xf numFmtId="0" fontId="13" fillId="2" borderId="40" xfId="0" applyFont="1" applyFill="1" applyBorder="1" applyAlignment="1">
      <alignment horizontal="center" vertical="center"/>
    </xf>
    <xf numFmtId="0" fontId="13" fillId="2" borderId="4" xfId="0" applyFont="1" applyFill="1" applyBorder="1" applyAlignment="1">
      <alignment horizontal="center" vertical="center"/>
    </xf>
    <xf numFmtId="0" fontId="3" fillId="11" borderId="11" xfId="0" applyFont="1" applyFill="1" applyBorder="1" applyAlignment="1">
      <alignment horizontal="center" vertical="center"/>
    </xf>
    <xf numFmtId="0" fontId="3" fillId="11" borderId="23" xfId="0" applyFont="1" applyFill="1" applyBorder="1" applyAlignment="1">
      <alignment horizontal="center" vertical="center"/>
    </xf>
    <xf numFmtId="0" fontId="3" fillId="11" borderId="12" xfId="0" applyFont="1" applyFill="1" applyBorder="1" applyAlignment="1">
      <alignment horizontal="center" vertical="center"/>
    </xf>
    <xf numFmtId="0" fontId="14" fillId="0" borderId="7" xfId="0" applyFont="1" applyFill="1" applyBorder="1" applyAlignment="1">
      <alignment horizontal="center" vertical="center" wrapText="1"/>
    </xf>
    <xf numFmtId="0" fontId="12" fillId="0" borderId="13" xfId="0" applyFont="1" applyFill="1" applyBorder="1" applyAlignment="1">
      <alignment horizontal="center" vertical="center"/>
    </xf>
    <xf numFmtId="0" fontId="15" fillId="0" borderId="13" xfId="0" applyFont="1" applyFill="1" applyBorder="1" applyAlignment="1">
      <alignment vertical="center" wrapText="1"/>
    </xf>
    <xf numFmtId="0" fontId="15" fillId="0" borderId="41" xfId="0" applyFont="1" applyFill="1" applyBorder="1" applyAlignment="1">
      <alignment horizontal="center" vertical="center"/>
    </xf>
    <xf numFmtId="0" fontId="8" fillId="12" borderId="7" xfId="0" applyFont="1" applyFill="1" applyBorder="1" applyAlignment="1">
      <alignment horizontal="center" vertical="center" wrapText="1"/>
    </xf>
    <xf numFmtId="0" fontId="15" fillId="12" borderId="13" xfId="0" applyFont="1" applyFill="1" applyBorder="1" applyAlignment="1">
      <alignment horizontal="center" vertical="center"/>
    </xf>
    <xf numFmtId="0" fontId="15" fillId="12" borderId="13" xfId="0" applyFont="1" applyFill="1" applyBorder="1" applyAlignment="1">
      <alignment horizontal="center" vertical="center" wrapText="1"/>
    </xf>
    <xf numFmtId="0" fontId="15" fillId="12" borderId="13" xfId="0" applyFont="1" applyFill="1" applyBorder="1" applyAlignment="1">
      <alignment vertical="center" wrapText="1"/>
    </xf>
    <xf numFmtId="0" fontId="15" fillId="12" borderId="41" xfId="0" applyFont="1" applyFill="1" applyBorder="1" applyAlignment="1">
      <alignment horizontal="center" vertical="center"/>
    </xf>
    <xf numFmtId="0" fontId="15" fillId="12" borderId="7" xfId="0" applyFont="1" applyFill="1" applyBorder="1" applyAlignment="1">
      <alignment horizontal="center" vertical="center"/>
    </xf>
    <xf numFmtId="0" fontId="15" fillId="12" borderId="12" xfId="0" applyFont="1" applyFill="1" applyBorder="1" applyAlignment="1">
      <alignment horizontal="center" vertical="center"/>
    </xf>
    <xf numFmtId="0" fontId="16" fillId="0" borderId="7" xfId="0" applyFont="1" applyFill="1" applyBorder="1" applyAlignment="1">
      <alignment horizontal="center" vertical="center" wrapText="1"/>
    </xf>
    <xf numFmtId="0" fontId="15" fillId="0" borderId="13" xfId="0" applyFont="1" applyFill="1" applyBorder="1" applyAlignment="1">
      <alignment horizontal="center" vertical="center"/>
    </xf>
    <xf numFmtId="0" fontId="15" fillId="0" borderId="41" xfId="0" applyFont="1" applyFill="1" applyBorder="1" applyAlignment="1">
      <alignment horizontal="center" vertical="center" wrapText="1"/>
    </xf>
    <xf numFmtId="0" fontId="15" fillId="0" borderId="7" xfId="0" applyFont="1" applyFill="1" applyBorder="1" applyAlignment="1">
      <alignment horizontal="center" vertical="center"/>
    </xf>
    <xf numFmtId="0" fontId="15" fillId="0" borderId="12" xfId="0" applyFont="1" applyFill="1" applyBorder="1" applyAlignment="1">
      <alignment horizontal="center" vertical="center" wrapText="1"/>
    </xf>
    <xf numFmtId="0" fontId="16" fillId="12" borderId="9" xfId="0" applyFont="1" applyFill="1" applyBorder="1" applyAlignment="1">
      <alignment horizontal="center" vertical="center" wrapText="1"/>
    </xf>
    <xf numFmtId="0" fontId="15" fillId="12" borderId="42" xfId="0" applyFont="1" applyFill="1" applyBorder="1" applyAlignment="1">
      <alignment horizontal="center" vertical="center"/>
    </xf>
    <xf numFmtId="0" fontId="15" fillId="12" borderId="42" xfId="0" applyFont="1" applyFill="1" applyBorder="1" applyAlignment="1">
      <alignment vertical="center" wrapText="1"/>
    </xf>
    <xf numFmtId="0" fontId="15" fillId="12" borderId="10" xfId="0" applyFont="1" applyFill="1" applyBorder="1" applyAlignment="1">
      <alignment horizontal="center" vertical="center" wrapText="1"/>
    </xf>
    <xf numFmtId="0" fontId="17" fillId="2" borderId="5" xfId="0" applyFont="1" applyFill="1" applyBorder="1" applyAlignment="1">
      <alignment horizontal="center" vertical="center" wrapText="1"/>
    </xf>
    <xf numFmtId="0" fontId="17" fillId="2" borderId="43" xfId="0" applyFont="1" applyFill="1" applyBorder="1" applyAlignment="1">
      <alignment horizontal="center" vertical="center"/>
    </xf>
    <xf numFmtId="0" fontId="17" fillId="2" borderId="43" xfId="0" applyFont="1" applyFill="1" applyBorder="1" applyAlignment="1">
      <alignment horizontal="center" vertical="center" wrapText="1"/>
    </xf>
    <xf numFmtId="0" fontId="17" fillId="2" borderId="6"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13" xfId="0" applyFont="1" applyFill="1" applyBorder="1" applyAlignment="1">
      <alignment horizontal="center" vertical="center"/>
    </xf>
    <xf numFmtId="0" fontId="1" fillId="0" borderId="8" xfId="0" applyFont="1" applyFill="1" applyBorder="1" applyAlignment="1">
      <alignment horizontal="center" vertical="center"/>
    </xf>
    <xf numFmtId="0" fontId="17" fillId="2" borderId="7" xfId="0" applyFont="1" applyFill="1" applyBorder="1" applyAlignment="1">
      <alignment horizontal="center" vertical="center" wrapText="1"/>
    </xf>
    <xf numFmtId="0" fontId="17" fillId="2" borderId="13" xfId="0" applyFont="1" applyFill="1" applyBorder="1" applyAlignment="1">
      <alignment horizontal="center" vertical="center"/>
    </xf>
    <xf numFmtId="0" fontId="17" fillId="2" borderId="13" xfId="0" applyFont="1" applyFill="1" applyBorder="1" applyAlignment="1">
      <alignment horizontal="center" vertical="center" wrapText="1"/>
    </xf>
    <xf numFmtId="0" fontId="17" fillId="2" borderId="8" xfId="0" applyFont="1" applyFill="1" applyBorder="1" applyAlignment="1">
      <alignment horizontal="center" vertical="center"/>
    </xf>
    <xf numFmtId="0" fontId="1" fillId="0" borderId="9" xfId="0" applyFont="1" applyFill="1" applyBorder="1" applyAlignment="1">
      <alignment horizontal="center" vertical="center"/>
    </xf>
    <xf numFmtId="0" fontId="1" fillId="0" borderId="42" xfId="0" applyFont="1" applyFill="1" applyBorder="1" applyAlignment="1">
      <alignment horizontal="center" vertical="center"/>
    </xf>
    <xf numFmtId="0" fontId="1" fillId="0" borderId="10" xfId="0" applyFont="1" applyFill="1" applyBorder="1" applyAlignment="1">
      <alignment horizontal="center" vertical="center"/>
    </xf>
    <xf numFmtId="0" fontId="0" fillId="6" borderId="0" xfId="0" applyFill="1">
      <alignment vertical="center"/>
    </xf>
    <xf numFmtId="0" fontId="1" fillId="0" borderId="0" xfId="0" applyFont="1" applyProtection="1">
      <alignment vertical="center"/>
    </xf>
    <xf numFmtId="0" fontId="1" fillId="0" borderId="0" xfId="0" applyFont="1" applyAlignment="1" applyProtection="1">
      <alignment horizontal="center" vertical="center"/>
    </xf>
    <xf numFmtId="0" fontId="18" fillId="6" borderId="0" xfId="0" applyFont="1" applyFill="1">
      <alignment vertical="center"/>
    </xf>
    <xf numFmtId="0" fontId="19" fillId="6" borderId="44" xfId="0" applyFont="1" applyFill="1" applyBorder="1" applyAlignment="1" applyProtection="1">
      <alignment horizontal="center" vertical="center" wrapText="1"/>
    </xf>
    <xf numFmtId="0" fontId="19" fillId="6" borderId="45" xfId="0" applyFont="1" applyFill="1" applyBorder="1" applyAlignment="1" applyProtection="1">
      <alignment horizontal="center" vertical="center" wrapText="1"/>
    </xf>
    <xf numFmtId="0" fontId="19" fillId="6" borderId="46" xfId="0" applyFont="1" applyFill="1" applyBorder="1" applyAlignment="1" applyProtection="1">
      <alignment horizontal="center" vertical="center" wrapText="1"/>
    </xf>
    <xf numFmtId="0" fontId="0" fillId="0" borderId="0" xfId="0" applyFont="1" applyProtection="1">
      <alignment vertical="center"/>
    </xf>
    <xf numFmtId="0" fontId="20" fillId="6" borderId="17" xfId="0" applyFont="1" applyFill="1" applyBorder="1" applyAlignment="1" applyProtection="1">
      <alignment horizontal="left" vertical="center"/>
    </xf>
    <xf numFmtId="0" fontId="20" fillId="6" borderId="0" xfId="0" applyFont="1" applyFill="1" applyBorder="1" applyAlignment="1" applyProtection="1">
      <alignment horizontal="center" vertical="center"/>
    </xf>
    <xf numFmtId="0" fontId="20" fillId="6" borderId="0" xfId="0" applyFont="1" applyFill="1" applyBorder="1" applyAlignment="1" applyProtection="1">
      <alignment vertical="center"/>
    </xf>
    <xf numFmtId="0" fontId="0" fillId="6" borderId="0" xfId="0" applyFont="1" applyFill="1" applyBorder="1" applyAlignment="1" applyProtection="1">
      <alignment vertical="center"/>
    </xf>
    <xf numFmtId="0" fontId="21" fillId="6" borderId="0" xfId="0" applyFont="1" applyFill="1" applyBorder="1" applyAlignment="1" applyProtection="1">
      <alignment horizontal="center" vertical="center" wrapText="1"/>
    </xf>
    <xf numFmtId="0" fontId="21" fillId="6" borderId="0" xfId="0" applyFont="1" applyFill="1" applyBorder="1" applyAlignment="1" applyProtection="1">
      <alignment horizontal="right" vertical="center"/>
    </xf>
    <xf numFmtId="177" fontId="21" fillId="6" borderId="16" xfId="0" applyNumberFormat="1" applyFont="1" applyFill="1" applyBorder="1" applyAlignment="1" applyProtection="1">
      <alignment horizontal="left" vertical="center"/>
    </xf>
    <xf numFmtId="0" fontId="4" fillId="13" borderId="17" xfId="0" applyFont="1" applyFill="1" applyBorder="1" applyAlignment="1" applyProtection="1">
      <alignment horizontal="left" vertical="center"/>
    </xf>
    <xf numFmtId="0" fontId="22" fillId="13" borderId="0" xfId="0" applyFont="1" applyFill="1" applyBorder="1" applyAlignment="1" applyProtection="1">
      <alignment horizontal="center" vertical="center"/>
    </xf>
    <xf numFmtId="0" fontId="22" fillId="13" borderId="0" xfId="0" applyFont="1" applyFill="1" applyBorder="1" applyAlignment="1" applyProtection="1">
      <alignment horizontal="left" vertical="center"/>
    </xf>
    <xf numFmtId="0" fontId="23" fillId="13" borderId="0" xfId="0" applyFont="1" applyFill="1" applyBorder="1" applyAlignment="1" applyProtection="1">
      <alignment horizontal="center" vertical="center"/>
    </xf>
    <xf numFmtId="0" fontId="24" fillId="13" borderId="0" xfId="0" applyFont="1" applyFill="1" applyBorder="1" applyAlignment="1" applyProtection="1">
      <alignment vertical="center" wrapText="1"/>
    </xf>
    <xf numFmtId="0" fontId="22" fillId="13" borderId="0" xfId="0" applyFont="1" applyFill="1" applyBorder="1" applyProtection="1">
      <alignment vertical="center"/>
    </xf>
    <xf numFmtId="0" fontId="24" fillId="13" borderId="16" xfId="0" applyNumberFormat="1" applyFont="1" applyFill="1" applyBorder="1" applyAlignment="1" applyProtection="1">
      <alignment horizontal="right" vertical="top" wrapText="1"/>
    </xf>
    <xf numFmtId="0" fontId="25" fillId="13" borderId="17" xfId="0" applyNumberFormat="1" applyFont="1" applyFill="1" applyBorder="1" applyAlignment="1" applyProtection="1">
      <alignment horizontal="center" vertical="center"/>
    </xf>
    <xf numFmtId="0" fontId="17" fillId="13" borderId="0" xfId="0" applyNumberFormat="1" applyFont="1" applyFill="1" applyBorder="1" applyAlignment="1" applyProtection="1">
      <alignment horizontal="center" vertical="center"/>
    </xf>
    <xf numFmtId="0" fontId="23" fillId="9" borderId="0" xfId="0" applyFont="1" applyFill="1" applyBorder="1" applyAlignment="1" applyProtection="1">
      <alignment horizontal="center" vertical="center"/>
    </xf>
    <xf numFmtId="0" fontId="26" fillId="13" borderId="0" xfId="0" applyFont="1" applyFill="1" applyBorder="1" applyAlignment="1" applyProtection="1">
      <alignment horizontal="center" vertical="center" wrapText="1"/>
    </xf>
    <xf numFmtId="178" fontId="24" fillId="9" borderId="0" xfId="0" applyNumberFormat="1" applyFont="1" applyFill="1" applyBorder="1" applyAlignment="1" applyProtection="1">
      <alignment horizontal="center" vertical="center" wrapText="1"/>
    </xf>
    <xf numFmtId="179" fontId="17" fillId="13" borderId="0" xfId="0" applyNumberFormat="1" applyFont="1" applyFill="1" applyBorder="1" applyAlignment="1" applyProtection="1">
      <alignment horizontal="center" vertical="center"/>
    </xf>
    <xf numFmtId="179" fontId="24" fillId="13" borderId="0" xfId="0" applyNumberFormat="1" applyFont="1" applyFill="1" applyBorder="1" applyAlignment="1" applyProtection="1">
      <alignment horizontal="left" vertical="center"/>
    </xf>
    <xf numFmtId="0" fontId="27" fillId="13" borderId="0" xfId="0" applyNumberFormat="1" applyFont="1" applyFill="1" applyBorder="1" applyAlignment="1" applyProtection="1">
      <alignment horizontal="center" vertical="center"/>
    </xf>
    <xf numFmtId="180" fontId="17" fillId="13" borderId="0" xfId="0" applyNumberFormat="1" applyFont="1" applyFill="1" applyBorder="1" applyAlignment="1" applyProtection="1">
      <alignment horizontal="center" vertical="center"/>
    </xf>
    <xf numFmtId="180" fontId="26" fillId="13" borderId="0" xfId="0" applyNumberFormat="1" applyFont="1" applyFill="1" applyBorder="1" applyAlignment="1" applyProtection="1">
      <alignment horizontal="center" vertical="center"/>
    </xf>
    <xf numFmtId="9" fontId="17" fillId="13" borderId="0" xfId="0" applyNumberFormat="1" applyFont="1" applyFill="1" applyBorder="1" applyAlignment="1" applyProtection="1">
      <alignment horizontal="center" vertical="center"/>
    </xf>
    <xf numFmtId="0" fontId="22" fillId="14" borderId="18" xfId="0" applyFont="1" applyFill="1" applyBorder="1" applyAlignment="1" applyProtection="1">
      <alignment horizontal="center" vertical="center"/>
    </xf>
    <xf numFmtId="0" fontId="22" fillId="14" borderId="26" xfId="0" applyFont="1" applyFill="1" applyBorder="1" applyAlignment="1" applyProtection="1">
      <alignment horizontal="center" vertical="center"/>
    </xf>
    <xf numFmtId="0" fontId="22" fillId="14" borderId="26" xfId="0" applyFont="1" applyFill="1" applyBorder="1" applyAlignment="1" applyProtection="1">
      <alignment horizontal="center" vertical="center" wrapText="1"/>
    </xf>
    <xf numFmtId="0" fontId="22" fillId="14" borderId="37" xfId="0" applyFont="1" applyFill="1" applyBorder="1" applyAlignment="1" applyProtection="1">
      <alignment horizontal="center" vertical="center"/>
    </xf>
    <xf numFmtId="0" fontId="12" fillId="0" borderId="0" xfId="0" applyFont="1" applyProtection="1">
      <alignment vertical="center"/>
    </xf>
    <xf numFmtId="0" fontId="28" fillId="0" borderId="21" xfId="0" applyFont="1" applyBorder="1" applyAlignment="1" applyProtection="1">
      <alignment horizontal="center" vertical="center" wrapText="1"/>
    </xf>
    <xf numFmtId="0" fontId="28" fillId="0" borderId="13" xfId="0" applyFont="1" applyBorder="1" applyAlignment="1" applyProtection="1">
      <alignment horizontal="center" vertical="center"/>
    </xf>
    <xf numFmtId="0" fontId="28" fillId="0" borderId="13" xfId="0" applyFont="1" applyBorder="1" applyAlignment="1" applyProtection="1">
      <alignment horizontal="center" vertical="center" wrapText="1"/>
    </xf>
    <xf numFmtId="43" fontId="29" fillId="9" borderId="13" xfId="0" applyNumberFormat="1" applyFont="1" applyFill="1" applyBorder="1" applyAlignment="1" applyProtection="1">
      <alignment horizontal="center" vertical="center"/>
    </xf>
    <xf numFmtId="0" fontId="30" fillId="0" borderId="13" xfId="0" applyFont="1" applyFill="1" applyBorder="1" applyAlignment="1">
      <alignment horizontal="left" vertical="center"/>
    </xf>
    <xf numFmtId="0" fontId="28" fillId="0" borderId="26" xfId="0" applyFont="1" applyBorder="1" applyAlignment="1" applyProtection="1">
      <alignment horizontal="center" vertical="center"/>
    </xf>
    <xf numFmtId="0" fontId="31" fillId="0" borderId="13" xfId="0" applyFont="1" applyBorder="1" applyAlignment="1" applyProtection="1">
      <alignment horizontal="center" vertical="center" wrapText="1"/>
    </xf>
    <xf numFmtId="0" fontId="32" fillId="0" borderId="37" xfId="0" applyFont="1" applyBorder="1" applyAlignment="1" applyProtection="1">
      <alignment horizontal="left" vertical="center" wrapText="1"/>
    </xf>
    <xf numFmtId="0" fontId="33" fillId="6" borderId="0" xfId="0" applyFont="1" applyFill="1" applyAlignment="1">
      <alignment horizontal="center" vertical="center"/>
    </xf>
    <xf numFmtId="0" fontId="28" fillId="0" borderId="23" xfId="0" applyFont="1" applyBorder="1" applyAlignment="1" applyProtection="1">
      <alignment horizontal="center" vertical="center"/>
    </xf>
    <xf numFmtId="0" fontId="12" fillId="0" borderId="13" xfId="0" applyFont="1" applyBorder="1" applyAlignment="1" applyProtection="1">
      <alignment horizontal="center" vertical="center"/>
    </xf>
    <xf numFmtId="0" fontId="32" fillId="0" borderId="39" xfId="0" applyFont="1" applyBorder="1" applyAlignment="1" applyProtection="1">
      <alignment horizontal="left" vertical="center" wrapText="1"/>
    </xf>
    <xf numFmtId="0" fontId="12" fillId="0" borderId="17" xfId="0" applyFont="1" applyFill="1" applyBorder="1" applyAlignment="1" applyProtection="1">
      <alignment vertical="center"/>
    </xf>
    <xf numFmtId="0" fontId="12" fillId="0" borderId="0" xfId="0" applyFont="1" applyBorder="1" applyAlignment="1" applyProtection="1">
      <alignment horizontal="center" vertical="center"/>
    </xf>
    <xf numFmtId="0" fontId="12" fillId="0" borderId="0" xfId="0" applyFont="1" applyBorder="1" applyProtection="1">
      <alignment vertical="center"/>
    </xf>
    <xf numFmtId="0" fontId="5" fillId="0" borderId="0" xfId="0" applyFont="1" applyBorder="1" applyProtection="1">
      <alignment vertical="center"/>
    </xf>
    <xf numFmtId="0" fontId="12" fillId="0" borderId="16" xfId="0" applyFont="1" applyBorder="1" applyProtection="1">
      <alignment vertical="center"/>
    </xf>
    <xf numFmtId="0" fontId="11" fillId="0" borderId="0" xfId="0" applyFont="1" applyBorder="1" applyAlignment="1" applyProtection="1">
      <alignment vertical="center"/>
    </xf>
    <xf numFmtId="0" fontId="11" fillId="0" borderId="0" xfId="0" applyFont="1" applyBorder="1" applyProtection="1">
      <alignment vertical="center"/>
    </xf>
    <xf numFmtId="0" fontId="11" fillId="0" borderId="16" xfId="0" applyFont="1" applyBorder="1" applyAlignment="1" applyProtection="1">
      <alignment vertical="center"/>
    </xf>
    <xf numFmtId="0" fontId="12" fillId="0" borderId="17" xfId="0" applyFont="1" applyFill="1" applyBorder="1" applyAlignment="1" applyProtection="1">
      <alignment vertical="center" wrapText="1"/>
    </xf>
    <xf numFmtId="0" fontId="12" fillId="0" borderId="14" xfId="0" applyFont="1" applyFill="1" applyBorder="1" applyAlignment="1" applyProtection="1">
      <alignment vertical="center"/>
    </xf>
    <xf numFmtId="0" fontId="12" fillId="0" borderId="15" xfId="0" applyFont="1" applyBorder="1" applyAlignment="1" applyProtection="1">
      <alignment horizontal="center" vertical="center"/>
    </xf>
    <xf numFmtId="0" fontId="12" fillId="0" borderId="15" xfId="0" applyFont="1" applyBorder="1" applyProtection="1">
      <alignment vertical="center"/>
    </xf>
    <xf numFmtId="0" fontId="11" fillId="0" borderId="15" xfId="0" applyFont="1" applyBorder="1" applyAlignment="1" applyProtection="1">
      <alignment vertical="center"/>
    </xf>
    <xf numFmtId="0" fontId="12" fillId="0" borderId="36" xfId="0" applyFont="1" applyBorder="1" applyProtection="1">
      <alignment vertical="center"/>
    </xf>
    <xf numFmtId="0" fontId="23" fillId="0" borderId="17" xfId="0" applyFont="1" applyBorder="1" applyProtection="1">
      <alignment vertical="center"/>
    </xf>
    <xf numFmtId="0" fontId="12" fillId="0" borderId="17" xfId="0" applyFont="1" applyBorder="1" applyAlignment="1" applyProtection="1">
      <alignment horizontal="left" vertical="center"/>
    </xf>
    <xf numFmtId="0" fontId="12" fillId="0" borderId="0" xfId="0" applyFont="1" applyAlignment="1" applyProtection="1">
      <alignment horizontal="center" vertical="center"/>
    </xf>
    <xf numFmtId="0" fontId="12" fillId="0" borderId="0" xfId="0" applyFont="1" applyAlignment="1" applyProtection="1">
      <alignment horizontal="left" vertical="center"/>
    </xf>
    <xf numFmtId="0" fontId="12" fillId="0" borderId="16" xfId="0" applyFont="1" applyBorder="1" applyAlignment="1" applyProtection="1">
      <alignment horizontal="left" vertical="center"/>
    </xf>
    <xf numFmtId="0" fontId="12" fillId="0" borderId="14" xfId="0" applyFont="1" applyBorder="1" applyAlignment="1" applyProtection="1">
      <alignment horizontal="left" vertical="center"/>
    </xf>
    <xf numFmtId="0" fontId="12" fillId="0" borderId="15" xfId="0" applyFont="1" applyBorder="1" applyAlignment="1" applyProtection="1">
      <alignment horizontal="left" vertical="center"/>
    </xf>
    <xf numFmtId="0" fontId="12" fillId="0" borderId="36" xfId="0" applyFont="1" applyBorder="1" applyAlignment="1" applyProtection="1">
      <alignment horizontal="left" vertical="center"/>
    </xf>
    <xf numFmtId="0" fontId="31" fillId="0" borderId="23" xfId="0" applyFont="1" applyBorder="1" applyAlignment="1" applyProtection="1">
      <alignment horizontal="center" vertical="center" wrapText="1"/>
    </xf>
    <xf numFmtId="0" fontId="31" fillId="0" borderId="26" xfId="0" applyFont="1" applyBorder="1" applyAlignment="1" applyProtection="1">
      <alignment horizontal="center" vertical="center" wrapText="1"/>
    </xf>
    <xf numFmtId="0" fontId="31" fillId="0" borderId="13" xfId="0" applyFont="1" applyBorder="1" applyAlignment="1" applyProtection="1">
      <alignment vertical="center" wrapText="1"/>
    </xf>
    <xf numFmtId="0" fontId="31" fillId="0" borderId="0" xfId="0" applyFont="1" applyBorder="1" applyAlignment="1" applyProtection="1">
      <alignment vertical="center" wrapText="1"/>
    </xf>
    <xf numFmtId="0" fontId="28" fillId="0" borderId="47" xfId="0" applyFont="1" applyBorder="1" applyAlignment="1" applyProtection="1">
      <alignment horizontal="center" vertical="center" wrapText="1"/>
    </xf>
    <xf numFmtId="0" fontId="28" fillId="0" borderId="27" xfId="0" applyFont="1" applyBorder="1" applyAlignment="1" applyProtection="1">
      <alignment horizontal="center" vertical="center"/>
    </xf>
    <xf numFmtId="0" fontId="31" fillId="0" borderId="27" xfId="0" applyFont="1" applyBorder="1" applyAlignment="1" applyProtection="1">
      <alignment horizontal="center" vertical="center" wrapText="1"/>
    </xf>
    <xf numFmtId="0" fontId="32" fillId="0" borderId="48" xfId="0" applyFont="1" applyBorder="1" applyAlignment="1" applyProtection="1">
      <alignment horizontal="center" vertical="center" wrapText="1"/>
    </xf>
    <xf numFmtId="0" fontId="32" fillId="0" borderId="37" xfId="0" applyFont="1" applyBorder="1" applyAlignment="1" applyProtection="1">
      <alignment horizontal="center" vertical="center" wrapText="1"/>
    </xf>
    <xf numFmtId="0" fontId="28" fillId="0" borderId="27" xfId="0" applyFont="1" applyFill="1" applyBorder="1" applyAlignment="1" applyProtection="1">
      <alignment horizontal="center" vertical="center" wrapText="1"/>
    </xf>
    <xf numFmtId="0" fontId="28" fillId="0" borderId="23" xfId="0" applyFont="1" applyFill="1" applyBorder="1" applyAlignment="1" applyProtection="1">
      <alignment horizontal="center" vertical="center" wrapText="1"/>
    </xf>
    <xf numFmtId="0" fontId="28" fillId="0" borderId="27" xfId="0" applyFont="1" applyBorder="1" applyAlignment="1" applyProtection="1">
      <alignment horizontal="center" vertical="center" wrapText="1"/>
    </xf>
    <xf numFmtId="0" fontId="32" fillId="0" borderId="39" xfId="0" applyFont="1" applyBorder="1" applyAlignment="1" applyProtection="1">
      <alignment horizontal="center" vertical="center" wrapText="1"/>
    </xf>
    <xf numFmtId="0" fontId="28" fillId="0" borderId="47" xfId="0" applyFont="1" applyFill="1" applyBorder="1" applyAlignment="1" applyProtection="1">
      <alignment horizontal="center" vertical="center" wrapText="1"/>
    </xf>
    <xf numFmtId="0" fontId="28" fillId="0" borderId="21" xfId="0" applyFont="1" applyFill="1" applyBorder="1" applyAlignment="1" applyProtection="1">
      <alignment horizontal="center" vertical="center" wrapText="1"/>
    </xf>
    <xf numFmtId="0" fontId="28" fillId="0" borderId="27" xfId="0" applyFont="1" applyFill="1" applyBorder="1" applyAlignment="1" applyProtection="1">
      <alignment horizontal="center" vertical="center"/>
    </xf>
    <xf numFmtId="0" fontId="28" fillId="0" borderId="23" xfId="0" applyFont="1" applyFill="1" applyBorder="1" applyAlignment="1" applyProtection="1">
      <alignment horizontal="center" vertical="center"/>
    </xf>
    <xf numFmtId="0" fontId="31" fillId="0" borderId="26" xfId="0" applyFont="1" applyBorder="1" applyAlignment="1" applyProtection="1">
      <alignment horizontal="center" vertical="center"/>
    </xf>
    <xf numFmtId="0" fontId="30" fillId="0" borderId="13" xfId="0" applyFont="1" applyBorder="1" applyAlignment="1" applyProtection="1">
      <alignment horizontal="center" vertical="center"/>
    </xf>
    <xf numFmtId="0" fontId="31" fillId="0" borderId="13" xfId="0" applyFont="1" applyBorder="1" applyAlignment="1" applyProtection="1">
      <alignment horizontal="center" vertical="center"/>
    </xf>
    <xf numFmtId="0" fontId="0" fillId="6" borderId="0" xfId="0" applyFill="1" applyAlignment="1">
      <alignment vertical="center"/>
    </xf>
    <xf numFmtId="0" fontId="1" fillId="0" borderId="0" xfId="0" applyFont="1" applyFill="1" applyAlignment="1" applyProtection="1">
      <alignment vertical="center"/>
    </xf>
    <xf numFmtId="0" fontId="1" fillId="6" borderId="0" xfId="0" applyFont="1" applyFill="1" applyAlignment="1">
      <alignment vertical="center"/>
    </xf>
    <xf numFmtId="0" fontId="19" fillId="0" borderId="49" xfId="0" applyFont="1" applyFill="1" applyBorder="1" applyAlignment="1" applyProtection="1">
      <alignment horizontal="center" vertical="center" wrapText="1"/>
    </xf>
    <xf numFmtId="0" fontId="19" fillId="0" borderId="50" xfId="0" applyFont="1" applyFill="1" applyBorder="1" applyAlignment="1" applyProtection="1">
      <alignment horizontal="center" vertical="center" wrapText="1"/>
    </xf>
    <xf numFmtId="0" fontId="19" fillId="0" borderId="51" xfId="0" applyFont="1" applyFill="1" applyBorder="1" applyAlignment="1" applyProtection="1">
      <alignment horizontal="center" vertical="center" wrapText="1"/>
    </xf>
    <xf numFmtId="0" fontId="20" fillId="0" borderId="17" xfId="0" applyFont="1" applyFill="1" applyBorder="1" applyAlignment="1" applyProtection="1">
      <alignment horizontal="left" vertical="center"/>
    </xf>
    <xf numFmtId="0" fontId="20" fillId="0" borderId="0" xfId="0" applyFont="1" applyFill="1" applyBorder="1" applyAlignment="1" applyProtection="1">
      <alignment horizontal="left" vertical="center"/>
    </xf>
    <xf numFmtId="0" fontId="21" fillId="0" borderId="0" xfId="0" applyFont="1" applyFill="1" applyAlignment="1" applyProtection="1">
      <alignment horizontal="center" vertical="center" wrapText="1"/>
    </xf>
    <xf numFmtId="0" fontId="21" fillId="0" borderId="0" xfId="0" applyFont="1" applyFill="1" applyBorder="1" applyAlignment="1" applyProtection="1">
      <alignment horizontal="right" vertical="center"/>
    </xf>
    <xf numFmtId="177" fontId="21" fillId="0" borderId="16" xfId="0" applyNumberFormat="1" applyFont="1" applyFill="1" applyBorder="1" applyAlignment="1" applyProtection="1">
      <alignment horizontal="left" vertical="center"/>
    </xf>
    <xf numFmtId="0" fontId="22" fillId="13" borderId="49" xfId="0" applyFont="1" applyFill="1" applyBorder="1" applyAlignment="1" applyProtection="1">
      <alignment horizontal="left" vertical="center"/>
    </xf>
    <xf numFmtId="0" fontId="22" fillId="13" borderId="50" xfId="0" applyFont="1" applyFill="1" applyBorder="1" applyAlignment="1" applyProtection="1">
      <alignment horizontal="left" vertical="center"/>
    </xf>
    <xf numFmtId="0" fontId="23" fillId="13" borderId="50" xfId="0" applyFont="1" applyFill="1" applyBorder="1" applyAlignment="1" applyProtection="1">
      <alignment horizontal="center" vertical="center"/>
    </xf>
    <xf numFmtId="0" fontId="24" fillId="13" borderId="50" xfId="0" applyFont="1" applyFill="1" applyBorder="1" applyAlignment="1" applyProtection="1">
      <alignment vertical="center" wrapText="1"/>
    </xf>
    <xf numFmtId="0" fontId="22" fillId="13" borderId="50" xfId="0" applyFont="1" applyFill="1" applyBorder="1" applyAlignment="1" applyProtection="1">
      <alignment vertical="center"/>
    </xf>
    <xf numFmtId="0" fontId="24" fillId="13" borderId="51" xfId="0" applyNumberFormat="1" applyFont="1" applyFill="1" applyBorder="1" applyAlignment="1" applyProtection="1">
      <alignment horizontal="right" vertical="top" wrapText="1"/>
      <protection locked="0"/>
    </xf>
    <xf numFmtId="0" fontId="23" fillId="6" borderId="0" xfId="0" applyFont="1" applyFill="1" applyAlignment="1">
      <alignment vertical="center" wrapText="1"/>
    </xf>
    <xf numFmtId="0" fontId="26" fillId="13" borderId="17" xfId="0" applyNumberFormat="1" applyFont="1" applyFill="1" applyBorder="1" applyAlignment="1" applyProtection="1">
      <alignment horizontal="center" vertical="center"/>
    </xf>
    <xf numFmtId="0" fontId="17" fillId="13" borderId="0" xfId="0" applyNumberFormat="1" applyFont="1" applyFill="1" applyAlignment="1" applyProtection="1">
      <alignment horizontal="center" vertical="center"/>
    </xf>
    <xf numFmtId="0" fontId="23" fillId="9" borderId="0" xfId="0" applyFont="1" applyFill="1" applyAlignment="1">
      <alignment horizontal="center" vertical="center"/>
    </xf>
    <xf numFmtId="0" fontId="24" fillId="13" borderId="0" xfId="0" applyFont="1" applyFill="1" applyAlignment="1" applyProtection="1">
      <alignment vertical="center" wrapText="1"/>
    </xf>
    <xf numFmtId="0" fontId="23" fillId="9" borderId="0" xfId="0" applyFont="1" applyFill="1" applyBorder="1" applyAlignment="1">
      <alignment horizontal="center" vertical="center"/>
    </xf>
    <xf numFmtId="0" fontId="24" fillId="13" borderId="16" xfId="0" applyNumberFormat="1" applyFont="1" applyFill="1" applyBorder="1" applyAlignment="1" applyProtection="1">
      <alignment horizontal="right" vertical="top" wrapText="1"/>
      <protection locked="0"/>
    </xf>
    <xf numFmtId="0" fontId="27" fillId="13" borderId="0" xfId="0" applyNumberFormat="1" applyFont="1" applyFill="1" applyAlignment="1" applyProtection="1">
      <alignment horizontal="center" vertical="center"/>
    </xf>
    <xf numFmtId="9" fontId="17" fillId="13" borderId="0" xfId="0" applyNumberFormat="1" applyFont="1" applyFill="1" applyAlignment="1" applyProtection="1">
      <alignment horizontal="center" vertical="center"/>
    </xf>
    <xf numFmtId="0" fontId="22" fillId="13" borderId="17" xfId="0" applyFont="1" applyFill="1" applyBorder="1" applyAlignment="1" applyProtection="1">
      <alignment horizontal="left" vertical="center"/>
    </xf>
    <xf numFmtId="0" fontId="22" fillId="13" borderId="0" xfId="0" applyFont="1" applyFill="1" applyBorder="1" applyAlignment="1" applyProtection="1">
      <alignment vertical="center"/>
    </xf>
    <xf numFmtId="0" fontId="23" fillId="13" borderId="0" xfId="0" applyFont="1" applyFill="1" applyAlignment="1" applyProtection="1">
      <alignment horizontal="center" vertical="center"/>
    </xf>
    <xf numFmtId="0" fontId="22" fillId="14" borderId="44" xfId="0" applyFont="1" applyFill="1" applyBorder="1" applyAlignment="1" applyProtection="1">
      <alignment horizontal="center" vertical="center"/>
    </xf>
    <xf numFmtId="0" fontId="22" fillId="14" borderId="45" xfId="0" applyFont="1" applyFill="1" applyBorder="1" applyAlignment="1" applyProtection="1">
      <alignment horizontal="center" vertical="center"/>
    </xf>
    <xf numFmtId="0" fontId="22" fillId="14" borderId="45" xfId="0" applyFont="1" applyFill="1" applyBorder="1" applyAlignment="1" applyProtection="1">
      <alignment horizontal="center" vertical="center" wrapText="1"/>
    </xf>
    <xf numFmtId="0" fontId="22" fillId="14" borderId="46" xfId="0" applyFont="1" applyFill="1" applyBorder="1" applyAlignment="1" applyProtection="1">
      <alignment horizontal="center" vertical="center"/>
    </xf>
    <xf numFmtId="0" fontId="34" fillId="6" borderId="0" xfId="0" applyFont="1" applyFill="1" applyAlignment="1">
      <alignment horizontal="center" vertical="center" wrapText="1"/>
    </xf>
    <xf numFmtId="0" fontId="12" fillId="0" borderId="47" xfId="0" applyFont="1" applyFill="1" applyBorder="1" applyAlignment="1" applyProtection="1">
      <alignment horizontal="center" vertical="center" wrapText="1"/>
    </xf>
    <xf numFmtId="0" fontId="12" fillId="0" borderId="13" xfId="0" applyFont="1" applyFill="1" applyBorder="1" applyAlignment="1" applyProtection="1">
      <alignment horizontal="center" vertical="center"/>
    </xf>
    <xf numFmtId="0" fontId="12" fillId="0" borderId="13" xfId="0" applyFont="1" applyFill="1" applyBorder="1" applyAlignment="1" applyProtection="1">
      <alignment horizontal="center" vertical="center" wrapText="1"/>
    </xf>
    <xf numFmtId="43" fontId="35" fillId="9" borderId="13" xfId="0" applyNumberFormat="1" applyFont="1" applyFill="1" applyBorder="1" applyAlignment="1" applyProtection="1">
      <alignment horizontal="justify" vertical="center"/>
    </xf>
    <xf numFmtId="0" fontId="12" fillId="0" borderId="27" xfId="0" applyFont="1" applyFill="1" applyBorder="1" applyAlignment="1" applyProtection="1">
      <alignment horizontal="center" vertical="center"/>
    </xf>
    <xf numFmtId="0" fontId="29" fillId="0" borderId="27" xfId="0" applyFont="1" applyFill="1" applyBorder="1" applyAlignment="1" applyProtection="1">
      <alignment horizontal="left" vertical="center" wrapText="1"/>
    </xf>
    <xf numFmtId="0" fontId="11" fillId="0" borderId="52" xfId="0" applyFont="1" applyFill="1" applyBorder="1" applyAlignment="1" applyProtection="1">
      <alignment horizontal="center" vertical="center" wrapText="1"/>
    </xf>
    <xf numFmtId="0" fontId="36" fillId="6" borderId="0" xfId="0" applyFont="1" applyFill="1" applyAlignment="1">
      <alignment horizontal="center" vertical="center" wrapText="1"/>
    </xf>
    <xf numFmtId="0" fontId="37" fillId="6" borderId="0" xfId="0" applyFont="1" applyFill="1" applyAlignment="1">
      <alignment horizontal="center" vertical="center"/>
    </xf>
    <xf numFmtId="0" fontId="38" fillId="6" borderId="0" xfId="0" applyFont="1" applyFill="1" applyAlignment="1">
      <alignment vertical="center"/>
    </xf>
    <xf numFmtId="0" fontId="12" fillId="0" borderId="18" xfId="0" applyFont="1" applyFill="1" applyBorder="1" applyAlignment="1" applyProtection="1">
      <alignment horizontal="center" vertical="center"/>
    </xf>
    <xf numFmtId="0" fontId="12" fillId="0" borderId="26" xfId="0" applyFont="1" applyFill="1" applyBorder="1" applyAlignment="1" applyProtection="1">
      <alignment horizontal="center" vertical="center"/>
    </xf>
    <xf numFmtId="0" fontId="28" fillId="0" borderId="26" xfId="0" applyFont="1" applyFill="1" applyBorder="1" applyAlignment="1" applyProtection="1">
      <alignment horizontal="left" vertical="center" wrapText="1"/>
    </xf>
    <xf numFmtId="0" fontId="12" fillId="0" borderId="27" xfId="0" applyFont="1" applyFill="1" applyBorder="1" applyAlignment="1" applyProtection="1">
      <alignment horizontal="center" vertical="center" wrapText="1"/>
    </xf>
    <xf numFmtId="0" fontId="5" fillId="0" borderId="27" xfId="0" applyFont="1" applyFill="1" applyBorder="1" applyAlignment="1" applyProtection="1">
      <alignment horizontal="center" vertical="center"/>
    </xf>
    <xf numFmtId="0" fontId="11" fillId="0" borderId="48" xfId="0" applyFont="1" applyFill="1" applyBorder="1" applyAlignment="1" applyProtection="1">
      <alignment horizontal="center" vertical="center" wrapText="1"/>
    </xf>
    <xf numFmtId="0" fontId="12" fillId="0" borderId="38" xfId="0" applyFont="1" applyFill="1" applyBorder="1" applyAlignment="1" applyProtection="1">
      <alignment horizontal="center" vertical="center" wrapText="1"/>
    </xf>
    <xf numFmtId="0" fontId="5" fillId="0" borderId="13" xfId="0" applyFont="1" applyFill="1" applyBorder="1" applyAlignment="1" applyProtection="1">
      <alignment horizontal="center" vertical="center"/>
    </xf>
    <xf numFmtId="0" fontId="31" fillId="0" borderId="13" xfId="0" applyFont="1" applyFill="1" applyBorder="1" applyAlignment="1" applyProtection="1">
      <alignment horizontal="left" vertical="center" wrapText="1"/>
    </xf>
    <xf numFmtId="0" fontId="12" fillId="0" borderId="53" xfId="0" applyFont="1" applyFill="1" applyBorder="1" applyAlignment="1" applyProtection="1">
      <alignment horizontal="center" vertical="center" wrapText="1"/>
    </xf>
    <xf numFmtId="0" fontId="12" fillId="0" borderId="54" xfId="0" applyFont="1" applyFill="1" applyBorder="1" applyAlignment="1" applyProtection="1">
      <alignment horizontal="center" vertical="center" wrapText="1"/>
    </xf>
    <xf numFmtId="43" fontId="35" fillId="9" borderId="54" xfId="0" applyNumberFormat="1" applyFont="1" applyFill="1" applyBorder="1" applyAlignment="1" applyProtection="1">
      <alignment horizontal="justify" vertical="center"/>
    </xf>
    <xf numFmtId="0" fontId="12" fillId="0" borderId="54" xfId="0" applyFont="1" applyBorder="1" applyAlignment="1" applyProtection="1">
      <alignment horizontal="center" vertical="center"/>
    </xf>
    <xf numFmtId="0" fontId="12" fillId="0" borderId="54" xfId="0" applyFont="1" applyFill="1" applyBorder="1" applyAlignment="1" applyProtection="1">
      <alignment horizontal="center" vertical="center"/>
    </xf>
    <xf numFmtId="0" fontId="31" fillId="0" borderId="54" xfId="0" applyFont="1" applyFill="1" applyBorder="1" applyAlignment="1" applyProtection="1">
      <alignment horizontal="left" vertical="center" wrapText="1"/>
    </xf>
    <xf numFmtId="0" fontId="11" fillId="0" borderId="55" xfId="0" applyFont="1" applyFill="1" applyBorder="1" applyAlignment="1" applyProtection="1">
      <alignment horizontal="center" vertical="center" wrapText="1"/>
    </xf>
    <xf numFmtId="0" fontId="12" fillId="0" borderId="0" xfId="0" applyFont="1" applyFill="1" applyBorder="1" applyAlignment="1" applyProtection="1">
      <alignment vertical="center"/>
    </xf>
    <xf numFmtId="0" fontId="12" fillId="0" borderId="0" xfId="0" applyFont="1" applyFill="1" applyBorder="1" applyAlignment="1" applyProtection="1">
      <alignment horizontal="center" vertical="center"/>
    </xf>
    <xf numFmtId="0" fontId="5" fillId="0" borderId="0" xfId="0" applyFont="1" applyFill="1" applyBorder="1" applyAlignment="1" applyProtection="1">
      <alignment vertical="center"/>
    </xf>
    <xf numFmtId="0" fontId="12" fillId="0" borderId="16" xfId="0" applyFont="1" applyFill="1" applyBorder="1" applyAlignment="1" applyProtection="1">
      <alignment vertical="center"/>
    </xf>
    <xf numFmtId="0" fontId="11" fillId="0" borderId="0" xfId="0" applyFont="1" applyFill="1" applyBorder="1" applyAlignment="1" applyProtection="1">
      <alignment vertical="center"/>
    </xf>
    <xf numFmtId="0" fontId="11" fillId="0" borderId="0" xfId="0" applyFont="1" applyFill="1" applyBorder="1" applyAlignment="1" applyProtection="1">
      <alignment horizontal="center" vertical="center"/>
    </xf>
    <xf numFmtId="0" fontId="11" fillId="0" borderId="0" xfId="0" applyFont="1" applyFill="1" applyAlignment="1" applyProtection="1">
      <alignment vertical="center"/>
    </xf>
    <xf numFmtId="0" fontId="11" fillId="0" borderId="16" xfId="0" applyFont="1" applyFill="1" applyBorder="1" applyAlignment="1" applyProtection="1">
      <alignment vertical="center"/>
    </xf>
    <xf numFmtId="0" fontId="12" fillId="6" borderId="0" xfId="0" applyFont="1" applyFill="1" applyAlignment="1">
      <alignment vertical="center"/>
    </xf>
    <xf numFmtId="0" fontId="12" fillId="0" borderId="0" xfId="0" applyFont="1" applyFill="1" applyAlignment="1" applyProtection="1">
      <alignment vertical="center"/>
    </xf>
    <xf numFmtId="0" fontId="12" fillId="0" borderId="15" xfId="0" applyFont="1" applyFill="1" applyBorder="1" applyAlignment="1" applyProtection="1">
      <alignment vertical="center"/>
    </xf>
    <xf numFmtId="0" fontId="11" fillId="0" borderId="15" xfId="0" applyFont="1" applyFill="1" applyBorder="1" applyAlignment="1" applyProtection="1">
      <alignment vertical="center"/>
    </xf>
    <xf numFmtId="0" fontId="11" fillId="0" borderId="15" xfId="0" applyFont="1" applyFill="1" applyBorder="1" applyAlignment="1" applyProtection="1">
      <alignment horizontal="center" vertical="center"/>
    </xf>
    <xf numFmtId="0" fontId="12" fillId="0" borderId="36" xfId="0" applyFont="1" applyFill="1" applyBorder="1" applyAlignment="1" applyProtection="1">
      <alignment vertical="center"/>
    </xf>
    <xf numFmtId="0" fontId="0" fillId="0" borderId="0" xfId="0" applyFont="1">
      <alignment vertical="center"/>
    </xf>
    <xf numFmtId="0" fontId="12" fillId="0" borderId="0" xfId="0" applyFont="1">
      <alignment vertical="center"/>
    </xf>
    <xf numFmtId="0" fontId="1" fillId="0" borderId="0" xfId="0" applyFont="1" applyFill="1" applyProtection="1">
      <alignment vertical="center"/>
    </xf>
    <xf numFmtId="0" fontId="33" fillId="0" borderId="0" xfId="0" applyFont="1">
      <alignment vertical="center"/>
    </xf>
    <xf numFmtId="0" fontId="27" fillId="0" borderId="0" xfId="0" applyFont="1" applyAlignment="1">
      <alignment horizontal="center" vertical="center" wrapText="1"/>
    </xf>
    <xf numFmtId="0" fontId="27" fillId="0" borderId="0" xfId="0" applyFont="1" applyAlignment="1">
      <alignment horizontal="center" vertical="center"/>
    </xf>
    <xf numFmtId="0" fontId="20" fillId="0" borderId="0" xfId="0" applyFont="1" applyFill="1" applyBorder="1" applyProtection="1">
      <alignment vertical="center"/>
    </xf>
    <xf numFmtId="177" fontId="21" fillId="0" borderId="16" xfId="0" applyNumberFormat="1" applyFont="1" applyFill="1" applyBorder="1" applyAlignment="1" applyProtection="1">
      <alignment horizontal="center" vertical="center"/>
    </xf>
    <xf numFmtId="0" fontId="4" fillId="13" borderId="0" xfId="0" applyFont="1" applyFill="1" applyBorder="1" applyAlignment="1" applyProtection="1">
      <alignment horizontal="left" vertical="center"/>
    </xf>
    <xf numFmtId="177" fontId="4" fillId="13" borderId="0" xfId="0" applyNumberFormat="1" applyFont="1" applyFill="1" applyBorder="1" applyAlignment="1" applyProtection="1">
      <alignment horizontal="center" vertical="center"/>
    </xf>
    <xf numFmtId="180" fontId="25" fillId="13" borderId="0" xfId="0" applyNumberFormat="1" applyFont="1" applyFill="1" applyBorder="1" applyAlignment="1" applyProtection="1">
      <alignment horizontal="center" vertical="center"/>
    </xf>
    <xf numFmtId="0" fontId="4" fillId="13" borderId="0" xfId="0" applyFont="1" applyFill="1" applyBorder="1" applyProtection="1">
      <alignment vertical="center"/>
    </xf>
    <xf numFmtId="0" fontId="23" fillId="13" borderId="16" xfId="0" applyFont="1" applyFill="1" applyBorder="1" applyAlignment="1" applyProtection="1">
      <alignment horizontal="center" vertical="center"/>
    </xf>
    <xf numFmtId="0" fontId="26" fillId="13" borderId="0" xfId="0" applyFont="1" applyFill="1" applyAlignment="1" applyProtection="1">
      <alignment horizontal="center" vertical="center" wrapText="1"/>
    </xf>
    <xf numFmtId="178" fontId="24" fillId="9" borderId="0" xfId="0" applyNumberFormat="1" applyFont="1" applyFill="1" applyAlignment="1" applyProtection="1">
      <alignment horizontal="center" vertical="center" wrapText="1"/>
    </xf>
    <xf numFmtId="179" fontId="24" fillId="13" borderId="16" xfId="0" applyNumberFormat="1" applyFont="1" applyFill="1" applyBorder="1" applyAlignment="1" applyProtection="1">
      <alignment horizontal="left" vertical="center"/>
    </xf>
    <xf numFmtId="0" fontId="27" fillId="13" borderId="0" xfId="0" applyNumberFormat="1" applyFont="1" applyFill="1" applyBorder="1" applyAlignment="1" applyProtection="1">
      <alignment horizontal="center" vertical="center"/>
      <protection locked="0"/>
    </xf>
    <xf numFmtId="9" fontId="26" fillId="13" borderId="0" xfId="0" applyNumberFormat="1" applyFont="1" applyFill="1" applyAlignment="1" applyProtection="1">
      <alignment horizontal="center" vertical="center"/>
    </xf>
    <xf numFmtId="179" fontId="26" fillId="13" borderId="0" xfId="0" applyNumberFormat="1" applyFont="1" applyFill="1" applyBorder="1" applyAlignment="1" applyProtection="1">
      <alignment horizontal="center" vertical="center"/>
    </xf>
    <xf numFmtId="0" fontId="24" fillId="13" borderId="0" xfId="0" applyFont="1" applyFill="1" applyAlignment="1" applyProtection="1">
      <alignment vertical="center" wrapText="1"/>
      <protection locked="0"/>
    </xf>
    <xf numFmtId="180" fontId="26" fillId="13" borderId="16" xfId="0" applyNumberFormat="1" applyFont="1" applyFill="1" applyBorder="1" applyAlignment="1" applyProtection="1">
      <alignment horizontal="center" vertical="center"/>
    </xf>
    <xf numFmtId="0" fontId="22" fillId="14" borderId="47" xfId="0" applyFont="1" applyFill="1" applyBorder="1" applyAlignment="1" applyProtection="1">
      <alignment horizontal="center" vertical="center"/>
    </xf>
    <xf numFmtId="0" fontId="22" fillId="14" borderId="27" xfId="0" applyFont="1" applyFill="1" applyBorder="1" applyAlignment="1" applyProtection="1">
      <alignment horizontal="center" vertical="center"/>
    </xf>
    <xf numFmtId="0" fontId="22" fillId="14" borderId="27" xfId="0" applyFont="1" applyFill="1" applyBorder="1" applyAlignment="1" applyProtection="1">
      <alignment horizontal="center" vertical="center" wrapText="1"/>
    </xf>
    <xf numFmtId="0" fontId="22" fillId="14" borderId="48" xfId="0" applyFont="1" applyFill="1" applyBorder="1" applyAlignment="1" applyProtection="1">
      <alignment horizontal="center" vertical="center"/>
    </xf>
    <xf numFmtId="0" fontId="35" fillId="0" borderId="38" xfId="0" applyFont="1" applyBorder="1" applyAlignment="1" applyProtection="1">
      <alignment horizontal="center" vertical="center" wrapText="1"/>
    </xf>
    <xf numFmtId="0" fontId="5" fillId="0" borderId="13" xfId="0" applyFont="1" applyBorder="1" applyAlignment="1" applyProtection="1">
      <alignment horizontal="center" vertical="center" wrapText="1"/>
    </xf>
    <xf numFmtId="0" fontId="12" fillId="0" borderId="13" xfId="0" applyFont="1" applyBorder="1" applyAlignment="1" applyProtection="1">
      <alignment horizontal="center" vertical="center" wrapText="1"/>
    </xf>
    <xf numFmtId="43" fontId="21" fillId="15" borderId="13" xfId="0" applyNumberFormat="1" applyFont="1" applyFill="1" applyBorder="1" applyAlignment="1" applyProtection="1">
      <alignment horizontal="center" vertical="center"/>
    </xf>
    <xf numFmtId="0" fontId="8" fillId="0" borderId="13" xfId="0" applyFont="1" applyBorder="1" applyAlignment="1" applyProtection="1">
      <alignment horizontal="left" vertical="center" wrapText="1"/>
    </xf>
    <xf numFmtId="0" fontId="11" fillId="0" borderId="52" xfId="0" applyFont="1" applyBorder="1" applyAlignment="1" applyProtection="1">
      <alignment horizontal="left" vertical="center" wrapText="1"/>
    </xf>
    <xf numFmtId="0" fontId="5" fillId="0" borderId="13" xfId="0" applyFont="1" applyBorder="1" applyAlignment="1">
      <alignment horizontal="center" vertical="center" wrapText="1"/>
    </xf>
    <xf numFmtId="0" fontId="33" fillId="0" borderId="0" xfId="0" applyFont="1" applyBorder="1">
      <alignment vertical="center"/>
    </xf>
    <xf numFmtId="0" fontId="10" fillId="0" borderId="13" xfId="0" applyFont="1" applyFill="1" applyBorder="1" applyAlignment="1" applyProtection="1">
      <alignment horizontal="center" vertical="center"/>
    </xf>
    <xf numFmtId="0" fontId="10" fillId="0" borderId="13" xfId="0" applyFont="1" applyFill="1" applyBorder="1" applyAlignment="1" applyProtection="1">
      <alignment horizontal="center" vertical="center" wrapText="1"/>
    </xf>
    <xf numFmtId="0" fontId="8" fillId="0" borderId="27" xfId="0" applyFont="1" applyBorder="1" applyAlignment="1" applyProtection="1">
      <alignment horizontal="center" vertical="center" wrapText="1"/>
    </xf>
    <xf numFmtId="0" fontId="8" fillId="0" borderId="26" xfId="0" applyFont="1" applyBorder="1" applyAlignment="1" applyProtection="1">
      <alignment horizontal="center" vertical="center" wrapText="1"/>
    </xf>
    <xf numFmtId="0" fontId="27" fillId="0" borderId="47" xfId="0" applyFont="1" applyBorder="1" applyAlignment="1" applyProtection="1">
      <alignment horizontal="center" vertical="center" wrapText="1"/>
    </xf>
    <xf numFmtId="0" fontId="27" fillId="0" borderId="27" xfId="0" applyFont="1" applyBorder="1" applyAlignment="1" applyProtection="1">
      <alignment horizontal="center" vertical="center" wrapText="1"/>
    </xf>
    <xf numFmtId="49" fontId="21" fillId="0" borderId="27" xfId="0" applyNumberFormat="1" applyFont="1" applyFill="1" applyBorder="1" applyAlignment="1" applyProtection="1">
      <alignment horizontal="center" vertical="center" wrapText="1"/>
    </xf>
    <xf numFmtId="0" fontId="21" fillId="0" borderId="27" xfId="0" applyFont="1" applyFill="1" applyBorder="1" applyAlignment="1" applyProtection="1">
      <alignment horizontal="left" vertical="center" wrapText="1"/>
    </xf>
    <xf numFmtId="0" fontId="21" fillId="0" borderId="48" xfId="0" applyFont="1" applyFill="1" applyBorder="1" applyAlignment="1" applyProtection="1">
      <alignment horizontal="center" vertical="center" wrapText="1"/>
    </xf>
    <xf numFmtId="0" fontId="12" fillId="0" borderId="38" xfId="0" applyFont="1" applyFill="1" applyBorder="1" applyAlignment="1" applyProtection="1">
      <alignment vertical="center"/>
    </xf>
    <xf numFmtId="0" fontId="12" fillId="0" borderId="28" xfId="0" applyFont="1" applyBorder="1" applyProtection="1">
      <alignment vertical="center"/>
    </xf>
    <xf numFmtId="0" fontId="12" fillId="0" borderId="29" xfId="0" applyFont="1" applyBorder="1" applyProtection="1">
      <alignment vertical="center"/>
    </xf>
    <xf numFmtId="0" fontId="12" fillId="0" borderId="29" xfId="0" applyFont="1" applyBorder="1" applyAlignment="1" applyProtection="1">
      <alignment horizontal="center" vertical="center"/>
    </xf>
    <xf numFmtId="0" fontId="5" fillId="0" borderId="29" xfId="0" applyFont="1" applyBorder="1" applyProtection="1">
      <alignment vertical="center"/>
    </xf>
    <xf numFmtId="0" fontId="12" fillId="0" borderId="29" xfId="0" applyFont="1" applyFill="1" applyBorder="1" applyProtection="1">
      <alignment vertical="center"/>
    </xf>
    <xf numFmtId="0" fontId="12" fillId="0" borderId="56" xfId="0" applyFont="1" applyBorder="1" applyAlignment="1" applyProtection="1">
      <alignment horizontal="center" vertical="center"/>
    </xf>
    <xf numFmtId="0" fontId="36" fillId="0" borderId="0" xfId="0" applyFont="1">
      <alignment vertical="center"/>
    </xf>
    <xf numFmtId="0" fontId="11" fillId="0" borderId="29" xfId="0" applyFont="1" applyBorder="1" applyAlignment="1" applyProtection="1">
      <alignment horizontal="center" vertical="center"/>
    </xf>
    <xf numFmtId="0" fontId="11" fillId="0" borderId="29" xfId="0" applyFont="1" applyBorder="1" applyProtection="1">
      <alignment vertical="center"/>
    </xf>
    <xf numFmtId="0" fontId="11" fillId="0" borderId="29" xfId="0" applyFont="1" applyFill="1" applyBorder="1" applyAlignment="1" applyProtection="1">
      <alignment vertical="center"/>
    </xf>
    <xf numFmtId="0" fontId="11" fillId="0" borderId="29" xfId="0" applyFont="1" applyBorder="1" applyAlignment="1" applyProtection="1">
      <alignment vertical="center"/>
    </xf>
    <xf numFmtId="0" fontId="11" fillId="0" borderId="56" xfId="0" applyFont="1" applyBorder="1" applyAlignment="1" applyProtection="1">
      <alignment horizontal="center" vertical="center"/>
    </xf>
    <xf numFmtId="0" fontId="26" fillId="2" borderId="53" xfId="0" applyFont="1" applyFill="1" applyBorder="1" applyAlignment="1" applyProtection="1">
      <alignment horizontal="center" vertical="center" wrapText="1"/>
    </xf>
    <xf numFmtId="0" fontId="26" fillId="2" borderId="54" xfId="0" applyFont="1" applyFill="1" applyBorder="1" applyAlignment="1" applyProtection="1">
      <alignment horizontal="center" vertical="center" wrapText="1"/>
    </xf>
    <xf numFmtId="0" fontId="26" fillId="2" borderId="57" xfId="0" applyFont="1" applyFill="1" applyBorder="1" applyAlignment="1" applyProtection="1">
      <alignment horizontal="center" vertical="center" wrapText="1"/>
    </xf>
    <xf numFmtId="0" fontId="26" fillId="2" borderId="58" xfId="0" applyFont="1" applyFill="1" applyBorder="1" applyAlignment="1" applyProtection="1">
      <alignment horizontal="center" vertical="center" wrapText="1"/>
    </xf>
    <xf numFmtId="0" fontId="33" fillId="6" borderId="0" xfId="0" applyFont="1" applyFill="1">
      <alignment vertical="center"/>
    </xf>
    <xf numFmtId="0" fontId="0" fillId="6" borderId="0" xfId="0" applyFont="1" applyFill="1" applyBorder="1" applyAlignment="1" applyProtection="1">
      <alignment horizontal="center" vertical="center"/>
    </xf>
    <xf numFmtId="0" fontId="22" fillId="14" borderId="21" xfId="0" applyFont="1" applyFill="1" applyBorder="1" applyAlignment="1" applyProtection="1">
      <alignment horizontal="center" vertical="center"/>
    </xf>
    <xf numFmtId="0" fontId="22" fillId="14" borderId="23" xfId="0" applyFont="1" applyFill="1" applyBorder="1" applyAlignment="1" applyProtection="1">
      <alignment horizontal="center" vertical="center"/>
    </xf>
    <xf numFmtId="0" fontId="22" fillId="14" borderId="23" xfId="0" applyFont="1" applyFill="1" applyBorder="1" applyAlignment="1" applyProtection="1">
      <alignment horizontal="center" vertical="center" wrapText="1"/>
    </xf>
    <xf numFmtId="0" fontId="22" fillId="14" borderId="39" xfId="0" applyFont="1" applyFill="1" applyBorder="1" applyAlignment="1" applyProtection="1">
      <alignment horizontal="center" vertical="center"/>
    </xf>
    <xf numFmtId="0" fontId="28" fillId="0" borderId="38" xfId="0" applyFont="1" applyBorder="1" applyAlignment="1" applyProtection="1">
      <alignment horizontal="center" vertical="center" wrapText="1"/>
    </xf>
    <xf numFmtId="0" fontId="39" fillId="0" borderId="13" xfId="0" applyFont="1" applyBorder="1" applyAlignment="1" applyProtection="1">
      <alignment horizontal="center" vertical="center" wrapText="1"/>
    </xf>
    <xf numFmtId="0" fontId="28" fillId="0" borderId="13" xfId="0" applyFont="1" applyFill="1" applyBorder="1" applyAlignment="1" applyProtection="1">
      <alignment horizontal="center" vertical="center"/>
    </xf>
    <xf numFmtId="0" fontId="40" fillId="0" borderId="13" xfId="0" applyFont="1" applyBorder="1" applyAlignment="1" applyProtection="1">
      <alignment horizontal="center" vertical="center"/>
    </xf>
    <xf numFmtId="0" fontId="28" fillId="0" borderId="53" xfId="0" applyFont="1" applyBorder="1" applyAlignment="1" applyProtection="1">
      <alignment horizontal="center" vertical="center" wrapText="1"/>
    </xf>
    <xf numFmtId="0" fontId="28" fillId="0" borderId="54" xfId="0" applyFont="1" applyBorder="1" applyAlignment="1" applyProtection="1">
      <alignment horizontal="center" vertical="center"/>
    </xf>
    <xf numFmtId="0" fontId="28" fillId="0" borderId="54" xfId="0" applyFont="1" applyFill="1" applyBorder="1" applyAlignment="1" applyProtection="1">
      <alignment horizontal="center" vertical="center"/>
    </xf>
    <xf numFmtId="0" fontId="32" fillId="0" borderId="52" xfId="0" applyFont="1" applyBorder="1" applyAlignment="1" applyProtection="1">
      <alignment vertical="center" wrapText="1"/>
    </xf>
    <xf numFmtId="0" fontId="39" fillId="0" borderId="23" xfId="0" applyFont="1" applyBorder="1" applyAlignment="1" applyProtection="1">
      <alignment horizontal="center" vertical="center" wrapText="1"/>
    </xf>
    <xf numFmtId="0" fontId="28" fillId="0" borderId="23" xfId="0" applyFont="1" applyBorder="1" applyAlignment="1" applyProtection="1">
      <alignment horizontal="center" vertical="center" wrapText="1"/>
    </xf>
    <xf numFmtId="43" fontId="29" fillId="9" borderId="23" xfId="0" applyNumberFormat="1" applyFont="1" applyFill="1" applyBorder="1" applyAlignment="1" applyProtection="1">
      <alignment horizontal="center" vertical="center"/>
    </xf>
    <xf numFmtId="0" fontId="40" fillId="0" borderId="13" xfId="0" applyFont="1" applyBorder="1" applyAlignment="1" applyProtection="1">
      <alignment horizontal="center" vertical="center" wrapText="1"/>
    </xf>
    <xf numFmtId="0" fontId="31" fillId="0" borderId="13" xfId="0" applyFont="1" applyBorder="1" applyAlignment="1" applyProtection="1">
      <alignment horizontal="left" vertical="center" wrapText="1"/>
    </xf>
    <xf numFmtId="0" fontId="32" fillId="0" borderId="52" xfId="0" applyFont="1" applyBorder="1" applyAlignment="1" applyProtection="1">
      <alignment horizontal="center" vertical="center" wrapText="1"/>
    </xf>
    <xf numFmtId="0" fontId="41" fillId="0" borderId="13" xfId="0" applyFont="1" applyBorder="1" applyAlignment="1" applyProtection="1">
      <alignment horizontal="center" vertical="center" wrapText="1"/>
    </xf>
    <xf numFmtId="0" fontId="41" fillId="0" borderId="27" xfId="0" applyFont="1" applyBorder="1" applyAlignment="1" applyProtection="1">
      <alignment horizontal="center" vertical="center" wrapText="1"/>
    </xf>
    <xf numFmtId="43" fontId="29" fillId="9" borderId="27" xfId="0" applyNumberFormat="1" applyFont="1" applyFill="1" applyBorder="1" applyAlignment="1" applyProtection="1">
      <alignment horizontal="center" vertical="center"/>
    </xf>
    <xf numFmtId="0" fontId="40" fillId="0" borderId="27" xfId="0" applyFont="1" applyBorder="1" applyAlignment="1" applyProtection="1">
      <alignment horizontal="center" vertical="center"/>
    </xf>
    <xf numFmtId="0" fontId="31" fillId="0" borderId="27" xfId="0" applyFont="1" applyBorder="1" applyAlignment="1" applyProtection="1">
      <alignment horizontal="left" vertical="center" wrapText="1"/>
    </xf>
    <xf numFmtId="0" fontId="12" fillId="0" borderId="49" xfId="0" applyFont="1" applyFill="1" applyBorder="1" applyAlignment="1" applyProtection="1">
      <alignment vertical="center"/>
    </xf>
    <xf numFmtId="0" fontId="12" fillId="0" borderId="50" xfId="0" applyFont="1" applyBorder="1" applyAlignment="1" applyProtection="1">
      <alignment horizontal="center" vertical="center"/>
    </xf>
    <xf numFmtId="0" fontId="12" fillId="0" borderId="50" xfId="0" applyFont="1" applyBorder="1" applyProtection="1">
      <alignment vertical="center"/>
    </xf>
    <xf numFmtId="0" fontId="5" fillId="0" borderId="50" xfId="0" applyFont="1" applyBorder="1" applyProtection="1">
      <alignment vertical="center"/>
    </xf>
    <xf numFmtId="0" fontId="12" fillId="0" borderId="51" xfId="0" applyFont="1" applyBorder="1" applyProtection="1">
      <alignment vertical="center"/>
    </xf>
    <xf numFmtId="0" fontId="11" fillId="0" borderId="0" xfId="0" applyFont="1" applyBorder="1" applyAlignment="1" applyProtection="1">
      <alignment horizontal="center" vertical="center"/>
    </xf>
    <xf numFmtId="0" fontId="11" fillId="0" borderId="15" xfId="0" applyFont="1" applyBorder="1" applyAlignment="1" applyProtection="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5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4874CB"/>
      </font>
      <fill>
        <patternFill patternType="none"/>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style="thin">
          <color rgb="FFB5C6EA"/>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4874CB"/>
      </font>
      <fill>
        <patternFill patternType="none"/>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08090C"/>
      </font>
      <fill>
        <patternFill patternType="solid">
          <bgColor rgb="FFD9E1F4"/>
        </patternFill>
      </fill>
    </dxf>
    <dxf>
      <font>
        <b val="1"/>
        <i val="0"/>
        <u val="none"/>
        <sz val="11"/>
        <color rgb="FF4874CB"/>
      </font>
      <fill>
        <patternFill patternType="none"/>
      </fill>
      <border>
        <left/>
        <right/>
        <top style="thin">
          <color rgb="FF4874CB"/>
        </top>
        <bottom style="thin">
          <color rgb="FF4874CB"/>
        </bottom>
        <vertical/>
        <horizontal/>
      </border>
    </dxf>
    <dxf>
      <font>
        <b val="1"/>
        <i val="0"/>
        <u val="none"/>
        <sz val="11"/>
        <color rgb="FFFFFFFF"/>
      </font>
      <fill>
        <patternFill patternType="solid">
          <bgColor rgb="FF4874CB"/>
        </patternFill>
      </fill>
      <border>
        <left/>
        <right/>
        <top style="thin">
          <color rgb="FF4874CB"/>
        </top>
        <bottom style="thin">
          <color rgb="FF4874CB"/>
        </bottom>
        <vertical/>
        <horizontal/>
      </border>
    </dxf>
    <dxf>
      <font>
        <b val="0"/>
        <i val="0"/>
        <u val="none"/>
        <sz val="11"/>
        <color rgb="FF08090C"/>
      </font>
      <border>
        <left/>
        <right/>
        <top style="thin">
          <color rgb="FF4874CB"/>
        </top>
        <bottom style="thin">
          <color rgb="FF4874CB"/>
        </bottom>
        <vertical/>
        <horizontal style="thin">
          <color rgb="FFB5C6EA"/>
        </horizontal>
      </border>
    </dxf>
    <dxf>
      <font>
        <b val="0"/>
        <i val="0"/>
        <u val="none"/>
        <sz val="11"/>
        <color rgb="FF1C1C1C"/>
      </font>
      <fill>
        <patternFill patternType="solid">
          <bgColor rgb="FFE1E9FA"/>
        </patternFill>
      </fill>
      <border>
        <left style="medium">
          <color rgb="FF205DDA"/>
        </left>
        <right style="medium">
          <color rgb="FF205DDA"/>
        </right>
        <top style="thin">
          <color rgb="FF205DDA"/>
        </top>
        <bottom style="thin">
          <color rgb="FF205DDA"/>
        </bottom>
        <vertical style="thin">
          <color rgb="FF205DDA"/>
        </vertical>
        <horizontal style="thin">
          <color rgb="FF205DDA"/>
        </horizontal>
      </border>
    </dxf>
    <dxf>
      <font>
        <b val="0"/>
        <i val="0"/>
        <u val="none"/>
        <sz val="11"/>
        <color rgb="FF1C1C1C"/>
      </font>
      <fill>
        <patternFill patternType="solid">
          <bgColor rgb="FFEFF3FC"/>
        </patternFill>
      </fill>
    </dxf>
    <dxf>
      <font>
        <b val="1"/>
        <i val="0"/>
        <u val="none"/>
        <sz val="11"/>
        <color rgb="FFFFFFFF"/>
      </font>
      <fill>
        <patternFill patternType="solid">
          <bgColor rgb="FF205DDA"/>
        </patternFill>
      </fill>
      <border>
        <left style="medium">
          <color rgb="FF205DDA"/>
        </left>
        <right style="medium">
          <color rgb="FF205DDA"/>
        </right>
        <top style="medium">
          <color rgb="FF205DDA"/>
        </top>
        <bottom style="medium">
          <color rgb="FF205DDA"/>
        </bottom>
        <vertical/>
        <horizontal/>
      </border>
    </dxf>
    <dxf>
      <fill>
        <patternFill patternType="none"/>
      </fill>
      <border>
        <left style="medium">
          <color rgb="FF205DDA"/>
        </left>
        <right style="medium">
          <color rgb="FF205DDA"/>
        </right>
        <top style="medium">
          <color rgb="FF205DDA"/>
        </top>
        <bottom style="medium">
          <color rgb="FF205DDA"/>
        </bottom>
        <vertical/>
        <horizontal/>
      </border>
    </dxf>
    <dxf>
      <border>
        <left style="thin">
          <color rgb="FF4874CB"/>
        </left>
        <right style="thin">
          <color rgb="FFB5C6EA"/>
        </right>
        <top style="thin">
          <color rgb="FF4874CB"/>
        </top>
        <bottom style="thin">
          <color rgb="FFB5C6EA"/>
        </bottom>
        <vertical/>
        <horizontal/>
      </border>
    </dxf>
    <dxf>
      <fill>
        <patternFill patternType="solid">
          <bgColor rgb="FFEBF0FA"/>
        </patternFill>
      </fill>
    </dxf>
    <dxf>
      <fill>
        <patternFill patternType="solid">
          <bgColor rgb="FFEBF0FA"/>
        </patternFill>
      </fill>
    </dxf>
    <dxf>
      <font>
        <b val="1"/>
        <i val="0"/>
        <u val="none"/>
        <sz val="11"/>
        <color rgb="FF08090C"/>
      </font>
      <fill>
        <patternFill patternType="solid">
          <bgColor rgb="FFD9E1F4"/>
        </patternFill>
      </fill>
    </dxf>
    <dxf>
      <font>
        <b val="1"/>
        <i val="0"/>
        <u val="none"/>
        <sz val="11"/>
        <color rgb="FFFFFFFF"/>
      </font>
      <fill>
        <patternFill patternType="solid">
          <bgColor rgb="FF4874CB"/>
        </patternFill>
      </fill>
    </dxf>
    <dxf>
      <font>
        <b val="1"/>
        <i val="0"/>
        <u val="none"/>
        <sz val="11"/>
        <color rgb="FF4874CB"/>
      </font>
      <fill>
        <patternFill patternType="none"/>
      </fill>
      <border>
        <left style="thin">
          <color rgb="FF4874CB"/>
        </left>
        <right style="thin">
          <color rgb="FF4874CB"/>
        </right>
        <top style="thin">
          <color rgb="FF4874CB"/>
        </top>
        <bottom style="thin">
          <color rgb="FF4874CB"/>
        </bottom>
        <vertical/>
        <horizontal/>
      </border>
    </dxf>
    <dxf>
      <font>
        <b val="1"/>
        <i val="0"/>
        <u val="none"/>
        <sz val="11"/>
        <color rgb="FFFFFFFF"/>
      </font>
      <fill>
        <patternFill patternType="solid">
          <bgColor rgb="FF4874CB"/>
        </patternFill>
      </fill>
      <border>
        <left style="thin">
          <color rgb="FF4874CB"/>
        </left>
        <right style="thin">
          <color rgb="FF4874CB"/>
        </right>
        <top style="thin">
          <color rgb="FF4874CB"/>
        </top>
        <bottom style="thin">
          <color rgb="FF4874CB"/>
        </bottom>
        <vertical style="thin">
          <color rgb="FFB5C6EA"/>
        </vertical>
        <horizontal/>
      </border>
    </dxf>
    <dxf>
      <font>
        <b val="0"/>
        <i val="0"/>
        <u val="none"/>
        <sz val="11"/>
        <color rgb="FF08090C"/>
      </font>
      <border>
        <left style="thin">
          <color rgb="FF4874CB"/>
        </left>
        <right style="thin">
          <color rgb="FF4874CB"/>
        </right>
        <top style="thin">
          <color rgb="FF4874CB"/>
        </top>
        <bottom style="thin">
          <color rgb="FF4874CB"/>
        </bottom>
        <vertical style="thin">
          <color rgb="FFB5C6EA"/>
        </vertical>
        <horizontal style="thin">
          <color rgb="FFB5C6EA"/>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8"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38_蓝色中色系标题行汇总行尾列表格样式" count="7" xr9:uid="{BD39FA0F-E25B-4738-A7C5-400012BA74BC}">
      <tableStyleElement type="wholeTable" dxfId="13"/>
      <tableStyleElement type="headerRow" dxfId="12"/>
      <tableStyleElement type="totalRow" dxfId="11"/>
      <tableStyleElement type="firstColumn" dxfId="10"/>
      <tableStyleElement type="lastColumn" dxfId="9"/>
      <tableStyleElement type="secondRowStripe" dxfId="8"/>
      <tableStyleElement type="firstColumnStripe" dxfId="7"/>
    </tableStyle>
    <tableStyle name="27_蓝色中色系标题行镶边行表格样式" count="7" xr9:uid="{B8235C0F-ECAF-4A80-B8B8-EF4189E4BD5B}">
      <tableStyleElement type="wholeTable" dxfId="20"/>
      <tableStyleElement type="headerRow" dxfId="19"/>
      <tableStyleElement type="totalRow" dxfId="18"/>
      <tableStyleElement type="firstColumn" dxfId="17"/>
      <tableStyleElement type="lastColumn" dxfId="16"/>
      <tableStyleElement type="secondRowStripe" dxfId="15"/>
      <tableStyleElement type="firstColumnStripe" dxfId="14"/>
    </tableStyle>
    <tableStyle name="37_蓝色中色系标题行镶边行汇总行表格样式" count="7" xr9:uid="{57680C02-1073-4B2B-9F65-0CC96DAEFA91}">
      <tableStyleElement type="wholeTable" dxfId="27"/>
      <tableStyleElement type="headerRow" dxfId="26"/>
      <tableStyleElement type="totalRow" dxfId="25"/>
      <tableStyleElement type="firstColumn" dxfId="24"/>
      <tableStyleElement type="lastColumn" dxfId="23"/>
      <tableStyleElement type="secondRowStripe" dxfId="22"/>
      <tableStyleElement type="firstColumnStripe" dxfId="21"/>
    </tableStyle>
    <tableStyle name="39_蓝色中色系标题行汇总行表格样式" count="7" xr9:uid="{88154FB2-E76A-4DBC-BD4F-18E79227AFE7}">
      <tableStyleElement type="wholeTable" dxfId="34"/>
      <tableStyleElement type="headerRow" dxfId="33"/>
      <tableStyleElement type="totalRow" dxfId="32"/>
      <tableStyleElement type="firstColumn" dxfId="31"/>
      <tableStyleElement type="lastColumn" dxfId="30"/>
      <tableStyleElement type="secondRowStripe" dxfId="29"/>
      <tableStyleElement type="firstColumnStripe" dxfId="28"/>
    </tableStyle>
    <tableStyle name="蓝色中色系标题行镶边行" count="4" xr9:uid="{EC139A16-963A-40AA-B588-912D8149713A}">
      <tableStyleElement type="wholeTable" dxfId="38"/>
      <tableStyleElement type="headerRow" dxfId="37"/>
      <tableStyleElement type="firstRowStripe" dxfId="36"/>
      <tableStyleElement type="secondRowStripe" dxfId="35"/>
    </tableStyle>
    <tableStyle name="31_蓝色中色系标题行镶边行表格样式" count="8" xr9:uid="{A97FE60A-F708-4F93-B082-8D6115134ACB}">
      <tableStyleElement type="wholeTable" dxfId="46"/>
      <tableStyleElement type="headerRow" dxfId="45"/>
      <tableStyleElement type="totalRow" dxfId="44"/>
      <tableStyleElement type="firstColumn" dxfId="43"/>
      <tableStyleElement type="lastColumn" dxfId="42"/>
      <tableStyleElement type="secondRowStripe" dxfId="41"/>
      <tableStyleElement type="firstColumnStripe" dxfId="40"/>
      <tableStyleElement type="firstHeaderCell" dxfId="39"/>
    </tableStyle>
    <tableStyle name="PivotStylePreset2_Accent1" table="0" count="10" xr9:uid="{267968C8-6FFD-4C36-ACC1-9EA1FD1885CA}">
      <tableStyleElement type="headerRow" dxfId="56"/>
      <tableStyleElement type="totalRow" dxfId="55"/>
      <tableStyleElement type="firstRowStripe" dxfId="54"/>
      <tableStyleElement type="firstColumnStripe" dxfId="53"/>
      <tableStyleElement type="firstSubtotalRow" dxfId="52"/>
      <tableStyleElement type="secondSubtotalRow" dxfId="51"/>
      <tableStyleElement type="firstRowSubheading" dxfId="50"/>
      <tableStyleElement type="secondRowSubheading" dxfId="49"/>
      <tableStyleElement type="pageFieldLabels" dxfId="48"/>
      <tableStyleElement type="pageFieldValues" dxfId="47"/>
    </tableStyle>
  </tableStyles>
  <colors>
    <mruColors>
      <color rgb="00FFE79B"/>
      <color rgb="0045A3EC"/>
      <color rgb="00008EF2"/>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4" Type="http://schemas.openxmlformats.org/officeDocument/2006/relationships/image" Target="../media/image5.emf"/><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3" name="矩形标注 2"/>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7" name="图片 6"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2781935</xdr:colOff>
      <xdr:row>1</xdr:row>
      <xdr:rowOff>442595</xdr:rowOff>
    </xdr:from>
    <xdr:to>
      <xdr:col>4</xdr:col>
      <xdr:colOff>732155</xdr:colOff>
      <xdr:row>2</xdr:row>
      <xdr:rowOff>87630</xdr:rowOff>
    </xdr:to>
    <xdr:sp>
      <xdr:nvSpPr>
        <xdr:cNvPr id="4" name="矩形标注 3"/>
        <xdr:cNvSpPr/>
      </xdr:nvSpPr>
      <xdr:spPr>
        <a:xfrm>
          <a:off x="3996690" y="531495"/>
          <a:ext cx="1626870" cy="534035"/>
        </a:xfrm>
        <a:prstGeom prst="wedgeRectCallout">
          <a:avLst>
            <a:gd name="adj1" fmla="val -6713"/>
            <a:gd name="adj2" fmla="val 25239"/>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xdr:from>
      <xdr:col>8</xdr:col>
      <xdr:colOff>361950</xdr:colOff>
      <xdr:row>1</xdr:row>
      <xdr:rowOff>57785</xdr:rowOff>
    </xdr:from>
    <xdr:to>
      <xdr:col>10</xdr:col>
      <xdr:colOff>1145540</xdr:colOff>
      <xdr:row>1</xdr:row>
      <xdr:rowOff>669925</xdr:rowOff>
    </xdr:to>
    <xdr:sp>
      <xdr:nvSpPr>
        <xdr:cNvPr id="7" name="圆角矩形标注 6"/>
        <xdr:cNvSpPr/>
      </xdr:nvSpPr>
      <xdr:spPr>
        <a:xfrm>
          <a:off x="10024745" y="146685"/>
          <a:ext cx="4345940" cy="612140"/>
        </a:xfrm>
        <a:prstGeom prst="wedgeRoundRectCallout">
          <a:avLst>
            <a:gd name="adj1" fmla="val -21522"/>
            <a:gd name="adj2" fmla="val 46680"/>
            <a:gd name="adj3" fmla="val 16667"/>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ctr" anchorCtr="0"/>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zh-CN" altLang="en-US" sz="1100" b="1">
              <a:solidFill>
                <a:srgbClr val="FF0000"/>
              </a:solidFill>
              <a:latin typeface="微软雅黑" panose="020B0503020204020204" charset="-122"/>
              <a:ea typeface="微软雅黑" panose="020B0503020204020204" charset="-122"/>
              <a:cs typeface="微软雅黑" panose="020B0503020204020204" charset="-122"/>
            </a:rPr>
            <a:t>温馨提示：建议卖家尽量使用到取货点物流方式，自提点有14天超长保存期，可解决上班或旅游不在家无法及时签收快递等问题</a:t>
          </a:r>
          <a:endParaRPr lang="zh-CN" altLang="en-US" sz="1100" b="1">
            <a:solidFill>
              <a:srgbClr val="FF0000"/>
            </a:solidFill>
            <a:latin typeface="微软雅黑" panose="020B0503020204020204" charset="-122"/>
            <a:ea typeface="微软雅黑" panose="020B0503020204020204" charset="-122"/>
            <a:cs typeface="微软雅黑" panose="020B0503020204020204" charset="-122"/>
          </a:endParaRPr>
        </a:p>
      </xdr:txBody>
    </xdr:sp>
    <xdr:clientData/>
  </xdr:twoCellAnchor>
  <xdr:twoCellAnchor editAs="oneCell">
    <xdr:from>
      <xdr:col>1</xdr:col>
      <xdr:colOff>114300</xdr:colOff>
      <xdr:row>1</xdr:row>
      <xdr:rowOff>47625</xdr:rowOff>
    </xdr:from>
    <xdr:to>
      <xdr:col>2</xdr:col>
      <xdr:colOff>1709420</xdr:colOff>
      <xdr:row>2</xdr:row>
      <xdr:rowOff>184785</xdr:rowOff>
    </xdr:to>
    <xdr:pic>
      <xdr:nvPicPr>
        <xdr:cNvPr id="6" name="图片 5" descr="标准LOGO（透明底"/>
        <xdr:cNvPicPr>
          <a:picLocks noChangeAspect="1"/>
        </xdr:cNvPicPr>
      </xdr:nvPicPr>
      <xdr:blipFill>
        <a:blip r:embed="rId1"/>
        <a:stretch>
          <a:fillRect/>
        </a:stretch>
      </xdr:blipFill>
      <xdr:spPr>
        <a:xfrm>
          <a:off x="220345" y="136525"/>
          <a:ext cx="2703830" cy="102616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231775</xdr:colOff>
      <xdr:row>4</xdr:row>
      <xdr:rowOff>72390</xdr:rowOff>
    </xdr:from>
    <xdr:to>
      <xdr:col>5</xdr:col>
      <xdr:colOff>643255</xdr:colOff>
      <xdr:row>6</xdr:row>
      <xdr:rowOff>152400</xdr:rowOff>
    </xdr:to>
    <xdr:sp>
      <xdr:nvSpPr>
        <xdr:cNvPr id="3" name="矩形标注 2"/>
        <xdr:cNvSpPr/>
      </xdr:nvSpPr>
      <xdr:spPr>
        <a:xfrm>
          <a:off x="4790440" y="2110740"/>
          <a:ext cx="1845310" cy="537210"/>
        </a:xfrm>
        <a:prstGeom prst="wedgeRectCallout">
          <a:avLst>
            <a:gd name="adj1" fmla="val -14699"/>
            <a:gd name="adj2" fmla="val 32421"/>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220345</xdr:colOff>
      <xdr:row>1</xdr:row>
      <xdr:rowOff>76200</xdr:rowOff>
    </xdr:from>
    <xdr:to>
      <xdr:col>2</xdr:col>
      <xdr:colOff>1390015</xdr:colOff>
      <xdr:row>1</xdr:row>
      <xdr:rowOff>855345</xdr:rowOff>
    </xdr:to>
    <xdr:pic>
      <xdr:nvPicPr>
        <xdr:cNvPr id="4" name="图片 3" descr="标准LOGO（透明底"/>
        <xdr:cNvPicPr>
          <a:picLocks noChangeAspect="1"/>
        </xdr:cNvPicPr>
      </xdr:nvPicPr>
      <xdr:blipFill>
        <a:blip r:embed="rId1"/>
        <a:stretch>
          <a:fillRect/>
        </a:stretch>
      </xdr:blipFill>
      <xdr:spPr>
        <a:xfrm>
          <a:off x="326390" y="285750"/>
          <a:ext cx="2066290" cy="77914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2" name="矩形标注 1"/>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3" name="图片 2"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2" name="矩形标注 1"/>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3" name="图片 2"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2" name="矩形标注 1"/>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3" name="图片 2"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2</xdr:col>
      <xdr:colOff>2226945</xdr:colOff>
      <xdr:row>1</xdr:row>
      <xdr:rowOff>685800</xdr:rowOff>
    </xdr:from>
    <xdr:to>
      <xdr:col>4</xdr:col>
      <xdr:colOff>756920</xdr:colOff>
      <xdr:row>2</xdr:row>
      <xdr:rowOff>343535</xdr:rowOff>
    </xdr:to>
    <xdr:sp>
      <xdr:nvSpPr>
        <xdr:cNvPr id="2" name="矩形标注 1"/>
        <xdr:cNvSpPr/>
      </xdr:nvSpPr>
      <xdr:spPr>
        <a:xfrm>
          <a:off x="3708400" y="895350"/>
          <a:ext cx="2216150" cy="534035"/>
        </a:xfrm>
        <a:prstGeom prst="wedgeRectCallout">
          <a:avLst>
            <a:gd name="adj1" fmla="val -16185"/>
            <a:gd name="adj2" fmla="val 19203"/>
          </a:avLst>
        </a:prstGeom>
      </xdr:spPr>
      <xdr:style>
        <a:lnRef idx="0">
          <a:srgbClr val="FFFFFF"/>
        </a:lnRef>
        <a:fillRef idx="3">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b="1">
              <a:solidFill>
                <a:schemeClr val="bg1"/>
              </a:solidFill>
              <a:latin typeface="微软雅黑" panose="020B0503020204020204" charset="-122"/>
              <a:ea typeface="微软雅黑" panose="020B0503020204020204" charset="-122"/>
            </a:rPr>
            <a:t>自动出报价，不能发运的渠道，不显示价格</a:t>
          </a:r>
          <a:endParaRPr lang="zh-CN" altLang="en-US" sz="11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86995</xdr:colOff>
      <xdr:row>1</xdr:row>
      <xdr:rowOff>104775</xdr:rowOff>
    </xdr:from>
    <xdr:to>
      <xdr:col>2</xdr:col>
      <xdr:colOff>1415415</xdr:colOff>
      <xdr:row>2</xdr:row>
      <xdr:rowOff>254635</xdr:rowOff>
    </xdr:to>
    <xdr:pic>
      <xdr:nvPicPr>
        <xdr:cNvPr id="3" name="图片 2" descr="标准LOGO（透明底"/>
        <xdr:cNvPicPr>
          <a:picLocks noChangeAspect="1"/>
        </xdr:cNvPicPr>
      </xdr:nvPicPr>
      <xdr:blipFill>
        <a:blip r:embed="rId1"/>
        <a:stretch>
          <a:fillRect/>
        </a:stretch>
      </xdr:blipFill>
      <xdr:spPr>
        <a:xfrm>
          <a:off x="193040" y="314325"/>
          <a:ext cx="2703830" cy="102616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3</xdr:col>
          <xdr:colOff>809625</xdr:colOff>
          <xdr:row>12</xdr:row>
          <xdr:rowOff>85725</xdr:rowOff>
        </xdr:from>
        <xdr:to>
          <xdr:col>4</xdr:col>
          <xdr:colOff>676275</xdr:colOff>
          <xdr:row>12</xdr:row>
          <xdr:rowOff>923925</xdr:rowOff>
        </xdr:to>
        <xdr:sp>
          <xdr:nvSpPr>
            <xdr:cNvPr id="2049" name="Object 1" hidden="1">
              <a:extLst>
                <a:ext uri="{63B3BB69-23CF-44E3-9099-C40C66FF867C}">
                  <a14:compatExt spid="_x0000_s2049"/>
                </a:ext>
              </a:extLst>
            </xdr:cNvPr>
            <xdr:cNvSpPr/>
          </xdr:nvSpPr>
          <xdr:spPr>
            <a:xfrm>
              <a:off x="3068955" y="5334000"/>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619125</xdr:colOff>
          <xdr:row>12</xdr:row>
          <xdr:rowOff>76200</xdr:rowOff>
        </xdr:from>
        <xdr:to>
          <xdr:col>2</xdr:col>
          <xdr:colOff>400050</xdr:colOff>
          <xdr:row>12</xdr:row>
          <xdr:rowOff>914400</xdr:rowOff>
        </xdr:to>
        <xdr:sp>
          <xdr:nvSpPr>
            <xdr:cNvPr id="2050" name="Object 2" hidden="1">
              <a:extLst>
                <a:ext uri="{63B3BB69-23CF-44E3-9099-C40C66FF867C}">
                  <a14:compatExt spid="_x0000_s2050"/>
                </a:ext>
              </a:extLst>
            </xdr:cNvPr>
            <xdr:cNvSpPr/>
          </xdr:nvSpPr>
          <xdr:spPr>
            <a:xfrm>
              <a:off x="716280" y="5324475"/>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809625</xdr:colOff>
          <xdr:row>14</xdr:row>
          <xdr:rowOff>76200</xdr:rowOff>
        </xdr:from>
        <xdr:to>
          <xdr:col>4</xdr:col>
          <xdr:colOff>676275</xdr:colOff>
          <xdr:row>14</xdr:row>
          <xdr:rowOff>914400</xdr:rowOff>
        </xdr:to>
        <xdr:sp>
          <xdr:nvSpPr>
            <xdr:cNvPr id="2053" name="Object 5" hidden="1">
              <a:extLst>
                <a:ext uri="{63B3BB69-23CF-44E3-9099-C40C66FF867C}">
                  <a14:compatExt spid="_x0000_s2053"/>
                </a:ext>
              </a:extLst>
            </xdr:cNvPr>
            <xdr:cNvSpPr/>
          </xdr:nvSpPr>
          <xdr:spPr>
            <a:xfrm>
              <a:off x="3068955" y="6759575"/>
              <a:ext cx="923925" cy="8382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628650</xdr:colOff>
          <xdr:row>14</xdr:row>
          <xdr:rowOff>76200</xdr:rowOff>
        </xdr:from>
        <xdr:to>
          <xdr:col>2</xdr:col>
          <xdr:colOff>409575</xdr:colOff>
          <xdr:row>14</xdr:row>
          <xdr:rowOff>914400</xdr:rowOff>
        </xdr:to>
        <xdr:sp>
          <xdr:nvSpPr>
            <xdr:cNvPr id="2054" name="Object 6" hidden="1">
              <a:extLst>
                <a:ext uri="{63B3BB69-23CF-44E3-9099-C40C66FF867C}">
                  <a14:compatExt spid="_x0000_s2054"/>
                </a:ext>
              </a:extLst>
            </xdr:cNvPr>
            <xdr:cNvSpPr/>
          </xdr:nvSpPr>
          <xdr:spPr>
            <a:xfrm>
              <a:off x="725805" y="6759575"/>
              <a:ext cx="923925" cy="83820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9" Type="http://schemas.openxmlformats.org/officeDocument/2006/relationships/package" Target="../embeddings/Workbook1.xlsx"/><Relationship Id="rId8" Type="http://schemas.openxmlformats.org/officeDocument/2006/relationships/image" Target="../media/image4.emf"/><Relationship Id="rId7" Type="http://schemas.openxmlformats.org/officeDocument/2006/relationships/oleObject" Target="../embeddings/oleObject3.bin"/><Relationship Id="rId6" Type="http://schemas.openxmlformats.org/officeDocument/2006/relationships/image" Target="../media/image3.emf"/><Relationship Id="rId5" Type="http://schemas.openxmlformats.org/officeDocument/2006/relationships/oleObject" Target="../embeddings/oleObject2.bin"/><Relationship Id="rId4" Type="http://schemas.openxmlformats.org/officeDocument/2006/relationships/image" Target="../media/image2.emf"/><Relationship Id="rId3" Type="http://schemas.openxmlformats.org/officeDocument/2006/relationships/oleObject" Target="../embeddings/oleObject1.bin"/><Relationship Id="rId2" Type="http://schemas.openxmlformats.org/officeDocument/2006/relationships/vmlDrawing" Target="../drawings/vmlDrawing1.vml"/><Relationship Id="rId10" Type="http://schemas.openxmlformats.org/officeDocument/2006/relationships/image" Target="../media/image5.emf"/><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33"/>
  <sheetViews>
    <sheetView tabSelected="1" zoomScale="90" zoomScaleNormal="90" workbookViewId="0">
      <pane ySplit="9" topLeftCell="A15" activePane="bottomLeft" state="frozen"/>
      <selection/>
      <selection pane="bottomLeft" activeCell="I15" sqref="I15:I17"/>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8"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401"/>
    <col min="13" max="16384" width="9" style="176"/>
  </cols>
  <sheetData>
    <row r="2" s="176" customFormat="1" ht="69" customHeight="1" spans="1:12">
      <c r="A2" s="177"/>
      <c r="B2" s="180" t="s">
        <v>0</v>
      </c>
      <c r="C2" s="181"/>
      <c r="D2" s="181"/>
      <c r="E2" s="181"/>
      <c r="F2" s="181"/>
      <c r="G2" s="181"/>
      <c r="H2" s="181"/>
      <c r="I2" s="181"/>
      <c r="J2" s="182"/>
      <c r="K2" s="401"/>
      <c r="L2" s="401"/>
    </row>
    <row r="3" s="176" customFormat="1" ht="40" customHeight="1" spans="1:12">
      <c r="A3" s="183"/>
      <c r="B3" s="184"/>
      <c r="C3" s="185"/>
      <c r="D3" s="186"/>
      <c r="E3" s="402"/>
      <c r="F3" s="188"/>
      <c r="G3" s="188"/>
      <c r="H3" s="188"/>
      <c r="I3" s="189"/>
      <c r="J3" s="190"/>
      <c r="K3" s="401"/>
      <c r="L3" s="401"/>
    </row>
    <row r="4" s="176" customFormat="1" ht="18" spans="1:12">
      <c r="A4" s="177"/>
      <c r="B4" s="191"/>
      <c r="C4" s="192"/>
      <c r="D4" s="193"/>
      <c r="E4" s="194"/>
      <c r="F4" s="195"/>
      <c r="G4" s="196"/>
      <c r="H4" s="196"/>
      <c r="I4" s="194"/>
      <c r="J4" s="197"/>
      <c r="K4" s="401"/>
      <c r="L4" s="401"/>
    </row>
    <row r="5" s="176" customFormat="1" ht="18" spans="1:12">
      <c r="A5" s="183"/>
      <c r="B5" s="198"/>
      <c r="C5" s="199" t="s">
        <v>1</v>
      </c>
      <c r="D5" s="200"/>
      <c r="E5" s="201" t="s">
        <v>2</v>
      </c>
      <c r="F5" s="202">
        <f>IF(OR(AND(D5&gt;=2.001,D5&lt;=30,D7&gt;1501,D7&lt;7000,SUM(H5:H7)&lt;=310,H5&lt;=150,H6&lt;=80,H7&lt;=80),AND(D5&gt;=5.001,D5&lt;=30,D7&gt;7001,D7&lt;250000,SUM(H5:H7)&lt;=310,H5&lt;=150,H6&lt;=80,H7&lt;=80)),MAX(H5*H6*H7/12000,D5),D5)</f>
        <v>0</v>
      </c>
      <c r="G5" s="203" t="s">
        <v>3</v>
      </c>
      <c r="H5" s="200"/>
      <c r="I5" s="204" t="s">
        <v>4</v>
      </c>
      <c r="J5" s="197"/>
      <c r="K5" s="401"/>
      <c r="L5" s="401"/>
    </row>
    <row r="6" s="176" customFormat="1" ht="18" spans="1:12">
      <c r="A6" s="183"/>
      <c r="B6" s="198"/>
      <c r="C6" s="205"/>
      <c r="D6" s="205"/>
      <c r="E6" s="205"/>
      <c r="F6" s="195" t="s">
        <v>5</v>
      </c>
      <c r="G6" s="206" t="s">
        <v>6</v>
      </c>
      <c r="H6" s="200"/>
      <c r="I6" s="207"/>
      <c r="J6" s="197"/>
      <c r="K6" s="401"/>
      <c r="L6" s="401"/>
    </row>
    <row r="7" s="176" customFormat="1" ht="18" spans="1:12">
      <c r="A7" s="183"/>
      <c r="B7" s="198"/>
      <c r="C7" s="208" t="s">
        <v>7</v>
      </c>
      <c r="D7" s="200"/>
      <c r="E7" s="205"/>
      <c r="F7" s="195"/>
      <c r="G7" s="206" t="s">
        <v>8</v>
      </c>
      <c r="H7" s="200"/>
      <c r="I7" s="207"/>
      <c r="J7" s="197"/>
      <c r="K7" s="401"/>
      <c r="L7" s="401"/>
    </row>
    <row r="8" s="176" customFormat="1" ht="18" spans="1:12">
      <c r="A8" s="177"/>
      <c r="B8" s="191"/>
      <c r="C8" s="192"/>
      <c r="D8" s="193"/>
      <c r="E8" s="205"/>
      <c r="F8" s="195"/>
      <c r="G8" s="196"/>
      <c r="H8" s="196"/>
      <c r="I8" s="194"/>
      <c r="J8" s="197"/>
      <c r="K8" s="401"/>
      <c r="L8" s="401"/>
    </row>
    <row r="9" s="176" customFormat="1" ht="18" spans="1:12">
      <c r="A9" s="177"/>
      <c r="B9" s="403" t="s">
        <v>9</v>
      </c>
      <c r="C9" s="404" t="s">
        <v>10</v>
      </c>
      <c r="D9" s="404" t="s">
        <v>11</v>
      </c>
      <c r="E9" s="405" t="s">
        <v>12</v>
      </c>
      <c r="F9" s="404" t="s">
        <v>13</v>
      </c>
      <c r="G9" s="405" t="s">
        <v>14</v>
      </c>
      <c r="H9" s="405" t="s">
        <v>15</v>
      </c>
      <c r="I9" s="405" t="s">
        <v>16</v>
      </c>
      <c r="J9" s="406" t="s">
        <v>17</v>
      </c>
      <c r="K9" s="401"/>
      <c r="L9" s="401"/>
    </row>
    <row r="10" s="176" customFormat="1" ht="54" spans="1:12">
      <c r="A10" s="177"/>
      <c r="B10" s="407" t="s">
        <v>18</v>
      </c>
      <c r="C10" s="408" t="s">
        <v>19</v>
      </c>
      <c r="D10" s="216" t="s">
        <v>20</v>
      </c>
      <c r="E10" s="217" t="str">
        <f>IF(OR(D5&gt;0.5,D7&gt;1500,AND(SUM(H5:H7)&gt;90),H5&gt;60,H6&gt;60,H7&gt;60),"  ",IF(OR($D$5=0,$D$7=0,$H$5=0,$H$6=0,$H$7=0),"  ",F5*K10+L10))</f>
        <v>  </v>
      </c>
      <c r="F10" s="215" t="str">
        <f t="shared" ref="F10:F24" si="0">K10&amp;"元/千克+"&amp;L10&amp;"元/票"</f>
        <v>50.55元/千克+3.37元/票</v>
      </c>
      <c r="G10" s="215" t="s">
        <v>21</v>
      </c>
      <c r="H10" s="409" t="s">
        <v>22</v>
      </c>
      <c r="I10" s="254" t="str">
        <f>'GUOO FBP资费试算表'!I10&amp;'GUOO FBP资费试算表'!J10</f>
        <v>渠道优势：适合重量0.001-0.5KG以内,货值1500卢布以内商品；例如：3C、小饰品等小件商品。
丢件：最高赔付1500卢布尺寸限制：三边之和不超90CM，不算材积，单边最长限制60CM，按实重，按克计费</v>
      </c>
      <c r="J10" s="308" t="s">
        <v>23</v>
      </c>
      <c r="K10" s="401">
        <v>50.55</v>
      </c>
      <c r="L10" s="401">
        <v>3.37</v>
      </c>
    </row>
    <row r="11" s="176" customFormat="1" ht="54" spans="1:12">
      <c r="A11" s="177"/>
      <c r="B11" s="407"/>
      <c r="C11" s="408" t="s">
        <v>24</v>
      </c>
      <c r="D11" s="216" t="s">
        <v>25</v>
      </c>
      <c r="E11" s="217" t="str">
        <f>IF(OR(D5&gt;0.5,D7&gt;1500,AND(SUM(H5:H7)&gt;90),H5&gt;60,H6&gt;60,H7&gt;60),"  ",IF(OR($D$5=0,$D$7=0,$H$5=0,$H$6=0,$H$7=0),"  ",F5*K11+L11))</f>
        <v>  </v>
      </c>
      <c r="F11" s="215" t="str">
        <f t="shared" si="0"/>
        <v>39.3元/千克+3.37元/票</v>
      </c>
      <c r="G11" s="215"/>
      <c r="H11" s="409"/>
      <c r="I11" s="249"/>
      <c r="J11" s="255" t="s">
        <v>26</v>
      </c>
      <c r="K11" s="401">
        <v>39.3</v>
      </c>
      <c r="L11" s="401">
        <v>3.37</v>
      </c>
    </row>
    <row r="12" s="176" customFormat="1" ht="54" spans="1:12">
      <c r="A12" s="177"/>
      <c r="B12" s="407"/>
      <c r="C12" s="408" t="s">
        <v>27</v>
      </c>
      <c r="D12" s="216" t="s">
        <v>28</v>
      </c>
      <c r="E12" s="217" t="str">
        <f>IF(OR(D5&gt;0.5,D7&gt;1500,AND(SUM(H5:H7)&gt;90),H5&gt;60,H6&gt;60,H7&gt;60),"  ",IF(OR($D$5=0,$D$7=0,$H$5=0,$H$6=0,$H$7=0),"  ",F5*K12+L12))</f>
        <v>  </v>
      </c>
      <c r="F12" s="410" t="str">
        <f t="shared" si="0"/>
        <v>28.1元/千克+3.37元/票</v>
      </c>
      <c r="G12" s="215"/>
      <c r="H12" s="409"/>
      <c r="I12" s="249"/>
      <c r="J12" s="256"/>
      <c r="K12" s="401">
        <v>28.1</v>
      </c>
      <c r="L12" s="401">
        <v>3.37</v>
      </c>
    </row>
    <row r="13" s="176" customFormat="1" ht="54" spans="1:12">
      <c r="A13" s="177"/>
      <c r="B13" s="407" t="s">
        <v>29</v>
      </c>
      <c r="C13" s="408" t="s">
        <v>30</v>
      </c>
      <c r="D13" s="216" t="s">
        <v>25</v>
      </c>
      <c r="E13" s="217" t="str">
        <f>IF(OR(D5&lt;0.5,D5&gt;30,D7&gt;1500,AND(SUM(H5:H7)&gt;150),H5&gt;60,H6&gt;60,H7&gt;60)," ",IF(OR($D$5=0,$D$7=0,$H$5=0,$H$6=0,$H$7=0),"  ",F5*K13+L13))</f>
        <v> </v>
      </c>
      <c r="F13" s="215" t="str">
        <f t="shared" si="0"/>
        <v>28.1元/千克+25.83元/票</v>
      </c>
      <c r="G13" s="266" t="s">
        <v>31</v>
      </c>
      <c r="H13" s="409"/>
      <c r="I13" s="220" t="str">
        <f>'GUOO FBP资费试算表'!J12</f>
        <v>尺寸限制：三边之和不超150CM，单边最大尺寸不超60CM，按实重，按克计费</v>
      </c>
      <c r="J13" s="256"/>
      <c r="K13" s="401">
        <v>28.1</v>
      </c>
      <c r="L13" s="401">
        <v>25.83</v>
      </c>
    </row>
    <row r="14" s="176" customFormat="1" ht="54" spans="1:12">
      <c r="A14" s="177"/>
      <c r="B14" s="407"/>
      <c r="C14" s="408" t="s">
        <v>32</v>
      </c>
      <c r="D14" s="216" t="s">
        <v>28</v>
      </c>
      <c r="E14" s="217" t="str">
        <f>IF(OR(D5&lt;0.5,D5&gt;30,D7&gt;1500,AND(SUM(H5:H7)&gt;150),H5&gt;60,H6&gt;60,H7&gt;60)," ",IF(OR($D$5=0,$D$7=0,$H$5=0,$H$6=0,$H$7=0),"  ",F5*K14+L14))</f>
        <v> </v>
      </c>
      <c r="F14" s="215" t="str">
        <f t="shared" si="0"/>
        <v>19.1元/千克+25.83元/票</v>
      </c>
      <c r="G14" s="266"/>
      <c r="H14" s="409"/>
      <c r="I14" s="220"/>
      <c r="J14" s="256"/>
      <c r="K14" s="401">
        <v>19.1</v>
      </c>
      <c r="L14" s="401">
        <v>25.83</v>
      </c>
    </row>
    <row r="15" s="176" customFormat="1" ht="54" spans="1:12">
      <c r="A15" s="177"/>
      <c r="B15" s="407" t="s">
        <v>33</v>
      </c>
      <c r="C15" s="408" t="s">
        <v>34</v>
      </c>
      <c r="D15" s="216" t="s">
        <v>20</v>
      </c>
      <c r="E15" s="217" t="str">
        <f>IF(OR(D5&gt;2,D7&lt;1501,D7&gt;7000,AND(SUM(H5:H7)&gt;150),H5&gt;60,H6&gt;60,H7&gt;60)," ",IF(OR($D$5=0,$D$7=0,$H$5=0,$H$6=0,$H$7=0),"  ",F5*K15+L15))</f>
        <v> </v>
      </c>
      <c r="F15" s="215" t="str">
        <f t="shared" si="0"/>
        <v>50.5元/千克+17.97元/票</v>
      </c>
      <c r="G15" s="215" t="s">
        <v>35</v>
      </c>
      <c r="H15" s="409" t="s">
        <v>36</v>
      </c>
      <c r="I15" s="249" t="str">
        <f>'GUOO FBP资费试算表'!J12</f>
        <v>尺寸限制：三边之和不超150CM，单边最大尺寸不超60CM，按实重，按克计费</v>
      </c>
      <c r="J15" s="308" t="s">
        <v>23</v>
      </c>
      <c r="K15" s="401">
        <v>50.5</v>
      </c>
      <c r="L15" s="401">
        <v>17.97</v>
      </c>
    </row>
    <row r="16" s="176" customFormat="1" ht="57.75" spans="1:12">
      <c r="A16" s="177"/>
      <c r="B16" s="411"/>
      <c r="C16" s="408" t="s">
        <v>37</v>
      </c>
      <c r="D16" s="216" t="s">
        <v>25</v>
      </c>
      <c r="E16" s="217" t="str">
        <f>IF(OR(D5&gt;2,D7&lt;1501,D7&gt;7000,AND(SUM(H5:H7)&gt;150),H5&gt;60,H6&gt;60,H7&gt;60)," ",IF(OR($D$5=0,$D$7=0,$H$5=0,$H$6=0,$H$7=0),"  ",F5*K16+L16))</f>
        <v> </v>
      </c>
      <c r="F16" s="215" t="str">
        <f t="shared" si="0"/>
        <v>39.3元/千克+17.97元/票</v>
      </c>
      <c r="G16" s="412"/>
      <c r="H16" s="413"/>
      <c r="I16" s="249"/>
      <c r="J16" s="414" t="s">
        <v>26</v>
      </c>
      <c r="K16" s="401">
        <v>39.3</v>
      </c>
      <c r="L16" s="401">
        <v>17.97</v>
      </c>
    </row>
    <row r="17" s="176" customFormat="1" ht="54" spans="1:12">
      <c r="A17" s="177"/>
      <c r="B17" s="214"/>
      <c r="C17" s="415" t="s">
        <v>38</v>
      </c>
      <c r="D17" s="416" t="s">
        <v>28</v>
      </c>
      <c r="E17" s="417" t="str">
        <f>IF(OR(D5&gt;2,D7&lt;1501,D7&gt;7000,AND(SUM(H5:H7)&gt;150),H5&gt;60,H6&gt;60,H7&gt;60)," ",IF(OR($D$5=0,$D$7=0,$H$5=0,$H$6=0,$H$7=0),"  ",F5*K17+L17))</f>
        <v> </v>
      </c>
      <c r="F17" s="215" t="str">
        <f t="shared" si="0"/>
        <v>28.1元/千克+17.97元/票</v>
      </c>
      <c r="G17" s="223"/>
      <c r="H17" s="264"/>
      <c r="I17" s="248"/>
      <c r="J17" s="260" t="s">
        <v>39</v>
      </c>
      <c r="K17" s="401">
        <v>28.1</v>
      </c>
      <c r="L17" s="401">
        <v>17.97</v>
      </c>
    </row>
    <row r="18" s="176" customFormat="1" ht="57" spans="1:12">
      <c r="A18" s="177"/>
      <c r="B18" s="407" t="s">
        <v>40</v>
      </c>
      <c r="C18" s="408" t="s">
        <v>41</v>
      </c>
      <c r="D18" s="216" t="s">
        <v>25</v>
      </c>
      <c r="E18" s="217" t="str">
        <f>IF(OR(D5&lt;2,D5&gt;30,D7&lt;1501,D7&gt;7000,AND(SUM(H5:H7)&gt;310),H5&gt;150,H6&gt;80,H7&gt;80)," ",IF(OR($D$5=0,$D$7=0,$H$5=0,$H$6=0,$H$7=0),"  ",F5*K18+L18))</f>
        <v> </v>
      </c>
      <c r="F18" s="215" t="str">
        <f t="shared" si="0"/>
        <v>28.1元/千克+40.44元/票</v>
      </c>
      <c r="G18" s="418" t="s">
        <v>42</v>
      </c>
      <c r="H18" s="409"/>
      <c r="I18" s="419" t="str">
        <f>'GUOO FBP资费试算表'!J16</f>
        <v>尺寸限制：三边之和不超310CM，单边最大尺寸不超150*80*80CM</v>
      </c>
      <c r="J18" s="420" t="s">
        <v>43</v>
      </c>
      <c r="K18" s="401">
        <v>28.1</v>
      </c>
      <c r="L18" s="401">
        <v>40.44</v>
      </c>
    </row>
    <row r="19" s="176" customFormat="1" ht="54" spans="1:12">
      <c r="A19" s="177"/>
      <c r="B19" s="407"/>
      <c r="C19" s="408" t="s">
        <v>44</v>
      </c>
      <c r="D19" s="216" t="s">
        <v>28</v>
      </c>
      <c r="E19" s="217" t="str">
        <f>IF(OR(D5&lt;2,D5&gt;30,D7&lt;1501,D7&gt;7000,AND(SUM(H5:H7)&gt;310),H5&gt;150,H6&gt;80,H7&gt;80)," ",IF(OR($D$5=0,$D$7=0,$H$5=0,$H$6=0,$H$7=0),"  ",F5*K19+L19))</f>
        <v> </v>
      </c>
      <c r="F19" s="215" t="str">
        <f t="shared" si="0"/>
        <v>19.1元/千克+40.44元/票</v>
      </c>
      <c r="G19" s="410"/>
      <c r="H19" s="409"/>
      <c r="I19" s="419"/>
      <c r="J19" s="420" t="s">
        <v>45</v>
      </c>
      <c r="K19" s="401">
        <v>19.1</v>
      </c>
      <c r="L19" s="401">
        <v>40.44</v>
      </c>
    </row>
    <row r="20" s="176" customFormat="1" ht="54" spans="1:12">
      <c r="A20" s="177"/>
      <c r="B20" s="407" t="s">
        <v>46</v>
      </c>
      <c r="C20" s="421" t="s">
        <v>47</v>
      </c>
      <c r="D20" s="216" t="s">
        <v>20</v>
      </c>
      <c r="E20" s="217" t="str">
        <f>IF(OR(D5&lt;0.001,D5&gt;5,D7&lt;7001,D7&gt;250000,AND(SUM(H5:H7)&gt;250),H5&gt;150,H6&gt;80,H7&gt;80),"   ",IF(OR($D$5=0,$D$7=0,$H$5=0,$H$6=0,$H$7=0),"  ",F5*K20+L20))</f>
        <v>   </v>
      </c>
      <c r="F20" s="215" t="str">
        <f t="shared" si="0"/>
        <v>50.5元/千克+24.71元/票</v>
      </c>
      <c r="G20" s="215" t="s">
        <v>48</v>
      </c>
      <c r="H20" s="215" t="s">
        <v>49</v>
      </c>
      <c r="I20" s="419" t="str">
        <f>'GUOO FBP资费试算表'!J18</f>
        <v>尺寸限制：三边之和不超250CM，单边最大尺寸不超150*80*80CM，按实重，按克计费</v>
      </c>
      <c r="J20" s="420" t="s">
        <v>50</v>
      </c>
      <c r="K20" s="401">
        <v>50.5</v>
      </c>
      <c r="L20" s="401">
        <v>24.71</v>
      </c>
    </row>
    <row r="21" s="176" customFormat="1" ht="57" spans="1:12">
      <c r="A21" s="177"/>
      <c r="B21" s="407"/>
      <c r="C21" s="421" t="s">
        <v>51</v>
      </c>
      <c r="D21" s="216" t="s">
        <v>25</v>
      </c>
      <c r="E21" s="217" t="str">
        <f>IF(OR(D5&lt;0.001,D5&gt;5,D7&lt;7001,D7&gt;250000,AND(SUM(H5:H7)&gt;250),H5&gt;150,H6&gt;80,H7&gt;80),"   ",IF(OR($D$5=0,$D$7=0,$H$5=0,$H$6=0,$H$7=0),"  ",F5*K21+L21))</f>
        <v>   </v>
      </c>
      <c r="F21" s="215" t="str">
        <f t="shared" si="0"/>
        <v>39.3元/千克+24.71元/票</v>
      </c>
      <c r="G21" s="215"/>
      <c r="H21" s="215"/>
      <c r="I21" s="419"/>
      <c r="J21" s="420" t="s">
        <v>52</v>
      </c>
      <c r="K21" s="401">
        <v>39.3</v>
      </c>
      <c r="L21" s="401">
        <v>24.71</v>
      </c>
    </row>
    <row r="22" s="176" customFormat="1" ht="54" spans="1:12">
      <c r="A22" s="177"/>
      <c r="B22" s="407"/>
      <c r="C22" s="421" t="s">
        <v>53</v>
      </c>
      <c r="D22" s="216" t="s">
        <v>28</v>
      </c>
      <c r="E22" s="217" t="str">
        <f>IF(OR(D5&lt;0.001,D5&gt;5,D7&lt;7001,D7&gt;250000,AND(SUM(H5:H7)&gt;250),H5&gt;150,H6&gt;80,H7&gt;80),"   ",IF(OR($D$5=0,$D$7=0,$H$5=0,$H$6=0,$H$7=0),"  ",F5*K22+L22))</f>
        <v>   </v>
      </c>
      <c r="F22" s="215" t="str">
        <f t="shared" si="0"/>
        <v>28.1元/千克+24.71元/票</v>
      </c>
      <c r="G22" s="215"/>
      <c r="H22" s="215"/>
      <c r="I22" s="419"/>
      <c r="J22" s="420" t="s">
        <v>39</v>
      </c>
      <c r="K22" s="401">
        <v>28.1</v>
      </c>
      <c r="L22" s="401">
        <v>24.71</v>
      </c>
    </row>
    <row r="23" s="176" customFormat="1" ht="57" spans="1:12">
      <c r="A23" s="177"/>
      <c r="B23" s="407" t="s">
        <v>54</v>
      </c>
      <c r="C23" s="421" t="s">
        <v>55</v>
      </c>
      <c r="D23" s="216" t="s">
        <v>25</v>
      </c>
      <c r="E23" s="217" t="str">
        <f>IF(OR(D5&lt;5.001,D5&gt;30,D7&lt;7001,D7&gt;250000,AND(SUM(H5:H7)&gt;310),H5&gt;150,H6&gt;80,H7&gt;80)," ",IF(OR($D$5=0,$D$7=0,$H$5=0,$H$6=0,$H$7=0),"  ",F5*K23+L23))</f>
        <v> </v>
      </c>
      <c r="F23" s="215" t="str">
        <f t="shared" si="0"/>
        <v>31.4元/千克+69.64元/票</v>
      </c>
      <c r="G23" s="418" t="s">
        <v>56</v>
      </c>
      <c r="H23" s="215"/>
      <c r="I23" s="419" t="str">
        <f>'GUOO FBP资费试算表'!I20&amp;'GUOO FBP资费试算表'!J20</f>
        <v>渠道优势：适合重量5.001KG-30KG以内,货值7001-250000卢布以内的商品。
丢件：最高赔付250000卢布尺寸限制：三边之和不超310CM，单边最大尺寸不超150*80*80CM</v>
      </c>
      <c r="J23" s="420" t="s">
        <v>52</v>
      </c>
      <c r="K23" s="401">
        <v>31.4</v>
      </c>
      <c r="L23" s="401">
        <v>69.64</v>
      </c>
    </row>
    <row r="24" s="176" customFormat="1" ht="54.75" spans="1:12">
      <c r="A24" s="177"/>
      <c r="B24" s="252"/>
      <c r="C24" s="422" t="s">
        <v>57</v>
      </c>
      <c r="D24" s="259" t="s">
        <v>28</v>
      </c>
      <c r="E24" s="423" t="str">
        <f>IF(OR(D5&lt;5.001,D5&gt;30,D7&lt;7001,D7&gt;250000,AND(SUM(H5:H7)&gt;310),H5&gt;150,H6&gt;80,H7&gt;80)," ",IF(OR($D$5=0,$D$7=0,$H$5=0,$H$6=0,$H$7=0),"  ",F5*K24+L24))</f>
        <v> </v>
      </c>
      <c r="F24" s="253" t="str">
        <f t="shared" si="0"/>
        <v>25.8元/千克+69.64元/票</v>
      </c>
      <c r="G24" s="424"/>
      <c r="H24" s="253"/>
      <c r="I24" s="425"/>
      <c r="J24" s="255" t="s">
        <v>39</v>
      </c>
      <c r="K24" s="401">
        <v>25.8</v>
      </c>
      <c r="L24" s="401">
        <v>69.64</v>
      </c>
    </row>
    <row r="25" s="176" customFormat="1" spans="1:12">
      <c r="A25" s="213"/>
      <c r="B25" s="426" t="s">
        <v>58</v>
      </c>
      <c r="C25" s="427"/>
      <c r="D25" s="428"/>
      <c r="E25" s="427"/>
      <c r="F25" s="429"/>
      <c r="G25" s="427"/>
      <c r="H25" s="428"/>
      <c r="I25" s="428"/>
      <c r="J25" s="430"/>
      <c r="K25" s="401"/>
      <c r="L25" s="401"/>
    </row>
    <row r="26" s="176" customFormat="1" spans="1:12">
      <c r="A26" s="213"/>
      <c r="B26" s="226" t="s">
        <v>59</v>
      </c>
      <c r="C26" s="227"/>
      <c r="D26" s="228"/>
      <c r="E26" s="431"/>
      <c r="F26" s="232"/>
      <c r="G26" s="231"/>
      <c r="H26" s="231"/>
      <c r="I26" s="231"/>
      <c r="J26" s="233"/>
      <c r="K26" s="401"/>
      <c r="L26" s="401"/>
    </row>
    <row r="27" s="176" customFormat="1" spans="1:12">
      <c r="A27" s="213"/>
      <c r="B27" s="226" t="s">
        <v>60</v>
      </c>
      <c r="C27" s="227"/>
      <c r="D27" s="228"/>
      <c r="E27" s="431"/>
      <c r="F27" s="228"/>
      <c r="G27" s="231"/>
      <c r="H27" s="231"/>
      <c r="I27" s="231"/>
      <c r="J27" s="233"/>
      <c r="K27" s="401"/>
      <c r="L27" s="401"/>
    </row>
    <row r="28" s="176" customFormat="1" spans="1:12">
      <c r="A28" s="213"/>
      <c r="B28" s="226" t="s">
        <v>61</v>
      </c>
      <c r="C28" s="227"/>
      <c r="D28" s="228"/>
      <c r="E28" s="431"/>
      <c r="F28" s="228"/>
      <c r="G28" s="231"/>
      <c r="H28" s="228"/>
      <c r="I28" s="228"/>
      <c r="J28" s="230"/>
      <c r="K28" s="401"/>
      <c r="L28" s="401"/>
    </row>
    <row r="29" s="176" customFormat="1" ht="17.25" spans="1:12">
      <c r="A29" s="213"/>
      <c r="B29" s="235" t="s">
        <v>62</v>
      </c>
      <c r="C29" s="236"/>
      <c r="D29" s="237"/>
      <c r="E29" s="432"/>
      <c r="F29" s="237"/>
      <c r="G29" s="238"/>
      <c r="H29" s="237"/>
      <c r="I29" s="237"/>
      <c r="J29" s="239"/>
      <c r="K29" s="401"/>
      <c r="L29" s="401"/>
    </row>
    <row r="30" s="176" customFormat="1" ht="18" spans="1:12">
      <c r="A30" s="213"/>
      <c r="B30" s="240" t="s">
        <v>63</v>
      </c>
      <c r="C30" s="227"/>
      <c r="D30" s="228"/>
      <c r="E30" s="431"/>
      <c r="F30" s="228"/>
      <c r="G30" s="231"/>
      <c r="H30" s="228"/>
      <c r="I30" s="228"/>
      <c r="J30" s="230"/>
      <c r="K30" s="401"/>
      <c r="L30" s="401"/>
    </row>
    <row r="31" s="176" customFormat="1" spans="1:12">
      <c r="A31" s="213"/>
      <c r="B31" s="241" t="s">
        <v>64</v>
      </c>
      <c r="C31" s="242"/>
      <c r="D31" s="243"/>
      <c r="E31" s="242"/>
      <c r="F31" s="243"/>
      <c r="G31" s="243"/>
      <c r="H31" s="243"/>
      <c r="I31" s="243"/>
      <c r="J31" s="244"/>
      <c r="K31" s="401"/>
      <c r="L31" s="401"/>
    </row>
    <row r="32" s="176" customFormat="1" spans="1:12">
      <c r="A32" s="213"/>
      <c r="B32" s="241" t="s">
        <v>65</v>
      </c>
      <c r="C32" s="242"/>
      <c r="D32" s="243"/>
      <c r="E32" s="242"/>
      <c r="F32" s="243"/>
      <c r="G32" s="243"/>
      <c r="H32" s="243"/>
      <c r="I32" s="243"/>
      <c r="J32" s="244"/>
      <c r="K32" s="401"/>
      <c r="L32" s="401"/>
    </row>
    <row r="33" s="176" customFormat="1" ht="17.25" spans="1:12">
      <c r="A33" s="213"/>
      <c r="B33" s="245" t="s">
        <v>66</v>
      </c>
      <c r="C33" s="236"/>
      <c r="D33" s="246"/>
      <c r="E33" s="236"/>
      <c r="F33" s="246"/>
      <c r="G33" s="246"/>
      <c r="H33" s="246"/>
      <c r="I33" s="246"/>
      <c r="J33" s="247"/>
      <c r="K33" s="401"/>
      <c r="L33" s="401"/>
    </row>
  </sheetData>
  <sheetProtection algorithmName="SHA-512" hashValue="fhu7ymuaWcDv9TVcNbzfOOtxg85iCO0bipluEhHNj46Wm0CBVCZp2eKJoPT7lvhkL9VvI+RA/kd96O+CW56uog==" saltValue="HU+AvtWs/3d/3d88iyXvTQ==" spinCount="100000" sheet="1" objects="1"/>
  <protectedRanges>
    <protectedRange sqref="D5 H5:H7 D7" name="变量可编辑"/>
  </protectedRanges>
  <mergeCells count="28">
    <mergeCell ref="B2:J2"/>
    <mergeCell ref="F3:H3"/>
    <mergeCell ref="B31:J31"/>
    <mergeCell ref="B32:J32"/>
    <mergeCell ref="B33:J33"/>
    <mergeCell ref="B10:B12"/>
    <mergeCell ref="B13:B14"/>
    <mergeCell ref="B15:B17"/>
    <mergeCell ref="B18:B19"/>
    <mergeCell ref="B20:B22"/>
    <mergeCell ref="B23:B24"/>
    <mergeCell ref="G10:G12"/>
    <mergeCell ref="G13:G14"/>
    <mergeCell ref="G15:G17"/>
    <mergeCell ref="G18:G19"/>
    <mergeCell ref="G20:G22"/>
    <mergeCell ref="G23:G24"/>
    <mergeCell ref="H10:H14"/>
    <mergeCell ref="H15:H19"/>
    <mergeCell ref="H20:H24"/>
    <mergeCell ref="I10:I12"/>
    <mergeCell ref="I13:I14"/>
    <mergeCell ref="I15:I17"/>
    <mergeCell ref="I18:I19"/>
    <mergeCell ref="I20:I22"/>
    <mergeCell ref="I23:I24"/>
    <mergeCell ref="J4:J8"/>
    <mergeCell ref="J11:J14"/>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8"/>
  <sheetViews>
    <sheetView showGridLines="0" workbookViewId="0">
      <pane ySplit="9" topLeftCell="A16" activePane="bottomLeft" state="frozen"/>
      <selection/>
      <selection pane="bottomLeft" activeCell="L19" sqref="L19"/>
    </sheetView>
  </sheetViews>
  <sheetFormatPr defaultColWidth="9" defaultRowHeight="24" customHeight="1"/>
  <cols>
    <col min="1" max="1" width="1.39166666666667" style="1" customWidth="1"/>
    <col min="2" max="2" width="14.55" style="177" customWidth="1"/>
    <col min="3" max="3" width="38.625" style="177" customWidth="1"/>
    <col min="4" max="4" width="9.625" style="177" customWidth="1"/>
    <col min="5" max="5" width="14.875" style="178" customWidth="1"/>
    <col min="6" max="6" width="19.6333333333333" style="177" customWidth="1"/>
    <col min="7" max="7" width="14.1083333333333" style="344" customWidth="1"/>
    <col min="8" max="8" width="14" style="177" customWidth="1"/>
    <col min="9" max="9" width="23.225" style="178" customWidth="1"/>
    <col min="10" max="10" width="23.525" style="177" customWidth="1"/>
    <col min="11" max="11" width="15.7333333333333" style="178" customWidth="1"/>
    <col min="12" max="12" width="17.375" style="345" customWidth="1"/>
    <col min="13" max="13" width="9" style="345"/>
  </cols>
  <sheetData>
    <row r="1" ht="7" customHeight="1"/>
    <row r="2" customFormat="1" ht="70" customHeight="1" spans="1:13">
      <c r="A2" s="1"/>
      <c r="B2" s="271" t="s">
        <v>67</v>
      </c>
      <c r="C2" s="272"/>
      <c r="D2" s="272"/>
      <c r="E2" s="272"/>
      <c r="F2" s="272"/>
      <c r="G2" s="272"/>
      <c r="H2" s="272"/>
      <c r="I2" s="272"/>
      <c r="J2" s="272"/>
      <c r="K2" s="273"/>
      <c r="L2" s="345"/>
      <c r="M2" s="345"/>
    </row>
    <row r="3" s="342" customFormat="1" ht="16.5" spans="1:13">
      <c r="A3" s="1"/>
      <c r="B3" s="274"/>
      <c r="C3" s="275"/>
      <c r="D3" s="275"/>
      <c r="E3" s="346"/>
      <c r="F3" s="347"/>
      <c r="G3" s="347"/>
      <c r="H3" s="348"/>
      <c r="I3" s="277"/>
      <c r="J3" s="277"/>
      <c r="K3" s="349"/>
      <c r="L3" s="345"/>
      <c r="M3" s="345"/>
    </row>
    <row r="4" customFormat="1" ht="10" customHeight="1" spans="1:13">
      <c r="A4" s="1"/>
      <c r="B4" s="191"/>
      <c r="C4" s="350"/>
      <c r="D4" s="350"/>
      <c r="E4" s="194"/>
      <c r="F4" s="351"/>
      <c r="G4" s="352"/>
      <c r="H4" s="353"/>
      <c r="I4" s="296"/>
      <c r="J4" s="296"/>
      <c r="K4" s="354"/>
      <c r="L4" s="345"/>
      <c r="M4" s="345"/>
    </row>
    <row r="5" s="342" customFormat="1" ht="18" spans="1:13">
      <c r="B5" s="198"/>
      <c r="C5" s="287" t="s">
        <v>68</v>
      </c>
      <c r="D5" s="200"/>
      <c r="E5" s="194"/>
      <c r="F5" s="355" t="s">
        <v>2</v>
      </c>
      <c r="G5" s="356">
        <f>IF(OR(AND(D5&gt;=2.001,D5&lt;=30,D7&gt;1501,D7&lt;7000,SUM(J5:J7)&lt;=250,J5&lt;=150,J6&lt;=80,J7&lt;=80),AND(D5&gt;=5.001,D5&lt;=30,D7&gt;7001,D7&lt;250000,SUM(J5:J7)&lt;=310,J5&lt;=150,J6&lt;=80,J7&lt;=80)),MAX(J5*J6*J7/12000,D5),D5)</f>
        <v>0</v>
      </c>
      <c r="H5" s="289" t="s">
        <v>5</v>
      </c>
      <c r="I5" s="207" t="s">
        <v>3</v>
      </c>
      <c r="J5" s="290"/>
      <c r="K5" s="357" t="s">
        <v>4</v>
      </c>
      <c r="L5" s="345"/>
      <c r="M5" s="345"/>
    </row>
    <row r="6" s="342" customFormat="1" ht="18" spans="1:13">
      <c r="B6" s="198"/>
      <c r="C6" s="358"/>
      <c r="D6" s="359"/>
      <c r="E6" s="360"/>
      <c r="F6" s="361"/>
      <c r="G6" s="352"/>
      <c r="H6" s="353"/>
      <c r="I6" s="207" t="s">
        <v>6</v>
      </c>
      <c r="J6" s="290"/>
      <c r="K6" s="362"/>
      <c r="L6" s="345"/>
      <c r="M6" s="345"/>
    </row>
    <row r="7" s="342" customFormat="1" ht="18" spans="1:13">
      <c r="B7" s="198"/>
      <c r="C7" s="293" t="s">
        <v>7</v>
      </c>
      <c r="D7" s="200"/>
      <c r="E7" s="360"/>
      <c r="F7" s="207"/>
      <c r="G7" s="352"/>
      <c r="H7" s="353"/>
      <c r="I7" s="207" t="s">
        <v>8</v>
      </c>
      <c r="J7" s="290"/>
      <c r="K7" s="362"/>
      <c r="L7" s="345"/>
      <c r="M7" s="345"/>
    </row>
    <row r="8" customFormat="1" ht="10" customHeight="1" spans="1:13">
      <c r="A8" s="1"/>
      <c r="B8" s="191"/>
      <c r="C8" s="350"/>
      <c r="D8" s="350"/>
      <c r="E8" s="194"/>
      <c r="F8" s="351"/>
      <c r="G8" s="352"/>
      <c r="H8" s="353"/>
      <c r="I8" s="296"/>
      <c r="J8" s="296"/>
      <c r="K8" s="354"/>
      <c r="L8" s="345"/>
      <c r="M8" s="345"/>
    </row>
    <row r="9" customFormat="1" ht="18" spans="1:13">
      <c r="A9" s="1"/>
      <c r="B9" s="363" t="s">
        <v>9</v>
      </c>
      <c r="C9" s="364" t="s">
        <v>10</v>
      </c>
      <c r="D9" s="364" t="s">
        <v>11</v>
      </c>
      <c r="E9" s="365" t="s">
        <v>12</v>
      </c>
      <c r="F9" s="365" t="s">
        <v>69</v>
      </c>
      <c r="G9" s="365" t="s">
        <v>14</v>
      </c>
      <c r="H9" s="365" t="s">
        <v>15</v>
      </c>
      <c r="I9" s="365" t="s">
        <v>70</v>
      </c>
      <c r="J9" s="365" t="s">
        <v>16</v>
      </c>
      <c r="K9" s="366" t="s">
        <v>17</v>
      </c>
      <c r="L9" s="345"/>
      <c r="M9" s="345"/>
    </row>
    <row r="10" customFormat="1" ht="66" spans="1:13">
      <c r="A10" s="1"/>
      <c r="B10" s="367" t="s">
        <v>18</v>
      </c>
      <c r="C10" s="368" t="s">
        <v>71</v>
      </c>
      <c r="D10" s="369" t="s">
        <v>28</v>
      </c>
      <c r="E10" s="370" t="str">
        <f>IF(OR(D5&gt;0.5,D7&gt;1500,AND(SUM(J5:J7)&gt;90),J5&gt;60,J6&gt;60,J7&gt;60),"  ",IF(OR($D$5=0,$D$7=0,$J$5=0,$J$6=0,$J$7=0),"  ",G5*L10+M10))</f>
        <v>  </v>
      </c>
      <c r="F10" s="266" t="str">
        <f t="shared" ref="F10:F21" si="0">L10&amp;"元/千克+"&amp;M10&amp;"元/票"</f>
        <v>28.1元/千克+3.37元/票</v>
      </c>
      <c r="G10" s="319" t="s">
        <v>21</v>
      </c>
      <c r="H10" s="319" t="s">
        <v>72</v>
      </c>
      <c r="I10" s="371" t="s">
        <v>73</v>
      </c>
      <c r="J10" s="371" t="s">
        <v>74</v>
      </c>
      <c r="K10" s="372" t="s">
        <v>75</v>
      </c>
      <c r="L10" s="345">
        <v>28.1</v>
      </c>
      <c r="M10" s="345">
        <v>3.37</v>
      </c>
    </row>
    <row r="11" customFormat="1" ht="99" spans="1:13">
      <c r="A11" s="1"/>
      <c r="B11" s="367"/>
      <c r="C11" s="373" t="s">
        <v>76</v>
      </c>
      <c r="D11" s="368" t="s">
        <v>77</v>
      </c>
      <c r="E11" s="370" t="str">
        <f>IF(OR(D5&gt;0.5,D7&gt;1500,AND(SUM(J5:J7)&gt;90),J5&gt;60,J6&gt;60,J7&gt;60),"  ",IF(OR($D$5=0,$D$7=0,$J$5=0,$J$6=0,$J$7=0),"  ",G5*L11+M11))</f>
        <v>  </v>
      </c>
      <c r="F11" s="266" t="str">
        <f t="shared" si="0"/>
        <v>39.3元/千克+3.37元/票</v>
      </c>
      <c r="G11" s="319"/>
      <c r="H11" s="319"/>
      <c r="I11" s="371"/>
      <c r="J11" s="371"/>
      <c r="K11" s="372"/>
      <c r="L11" s="374">
        <v>39.3</v>
      </c>
      <c r="M11" s="345">
        <v>3.37</v>
      </c>
    </row>
    <row r="12" customFormat="1" ht="99" spans="1:13">
      <c r="A12" s="1"/>
      <c r="B12" s="367" t="s">
        <v>29</v>
      </c>
      <c r="C12" s="368" t="s">
        <v>78</v>
      </c>
      <c r="D12" s="369" t="s">
        <v>28</v>
      </c>
      <c r="E12" s="370" t="str">
        <f>IF(OR(D5&lt;0.501,D5&gt;30,D7&gt;1500,AND(SUM(J5:J7)&gt;150),J5&gt;60,J6&gt;60,J7&gt;60)," ",IF(OR($D$5=0,$D$7=0,$J$5=0,$J$6=0,$J$7=0),"  ",G5*L12+M12))</f>
        <v> </v>
      </c>
      <c r="F12" s="266" t="str">
        <f t="shared" si="0"/>
        <v>19.1元/千克+25.83元/票</v>
      </c>
      <c r="G12" s="375" t="s">
        <v>31</v>
      </c>
      <c r="H12" s="319"/>
      <c r="I12" s="371" t="s">
        <v>79</v>
      </c>
      <c r="J12" s="371" t="s">
        <v>80</v>
      </c>
      <c r="K12" s="372"/>
      <c r="L12" s="345">
        <v>19.1</v>
      </c>
      <c r="M12" s="345">
        <v>25.83</v>
      </c>
    </row>
    <row r="13" customFormat="1" ht="66" spans="1:13">
      <c r="A13" s="1"/>
      <c r="B13" s="367"/>
      <c r="C13" s="373" t="s">
        <v>81</v>
      </c>
      <c r="D13" s="368" t="s">
        <v>77</v>
      </c>
      <c r="E13" s="370" t="str">
        <f>IF(OR(D5&lt;0.501,D5&gt;30,D7&gt;1500,AND(SUM(J5:J7)&gt;150),J5&gt;60,J6&gt;60,J7&gt;60)," ",IF(OR($D$5=0,$D$7=0,$J$5=0,$J$6=0,$J$7=0),"  ",G5*L13+M13))</f>
        <v> </v>
      </c>
      <c r="F13" s="266" t="str">
        <f t="shared" si="0"/>
        <v>28.1元/千克+25.83元/票</v>
      </c>
      <c r="G13" s="375"/>
      <c r="H13" s="319"/>
      <c r="I13" s="371"/>
      <c r="J13" s="371"/>
      <c r="K13" s="372"/>
      <c r="L13" s="345">
        <v>28.1</v>
      </c>
      <c r="M13" s="345">
        <v>25.83</v>
      </c>
    </row>
    <row r="14" customFormat="1" ht="66" spans="1:13">
      <c r="A14" s="1"/>
      <c r="B14" s="367" t="s">
        <v>82</v>
      </c>
      <c r="C14" s="368" t="s">
        <v>83</v>
      </c>
      <c r="D14" s="369" t="s">
        <v>28</v>
      </c>
      <c r="E14" s="370" t="str">
        <f>IF(OR(D5&gt;2,D7&lt;1501,D7&gt;7000,AND(SUM(J5:J7)&gt;150),J5&gt;60,J6&gt;60,J7&gt;60)," ",IF(OR($D$5=0,$D$7=0,$J$5=0,$J$6=0,$J$7=0),"  ",G5*L14+M14))</f>
        <v> </v>
      </c>
      <c r="F14" s="266" t="str">
        <f t="shared" si="0"/>
        <v>28.1元/千克+17.97元/票</v>
      </c>
      <c r="G14" s="319" t="s">
        <v>35</v>
      </c>
      <c r="H14" s="319" t="s">
        <v>84</v>
      </c>
      <c r="I14" s="371" t="s">
        <v>85</v>
      </c>
      <c r="J14" s="371"/>
      <c r="K14" s="372"/>
      <c r="L14" s="345">
        <v>28.1</v>
      </c>
      <c r="M14" s="345">
        <v>17.97</v>
      </c>
    </row>
    <row r="15" customFormat="1" ht="132" spans="1:13">
      <c r="A15" s="1"/>
      <c r="B15" s="367"/>
      <c r="C15" s="373" t="s">
        <v>86</v>
      </c>
      <c r="D15" s="368" t="s">
        <v>77</v>
      </c>
      <c r="E15" s="370" t="str">
        <f>IF(OR(D5&gt;2,D7&lt;1501,D7&gt;7000,AND(SUM(J5:J7)&gt;150),J5&gt;60,J6&gt;60,J7&gt;60)," ",IF(OR($D$5=0,$D$7=0,$J$5=0,$J$6=0,$J$7=0),"  ",G5*L15+M15))</f>
        <v> </v>
      </c>
      <c r="F15" s="266" t="str">
        <f t="shared" si="0"/>
        <v>39.3元/千克+17.97元/票</v>
      </c>
      <c r="G15" s="319"/>
      <c r="H15" s="319"/>
      <c r="I15" s="371"/>
      <c r="J15" s="371"/>
      <c r="K15" s="372"/>
      <c r="L15" s="345">
        <v>39.3</v>
      </c>
      <c r="M15" s="345">
        <v>17.97</v>
      </c>
    </row>
    <row r="16" customFormat="1" ht="132" spans="1:13">
      <c r="A16" s="1"/>
      <c r="B16" s="367" t="s">
        <v>40</v>
      </c>
      <c r="C16" s="368" t="s">
        <v>87</v>
      </c>
      <c r="D16" s="369" t="s">
        <v>28</v>
      </c>
      <c r="E16" s="370" t="str">
        <f>IF(OR(D5&lt;2.001,D5&gt;30,D7&lt;1501,D7&gt;7000,AND(SUM(J5:J7)&gt;310),J5&gt;150,J6&gt;80,J7&gt;80)," ",IF(OR($D$5=0,$D$7=0,$J$5=0,$J$6=0,$J$7=0),"  ",G5*L16+M16))</f>
        <v> </v>
      </c>
      <c r="F16" s="266" t="str">
        <f t="shared" si="0"/>
        <v>19.1元/千克+40.44元/票</v>
      </c>
      <c r="G16" s="376" t="s">
        <v>88</v>
      </c>
      <c r="H16" s="319"/>
      <c r="I16" s="371" t="s">
        <v>89</v>
      </c>
      <c r="J16" s="377" t="s">
        <v>90</v>
      </c>
      <c r="K16" s="372"/>
      <c r="L16" s="345">
        <v>19.1</v>
      </c>
      <c r="M16" s="345">
        <v>40.44</v>
      </c>
    </row>
    <row r="17" customFormat="1" ht="66" spans="1:13">
      <c r="A17" s="1"/>
      <c r="B17" s="367"/>
      <c r="C17" s="373" t="s">
        <v>91</v>
      </c>
      <c r="D17" s="368" t="s">
        <v>77</v>
      </c>
      <c r="E17" s="370" t="str">
        <f>IF(OR(D5&lt;2.001,D5&gt;30,D7&lt;1501,D7&gt;7000,AND(SUM(J5:J7)&gt;310),J5&gt;150,J6&gt;80,J7&gt;80)," ",IF(OR($D$5=0,$D$7=0,$J$5=0,$J$6=0,$J$7=0),"  ",G5*L17+M17))</f>
        <v> </v>
      </c>
      <c r="F17" s="266" t="str">
        <f t="shared" si="0"/>
        <v>28.1元/千克+40.44元/票</v>
      </c>
      <c r="G17" s="375"/>
      <c r="H17" s="319"/>
      <c r="I17" s="371"/>
      <c r="J17" s="378"/>
      <c r="K17" s="372"/>
      <c r="L17" s="345">
        <v>28.1</v>
      </c>
      <c r="M17" s="345">
        <v>40.44</v>
      </c>
    </row>
    <row r="18" customFormat="1" ht="66" spans="1:13">
      <c r="A18" s="1"/>
      <c r="B18" s="367" t="s">
        <v>46</v>
      </c>
      <c r="C18" s="368" t="s">
        <v>92</v>
      </c>
      <c r="D18" s="369" t="s">
        <v>28</v>
      </c>
      <c r="E18" s="370" t="str">
        <f>IF(OR(D5&lt;0.001,D5&gt;5,D7&lt;7001,D7&gt;250000,AND(SUM(J5:J7)&gt;250),J5&gt;150,J6&gt;80,J7&gt;80),"   ",IF(OR($D$5=0,$D$7=0,$J$5=0,$J$6=0,$J$7=0),"  ",G5*L18+M18))</f>
        <v>   </v>
      </c>
      <c r="F18" s="266" t="str">
        <f t="shared" si="0"/>
        <v>28.1元/千克+24.71元/票</v>
      </c>
      <c r="G18" s="319" t="s">
        <v>48</v>
      </c>
      <c r="H18" s="319" t="s">
        <v>93</v>
      </c>
      <c r="I18" s="371" t="s">
        <v>94</v>
      </c>
      <c r="J18" s="377" t="s">
        <v>95</v>
      </c>
      <c r="K18" s="372"/>
      <c r="L18" s="345">
        <v>28.1</v>
      </c>
      <c r="M18" s="345">
        <v>24.71</v>
      </c>
    </row>
    <row r="19" customFormat="1" ht="132" spans="1:13">
      <c r="A19" s="1"/>
      <c r="B19" s="367"/>
      <c r="C19" s="373" t="s">
        <v>96</v>
      </c>
      <c r="D19" s="368" t="s">
        <v>77</v>
      </c>
      <c r="E19" s="370" t="str">
        <f>IF(OR(D5&lt;0.001,D5&gt;5,D7&lt;7001,D7&gt;250000,AND(SUM(J5:J7)&gt;250),J5&gt;150,J6&gt;80,J7&gt;80),"   ",IF(OR($D$5=0,$D$7=0,$J$5=0,$J$6=0,$J$7=0),"  ",G5*L19+M19))</f>
        <v>   </v>
      </c>
      <c r="F19" s="266" t="str">
        <f t="shared" si="0"/>
        <v>39.3元/千克+24.71元/票</v>
      </c>
      <c r="G19" s="319"/>
      <c r="H19" s="319"/>
      <c r="I19" s="371"/>
      <c r="J19" s="378"/>
      <c r="K19" s="372"/>
      <c r="L19" s="345">
        <v>39.3</v>
      </c>
      <c r="M19" s="345">
        <v>24.71</v>
      </c>
    </row>
    <row r="20" customFormat="1" ht="132" spans="1:13">
      <c r="A20" s="1"/>
      <c r="B20" s="367" t="s">
        <v>54</v>
      </c>
      <c r="C20" s="368" t="s">
        <v>97</v>
      </c>
      <c r="D20" s="369" t="s">
        <v>28</v>
      </c>
      <c r="E20" s="370" t="str">
        <f>IF(OR(D5&lt;5.001,D5&gt;30,D7&lt;7001,D7&gt;250000,AND(SUM(J5:J7)&gt;310),J5&gt;150,J6&gt;80,J7&gt;80)," ",IF(OR($D$5=0,$D$7=0,$J$5=0,$J$6=0,$J$7=0),"  ",G5*L20+M20))</f>
        <v> </v>
      </c>
      <c r="F20" s="266" t="str">
        <f t="shared" si="0"/>
        <v>25.8元/千克+69.64元/票</v>
      </c>
      <c r="G20" s="376" t="s">
        <v>98</v>
      </c>
      <c r="H20" s="319"/>
      <c r="I20" s="371" t="s">
        <v>99</v>
      </c>
      <c r="J20" s="371" t="s">
        <v>100</v>
      </c>
      <c r="K20" s="372"/>
      <c r="L20" s="345">
        <v>25.8</v>
      </c>
      <c r="M20" s="345">
        <v>69.64</v>
      </c>
    </row>
    <row r="21" customFormat="1" ht="66" spans="1:13">
      <c r="A21" s="1"/>
      <c r="B21" s="367"/>
      <c r="C21" s="373" t="s">
        <v>101</v>
      </c>
      <c r="D21" s="368" t="s">
        <v>77</v>
      </c>
      <c r="E21" s="370" t="str">
        <f>IF(OR(D5&lt;5.001,D5&gt;30,D7&lt;7001,D7&gt;250000,AND(SUM(J5:J7)&gt;310),J5&gt;150,J6&gt;80,J7&gt;80)," ",IF(OR($D$5=0,$D$7=0,$J$5=0,$J$6=0,$J$7=0),"  ",G5*L21+M21))</f>
        <v> </v>
      </c>
      <c r="F21" s="266" t="str">
        <f t="shared" si="0"/>
        <v>31.4元/千克+69.64元/票</v>
      </c>
      <c r="G21" s="319"/>
      <c r="H21" s="319"/>
      <c r="I21" s="371"/>
      <c r="J21" s="371"/>
      <c r="K21" s="372"/>
      <c r="L21" s="345">
        <v>31.4</v>
      </c>
      <c r="M21" s="345">
        <v>69.64</v>
      </c>
    </row>
    <row r="22" customFormat="1" ht="52" customHeight="1" spans="1:13">
      <c r="B22" s="379" t="s">
        <v>102</v>
      </c>
      <c r="C22" s="380"/>
      <c r="D22" s="381" t="s">
        <v>103</v>
      </c>
      <c r="E22" s="381"/>
      <c r="F22" s="382" t="s">
        <v>104</v>
      </c>
      <c r="G22" s="382"/>
      <c r="H22" s="382"/>
      <c r="I22" s="382"/>
      <c r="J22" s="382"/>
      <c r="K22" s="383" t="s">
        <v>105</v>
      </c>
      <c r="L22" s="345"/>
      <c r="M22" s="345"/>
    </row>
    <row r="23" s="343" customFormat="1" ht="16.5" spans="1:13">
      <c r="B23" s="384" t="s">
        <v>58</v>
      </c>
      <c r="C23" s="385"/>
      <c r="D23" s="386"/>
      <c r="E23" s="387"/>
      <c r="F23" s="388"/>
      <c r="G23" s="389"/>
      <c r="H23" s="386"/>
      <c r="I23" s="387"/>
      <c r="J23" s="386"/>
      <c r="K23" s="390"/>
      <c r="L23" s="391"/>
      <c r="M23" s="391"/>
    </row>
    <row r="24" s="343" customFormat="1" ht="16.5" spans="1:13">
      <c r="B24" s="384" t="s">
        <v>59</v>
      </c>
      <c r="C24" s="385"/>
      <c r="D24" s="386"/>
      <c r="E24" s="392"/>
      <c r="F24" s="393"/>
      <c r="G24" s="394"/>
      <c r="H24" s="395"/>
      <c r="I24" s="392"/>
      <c r="J24" s="395"/>
      <c r="K24" s="396"/>
      <c r="L24" s="391"/>
      <c r="M24" s="391"/>
    </row>
    <row r="25" s="343" customFormat="1" ht="16.5" spans="1:13">
      <c r="B25" s="384" t="s">
        <v>60</v>
      </c>
      <c r="C25" s="385"/>
      <c r="D25" s="386"/>
      <c r="E25" s="392"/>
      <c r="F25" s="393"/>
      <c r="G25" s="394"/>
      <c r="H25" s="395"/>
      <c r="I25" s="392"/>
      <c r="J25" s="395"/>
      <c r="K25" s="396"/>
      <c r="L25" s="391"/>
      <c r="M25" s="391"/>
    </row>
    <row r="26" s="343" customFormat="1" ht="16.5" spans="1:13">
      <c r="B26" s="384" t="s">
        <v>61</v>
      </c>
      <c r="C26" s="385"/>
      <c r="D26" s="386"/>
      <c r="E26" s="392"/>
      <c r="F26" s="393"/>
      <c r="G26" s="394"/>
      <c r="H26" s="395"/>
      <c r="I26" s="392"/>
      <c r="J26" s="395"/>
      <c r="K26" s="396"/>
      <c r="L26" s="391"/>
      <c r="M26" s="391"/>
    </row>
    <row r="27" s="343" customFormat="1" ht="16.5" spans="1:13">
      <c r="B27" s="384" t="s">
        <v>62</v>
      </c>
      <c r="C27" s="385"/>
      <c r="D27" s="386"/>
      <c r="E27" s="392"/>
      <c r="F27" s="393"/>
      <c r="G27" s="394"/>
      <c r="H27" s="395"/>
      <c r="I27" s="392"/>
      <c r="J27" s="395"/>
      <c r="K27" s="396"/>
      <c r="L27" s="391"/>
      <c r="M27" s="391"/>
    </row>
    <row r="28" ht="37" customHeight="1" spans="1:13">
      <c r="B28" s="397" t="s">
        <v>106</v>
      </c>
      <c r="C28" s="398"/>
      <c r="D28" s="399"/>
      <c r="E28" s="399"/>
      <c r="F28" s="399"/>
      <c r="G28" s="399"/>
      <c r="H28" s="399"/>
      <c r="I28" s="399"/>
      <c r="J28" s="399"/>
      <c r="K28" s="400"/>
    </row>
  </sheetData>
  <sheetProtection algorithmName="SHA-512" hashValue="w1jZYZDbo4V5/wtHnQQktPVLfBqp8A6VPCR8lQOHMnuNZJeqh9UTy6cCRNpeFAeoDywe4Z2qwQekLayJOoEVLw==" saltValue="68X8RTDFwzTwuuJqr6qBTw==" spinCount="100000" sheet="1" objects="1"/>
  <protectedRanges>
    <protectedRange sqref="D5 J5:J7 D7" name="变量可编辑"/>
  </protectedRanges>
  <mergeCells count="33">
    <mergeCell ref="B2:K2"/>
    <mergeCell ref="E3:G3"/>
    <mergeCell ref="B22:C22"/>
    <mergeCell ref="D22:E22"/>
    <mergeCell ref="F22:J22"/>
    <mergeCell ref="B28:K28"/>
    <mergeCell ref="B10:B11"/>
    <mergeCell ref="B12:B13"/>
    <mergeCell ref="B14:B15"/>
    <mergeCell ref="B16:B17"/>
    <mergeCell ref="B18:B19"/>
    <mergeCell ref="B20:B21"/>
    <mergeCell ref="G10:G11"/>
    <mergeCell ref="G12:G13"/>
    <mergeCell ref="G14:G15"/>
    <mergeCell ref="G16:G17"/>
    <mergeCell ref="G18:G19"/>
    <mergeCell ref="G20:G21"/>
    <mergeCell ref="H10:H13"/>
    <mergeCell ref="H14:H17"/>
    <mergeCell ref="H18:H21"/>
    <mergeCell ref="I10:I11"/>
    <mergeCell ref="I12:I13"/>
    <mergeCell ref="I14:I15"/>
    <mergeCell ref="I16:I17"/>
    <mergeCell ref="I18:I19"/>
    <mergeCell ref="I20:I21"/>
    <mergeCell ref="J10:J11"/>
    <mergeCell ref="J12:J15"/>
    <mergeCell ref="J16:J17"/>
    <mergeCell ref="J18:J19"/>
    <mergeCell ref="J20:J21"/>
    <mergeCell ref="K10:K21"/>
  </mergeCell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20"/>
  <sheetViews>
    <sheetView workbookViewId="0">
      <selection activeCell="G10" sqref="G10:G12"/>
    </sheetView>
  </sheetViews>
  <sheetFormatPr defaultColWidth="9" defaultRowHeight="16.5"/>
  <cols>
    <col min="1" max="1" width="1.39166666666667" style="134" customWidth="1"/>
    <col min="2" max="2" width="11.7666666666667" style="269" customWidth="1"/>
    <col min="3" max="3" width="34.375" style="269" customWidth="1"/>
    <col min="4" max="4" width="12.2916666666667" style="269" customWidth="1"/>
    <col min="5" max="5" width="18.8166666666667" style="269" customWidth="1"/>
    <col min="6" max="6" width="23.875" style="269" customWidth="1"/>
    <col min="7" max="7" width="13.9083333333333" style="269" customWidth="1"/>
    <col min="8" max="8" width="12.5" style="269" customWidth="1"/>
    <col min="9" max="9" width="26.325" style="269" customWidth="1"/>
    <col min="10" max="10" width="32.6416666666667" style="269" customWidth="1"/>
    <col min="11" max="11" width="18.375" style="270" customWidth="1"/>
    <col min="12" max="16384" width="9" style="268"/>
  </cols>
  <sheetData>
    <row r="2" s="268" customFormat="1" ht="74" customHeight="1" spans="1:13">
      <c r="A2" s="134"/>
      <c r="B2" s="271" t="s">
        <v>107</v>
      </c>
      <c r="C2" s="272"/>
      <c r="D2" s="272"/>
      <c r="E2" s="272"/>
      <c r="F2" s="272"/>
      <c r="G2" s="272"/>
      <c r="H2" s="272"/>
      <c r="I2" s="272"/>
      <c r="J2" s="273"/>
      <c r="K2" s="270"/>
    </row>
    <row r="3" s="268" customFormat="1" ht="52" customHeight="1" spans="1:13">
      <c r="A3" s="134"/>
      <c r="B3" s="274"/>
      <c r="C3" s="275"/>
      <c r="D3" s="275"/>
      <c r="E3" s="276" t="s">
        <v>108</v>
      </c>
      <c r="F3" s="276"/>
      <c r="G3" s="276"/>
      <c r="H3" s="276"/>
      <c r="I3" s="277"/>
      <c r="J3" s="278"/>
      <c r="K3" s="270"/>
    </row>
    <row r="4" s="268" customFormat="1" ht="18" spans="1:13">
      <c r="A4" s="134"/>
      <c r="B4" s="279"/>
      <c r="C4" s="280"/>
      <c r="D4" s="280"/>
      <c r="E4" s="281"/>
      <c r="F4" s="282"/>
      <c r="G4" s="283"/>
      <c r="H4" s="283"/>
      <c r="I4" s="281"/>
      <c r="J4" s="284"/>
      <c r="K4" s="285"/>
    </row>
    <row r="5" s="268" customFormat="1" ht="18" spans="1:13">
      <c r="A5" s="134"/>
      <c r="B5" s="286"/>
      <c r="C5" s="287" t="s">
        <v>68</v>
      </c>
      <c r="D5" s="288"/>
      <c r="E5" s="205"/>
      <c r="F5" s="289"/>
      <c r="G5" s="203" t="s">
        <v>3</v>
      </c>
      <c r="H5" s="290"/>
      <c r="I5" s="204" t="s">
        <v>109</v>
      </c>
      <c r="J5" s="291"/>
      <c r="K5" s="285"/>
    </row>
    <row r="6" s="268" customFormat="1" ht="18" spans="1:13">
      <c r="A6" s="134"/>
      <c r="B6" s="286"/>
      <c r="C6" s="205"/>
      <c r="D6" s="292"/>
      <c r="E6" s="205"/>
      <c r="F6" s="289"/>
      <c r="G6" s="206" t="s">
        <v>6</v>
      </c>
      <c r="H6" s="290"/>
      <c r="I6" s="207"/>
      <c r="J6" s="291"/>
      <c r="K6" s="285"/>
    </row>
    <row r="7" s="268" customFormat="1" ht="18" spans="1:13">
      <c r="A7" s="134"/>
      <c r="B7" s="286"/>
      <c r="C7" s="293" t="s">
        <v>7</v>
      </c>
      <c r="D7" s="288"/>
      <c r="E7" s="205"/>
      <c r="F7" s="289"/>
      <c r="G7" s="206" t="s">
        <v>8</v>
      </c>
      <c r="H7" s="290"/>
      <c r="I7" s="207"/>
      <c r="J7" s="291"/>
      <c r="K7" s="285"/>
    </row>
    <row r="8" s="268" customFormat="1" ht="18.75" spans="1:13">
      <c r="A8" s="134"/>
      <c r="B8" s="294"/>
      <c r="C8" s="193"/>
      <c r="D8" s="193"/>
      <c r="E8" s="205"/>
      <c r="F8" s="289"/>
      <c r="G8" s="295"/>
      <c r="H8" s="295"/>
      <c r="I8" s="296"/>
      <c r="J8" s="291"/>
      <c r="K8" s="285"/>
    </row>
    <row r="9" s="268" customFormat="1" ht="36" spans="1:13">
      <c r="A9" s="134"/>
      <c r="B9" s="297" t="s">
        <v>9</v>
      </c>
      <c r="C9" s="298" t="s">
        <v>10</v>
      </c>
      <c r="D9" s="298" t="s">
        <v>11</v>
      </c>
      <c r="E9" s="299" t="s">
        <v>110</v>
      </c>
      <c r="F9" s="298" t="s">
        <v>111</v>
      </c>
      <c r="G9" s="299" t="s">
        <v>112</v>
      </c>
      <c r="H9" s="299" t="s">
        <v>15</v>
      </c>
      <c r="I9" s="299" t="s">
        <v>16</v>
      </c>
      <c r="J9" s="300" t="s">
        <v>17</v>
      </c>
      <c r="K9" s="301"/>
    </row>
    <row r="10" s="268" customFormat="1" ht="53" customHeight="1" spans="1:13">
      <c r="A10" s="135"/>
      <c r="B10" s="302" t="s">
        <v>113</v>
      </c>
      <c r="C10" s="303" t="s">
        <v>114</v>
      </c>
      <c r="D10" s="304" t="s">
        <v>20</v>
      </c>
      <c r="E10" s="305" t="str">
        <f>IF(OR($D$5&gt;0.5,$D$7&gt;1500,$H$5&gt;60,$H$6&gt;60,$H$7&gt;60,SUM($H$5:$H$7)&gt;90),"   ",IF(OR($D$5=0,$D$7=0,$H$5=0,$H$6=0,$H$7=0),"   ",$D$5*K10+L10))</f>
        <v>   </v>
      </c>
      <c r="F10" s="224" t="str">
        <f t="shared" ref="F10:F15" si="0">K10&amp;"卢布/千克+"&amp;L10&amp;"卢布/票"</f>
        <v>525卢布/千克+99卢布/票</v>
      </c>
      <c r="G10" s="306" t="s">
        <v>21</v>
      </c>
      <c r="H10" s="306" t="s">
        <v>115</v>
      </c>
      <c r="I10" s="307" t="s">
        <v>116</v>
      </c>
      <c r="J10" s="308" t="s">
        <v>23</v>
      </c>
      <c r="K10" s="309">
        <v>525</v>
      </c>
      <c r="L10" s="310">
        <v>99</v>
      </c>
      <c r="M10" s="311"/>
    </row>
    <row r="11" s="268" customFormat="1" ht="53" customHeight="1" spans="1:13">
      <c r="A11" s="135"/>
      <c r="B11" s="312"/>
      <c r="C11" s="303" t="s">
        <v>117</v>
      </c>
      <c r="D11" s="304" t="s">
        <v>25</v>
      </c>
      <c r="E11" s="305" t="str">
        <f>IF(OR($D$5&gt;0.5,$D$7&gt;1500,$H$5&gt;60,$H$6&gt;60,$H$7&gt;60,SUM($H$5:$H$7)&gt;90),"   ",IF(OR($D$5=0,$D$7=0,$H$5=0,$H$6=0,$H$7=0),"   ",$D$5*K11+L11))</f>
        <v>   </v>
      </c>
      <c r="F11" s="224" t="str">
        <f t="shared" si="0"/>
        <v>340卢布/千克+84卢布/票</v>
      </c>
      <c r="G11" s="313"/>
      <c r="H11" s="313"/>
      <c r="I11" s="314"/>
      <c r="J11" s="308" t="s">
        <v>118</v>
      </c>
      <c r="K11" s="309">
        <v>340</v>
      </c>
      <c r="L11" s="310">
        <v>84</v>
      </c>
      <c r="M11" s="311"/>
    </row>
    <row r="12" s="268" customFormat="1" ht="53" customHeight="1" spans="1:13">
      <c r="A12" s="135"/>
      <c r="B12" s="312"/>
      <c r="C12" s="306" t="s">
        <v>119</v>
      </c>
      <c r="D12" s="315" t="s">
        <v>28</v>
      </c>
      <c r="E12" s="305" t="str">
        <f>IF(OR($D$5&gt;0.5,$D$7&gt;1500,$H$5&gt;60,$H$6&gt;60,$H$7&gt;60,SUM($H$5:$H$7)&gt;90),"   ",IF(OR($D$5=0,$D$7=0,$H$5=0,$H$6=0,$H$7=0),"   ",$D$5*K12+L12))</f>
        <v>   </v>
      </c>
      <c r="F12" s="316" t="str">
        <f t="shared" si="0"/>
        <v>178卢布/千克+99卢布/票</v>
      </c>
      <c r="G12" s="313"/>
      <c r="H12" s="313"/>
      <c r="I12" s="314"/>
      <c r="J12" s="317" t="s">
        <v>120</v>
      </c>
      <c r="K12" s="309">
        <v>178</v>
      </c>
      <c r="L12" s="310">
        <v>99</v>
      </c>
      <c r="M12" s="311"/>
    </row>
    <row r="13" s="268" customFormat="1" ht="53" customHeight="1" spans="1:13">
      <c r="A13" s="134"/>
      <c r="B13" s="318" t="s">
        <v>121</v>
      </c>
      <c r="C13" s="304" t="s">
        <v>122</v>
      </c>
      <c r="D13" s="304" t="s">
        <v>20</v>
      </c>
      <c r="E13" s="305" t="str">
        <f>IF(OR(D5&gt;30,D7&lt;1501,D7&gt;500000,H5&gt;150,H6&gt;80,H7&gt;80),"   ",IF(OR(D5=0,D7=0,H5=0,H6=0,H7=0),"   ",ROUNDUP(D5,3)*1073+194))</f>
        <v>   </v>
      </c>
      <c r="F13" s="224" t="str">
        <f t="shared" si="0"/>
        <v>1058卢布/千克+196卢布/票</v>
      </c>
      <c r="G13" s="303" t="s">
        <v>123</v>
      </c>
      <c r="H13" s="319" t="s">
        <v>124</v>
      </c>
      <c r="I13" s="320" t="s">
        <v>125</v>
      </c>
      <c r="J13" s="308" t="s">
        <v>23</v>
      </c>
      <c r="K13" s="309">
        <v>1058</v>
      </c>
      <c r="L13" s="310">
        <v>196</v>
      </c>
      <c r="M13" s="311"/>
    </row>
    <row r="14" s="268" customFormat="1" ht="53" customHeight="1" spans="1:13">
      <c r="A14" s="134"/>
      <c r="B14" s="318"/>
      <c r="C14" s="304" t="s">
        <v>126</v>
      </c>
      <c r="D14" s="304" t="s">
        <v>25</v>
      </c>
      <c r="E14" s="305" t="str">
        <f>IF(OR(D5&gt;30,D7&lt;1501,D7&gt;500000,H5&gt;150,H6&gt;80,H7&gt;80),"   ",IF(OR(D5=0,D7=0,H5=0,H6=0,H7=0),"   ",ROUNDUP(D5,3)*698+180))</f>
        <v>   </v>
      </c>
      <c r="F14" s="224" t="str">
        <f t="shared" si="0"/>
        <v>680卢布/千克+180卢布/票</v>
      </c>
      <c r="G14" s="303"/>
      <c r="H14" s="303"/>
      <c r="I14" s="320"/>
      <c r="J14" s="308" t="s">
        <v>118</v>
      </c>
      <c r="K14" s="309">
        <v>680</v>
      </c>
      <c r="L14" s="310">
        <v>180</v>
      </c>
      <c r="M14" s="311"/>
    </row>
    <row r="15" s="268" customFormat="1" ht="53" customHeight="1" spans="1:13">
      <c r="A15" s="134"/>
      <c r="B15" s="321"/>
      <c r="C15" s="322" t="s">
        <v>127</v>
      </c>
      <c r="D15" s="322" t="s">
        <v>28</v>
      </c>
      <c r="E15" s="323" t="str">
        <f>IF(OR(D5&gt;30,D7&lt;1501,D7&gt;500000,H5&gt;150,H6&gt;80,H7&gt;80),"   ",IF(OR(D5=0,D7=0,H5=0,H6=0,H7=0),"   ",ROUNDUP(D5,3)*426+194))</f>
        <v>   </v>
      </c>
      <c r="F15" s="324" t="str">
        <f t="shared" si="0"/>
        <v>415卢布/千克+186卢布/票</v>
      </c>
      <c r="G15" s="325"/>
      <c r="H15" s="325"/>
      <c r="I15" s="326"/>
      <c r="J15" s="327" t="s">
        <v>120</v>
      </c>
      <c r="K15" s="309">
        <v>415</v>
      </c>
      <c r="L15" s="310">
        <v>186</v>
      </c>
      <c r="M15" s="311"/>
    </row>
    <row r="16" s="268" customFormat="1" ht="18" spans="1:13">
      <c r="A16" s="135"/>
      <c r="B16" s="226" t="s">
        <v>58</v>
      </c>
      <c r="C16" s="328"/>
      <c r="D16" s="328"/>
      <c r="E16" s="329"/>
      <c r="F16" s="330"/>
      <c r="G16" s="329"/>
      <c r="H16" s="328"/>
      <c r="I16" s="328"/>
      <c r="J16" s="331"/>
      <c r="K16" s="301"/>
    </row>
    <row r="17" s="268" customFormat="1" spans="1:11">
      <c r="A17" s="135"/>
      <c r="B17" s="226" t="s">
        <v>59</v>
      </c>
      <c r="C17" s="328"/>
      <c r="D17" s="328"/>
      <c r="E17" s="332"/>
      <c r="F17" s="332"/>
      <c r="G17" s="333"/>
      <c r="H17" s="334"/>
      <c r="I17" s="334"/>
      <c r="J17" s="335"/>
      <c r="K17" s="336"/>
    </row>
    <row r="18" s="268" customFormat="1" spans="1:11">
      <c r="A18" s="135"/>
      <c r="B18" s="226" t="s">
        <v>60</v>
      </c>
      <c r="C18" s="337"/>
      <c r="D18" s="337"/>
      <c r="E18" s="332"/>
      <c r="F18" s="337"/>
      <c r="G18" s="333"/>
      <c r="H18" s="334"/>
      <c r="I18" s="334"/>
      <c r="J18" s="335"/>
      <c r="K18" s="336"/>
    </row>
    <row r="19" s="268" customFormat="1" spans="1:11">
      <c r="A19" s="135"/>
      <c r="B19" s="226" t="s">
        <v>61</v>
      </c>
      <c r="C19" s="337"/>
      <c r="D19" s="337"/>
      <c r="E19" s="332"/>
      <c r="F19" s="337"/>
      <c r="G19" s="333"/>
      <c r="H19" s="337"/>
      <c r="I19" s="337"/>
      <c r="J19" s="331"/>
      <c r="K19" s="336"/>
    </row>
    <row r="20" s="268" customFormat="1" ht="17.25" spans="1:11">
      <c r="A20" s="135"/>
      <c r="B20" s="235" t="s">
        <v>62</v>
      </c>
      <c r="C20" s="338"/>
      <c r="D20" s="338"/>
      <c r="E20" s="339"/>
      <c r="F20" s="338"/>
      <c r="G20" s="340"/>
      <c r="H20" s="338"/>
      <c r="I20" s="338"/>
      <c r="J20" s="341"/>
      <c r="K20" s="336"/>
    </row>
  </sheetData>
  <sheetProtection algorithmName="SHA-512" hashValue="kBu1WGyMDgyfGQQ8eqG1D0DuDyArXhgDlbymD43WeTFK8NFFiNDZ773uDi0F3itRYQhEMzlYoql4OmvxxzUTtA==" saltValue="1OmG1p/ijvDm1y/efhJmjg==" spinCount="100000" sheet="1" objects="1"/>
  <protectedRanges>
    <protectedRange sqref="D5 H5:H7 D7" name="变量可编辑"/>
  </protectedRanges>
  <mergeCells count="12">
    <mergeCell ref="B2:J2"/>
    <mergeCell ref="E3:H3"/>
    <mergeCell ref="B10:B12"/>
    <mergeCell ref="B13:B15"/>
    <mergeCell ref="G10:G12"/>
    <mergeCell ref="G13:G15"/>
    <mergeCell ref="G17:G20"/>
    <mergeCell ref="H10:H12"/>
    <mergeCell ref="H13:H15"/>
    <mergeCell ref="I10:I12"/>
    <mergeCell ref="I13:I15"/>
    <mergeCell ref="J4:J8"/>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30"/>
  <sheetViews>
    <sheetView topLeftCell="A10" workbookViewId="0">
      <selection activeCell="M19" sqref="M19"/>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7"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222"/>
    <col min="13" max="16384" width="9" style="176"/>
  </cols>
  <sheetData>
    <row r="2" s="176" customFormat="1" ht="69" customHeight="1" spans="1:12">
      <c r="A2" s="177"/>
      <c r="B2" s="180" t="s">
        <v>128</v>
      </c>
      <c r="C2" s="181"/>
      <c r="D2" s="181"/>
      <c r="E2" s="181"/>
      <c r="F2" s="181"/>
      <c r="G2" s="181"/>
      <c r="H2" s="181"/>
      <c r="I2" s="181"/>
      <c r="J2" s="182"/>
      <c r="K2" s="222"/>
      <c r="L2" s="222"/>
    </row>
    <row r="3" s="176" customFormat="1" ht="40" customHeight="1" spans="1:12">
      <c r="A3" s="183"/>
      <c r="B3" s="184"/>
      <c r="C3" s="185"/>
      <c r="D3" s="186"/>
      <c r="E3" s="187"/>
      <c r="F3" s="188"/>
      <c r="G3" s="188"/>
      <c r="H3" s="188"/>
      <c r="I3" s="189"/>
      <c r="J3" s="190"/>
      <c r="K3" s="222"/>
      <c r="L3" s="222"/>
    </row>
    <row r="4" s="176" customFormat="1" ht="18" spans="1:12">
      <c r="A4" s="177"/>
      <c r="B4" s="191"/>
      <c r="C4" s="192"/>
      <c r="D4" s="193"/>
      <c r="E4" s="194"/>
      <c r="F4" s="195"/>
      <c r="G4" s="196"/>
      <c r="H4" s="196"/>
      <c r="I4" s="194"/>
      <c r="J4" s="197"/>
      <c r="K4" s="222"/>
      <c r="L4" s="222"/>
    </row>
    <row r="5" s="176" customFormat="1" ht="18" spans="1:12">
      <c r="A5" s="183"/>
      <c r="B5" s="198"/>
      <c r="C5" s="199" t="s">
        <v>1</v>
      </c>
      <c r="D5" s="200"/>
      <c r="E5" s="201" t="s">
        <v>2</v>
      </c>
      <c r="F5" s="202">
        <f>D5</f>
        <v>0</v>
      </c>
      <c r="G5" s="203" t="s">
        <v>3</v>
      </c>
      <c r="H5" s="200"/>
      <c r="I5" s="204" t="s">
        <v>4</v>
      </c>
      <c r="J5" s="197"/>
      <c r="K5" s="222"/>
      <c r="L5" s="222"/>
    </row>
    <row r="6" s="176" customFormat="1" ht="18" spans="1:12">
      <c r="A6" s="183"/>
      <c r="B6" s="198"/>
      <c r="C6" s="205"/>
      <c r="D6" s="205"/>
      <c r="E6" s="205"/>
      <c r="F6" s="195" t="s">
        <v>5</v>
      </c>
      <c r="G6" s="206" t="s">
        <v>6</v>
      </c>
      <c r="H6" s="200"/>
      <c r="I6" s="207"/>
      <c r="J6" s="197"/>
      <c r="K6" s="222"/>
      <c r="L6" s="222"/>
    </row>
    <row r="7" s="176" customFormat="1" ht="18" spans="1:12">
      <c r="A7" s="183"/>
      <c r="B7" s="198"/>
      <c r="C7" s="208" t="s">
        <v>7</v>
      </c>
      <c r="D7" s="200"/>
      <c r="E7" s="205"/>
      <c r="F7" s="195"/>
      <c r="G7" s="206" t="s">
        <v>8</v>
      </c>
      <c r="H7" s="200"/>
      <c r="I7" s="207"/>
      <c r="J7" s="197"/>
      <c r="K7" s="222"/>
      <c r="L7" s="222"/>
    </row>
    <row r="8" s="176" customFormat="1" ht="18" spans="1:12">
      <c r="A8" s="177"/>
      <c r="B8" s="191"/>
      <c r="C8" s="192"/>
      <c r="D8" s="193"/>
      <c r="E8" s="205"/>
      <c r="F8" s="195"/>
      <c r="G8" s="196"/>
      <c r="H8" s="196"/>
      <c r="I8" s="194"/>
      <c r="J8" s="197"/>
      <c r="K8" s="222"/>
      <c r="L8" s="222"/>
    </row>
    <row r="9" s="176" customFormat="1" ht="18" spans="1:12">
      <c r="A9" s="177"/>
      <c r="B9" s="209" t="s">
        <v>9</v>
      </c>
      <c r="C9" s="210" t="s">
        <v>10</v>
      </c>
      <c r="D9" s="210" t="s">
        <v>11</v>
      </c>
      <c r="E9" s="211" t="s">
        <v>12</v>
      </c>
      <c r="F9" s="210" t="s">
        <v>13</v>
      </c>
      <c r="G9" s="211" t="s">
        <v>14</v>
      </c>
      <c r="H9" s="211" t="s">
        <v>15</v>
      </c>
      <c r="I9" s="211" t="s">
        <v>16</v>
      </c>
      <c r="J9" s="212" t="s">
        <v>17</v>
      </c>
      <c r="K9" s="222"/>
      <c r="L9" s="222"/>
    </row>
    <row r="10" s="176" customFormat="1" ht="45" customHeight="1" spans="1:12">
      <c r="A10" s="213"/>
      <c r="B10" s="261" t="s">
        <v>18</v>
      </c>
      <c r="C10" s="215" t="s">
        <v>129</v>
      </c>
      <c r="D10" s="216" t="s">
        <v>77</v>
      </c>
      <c r="E10" s="217" t="str">
        <f>IF(OR($D$5&lt;0.001,$D$5&gt;0.5,$D$7&gt;1500,AND(SUM($H$5:$H$7)&gt;90),$H$5&gt;60,$H$6&gt;60,$H$7&gt;60)," ",IF(OR($D$5=0,$D$7=0,$H$5=0,$H$6=0,$H$7=0),"  ",$F$5*K10+L10))</f>
        <v> </v>
      </c>
      <c r="F10" s="215" t="str">
        <f t="shared" ref="F10:F21" si="0">K10&amp;"元/千克+"&amp;L10&amp;"元/票"</f>
        <v>36.4元/千克+3.12元/票</v>
      </c>
      <c r="G10" s="253" t="s">
        <v>21</v>
      </c>
      <c r="H10" s="253" t="s">
        <v>130</v>
      </c>
      <c r="I10" s="254" t="s">
        <v>74</v>
      </c>
      <c r="J10" s="255" t="s">
        <v>131</v>
      </c>
      <c r="K10" s="222">
        <v>36.4</v>
      </c>
      <c r="L10" s="222">
        <v>3.12</v>
      </c>
    </row>
    <row r="11" s="176" customFormat="1" ht="45" customHeight="1" spans="1:12">
      <c r="A11" s="213"/>
      <c r="B11" s="262"/>
      <c r="C11" s="215" t="s">
        <v>132</v>
      </c>
      <c r="D11" s="216" t="s">
        <v>28</v>
      </c>
      <c r="E11" s="217" t="str">
        <f>IF(OR($D$5&lt;0.001,$D$5&gt;0.5,$D$7&gt;1500,AND(SUM($H$5:$H$7)&gt;90),$H$5&gt;60,$H$6&gt;60,$H$7&gt;60)," ",IF(OR($D$5=0,$D$7=0,$H$5=0,$H$6=0,$H$7=0),"  ",$F$5*K11+L11))</f>
        <v> </v>
      </c>
      <c r="F11" s="215" t="str">
        <f t="shared" si="0"/>
        <v>26元/千克+3.12元/票</v>
      </c>
      <c r="G11" s="223"/>
      <c r="H11" s="219"/>
      <c r="I11" s="248"/>
      <c r="J11" s="256"/>
      <c r="K11" s="222">
        <v>26</v>
      </c>
      <c r="L11" s="222">
        <v>3.12</v>
      </c>
    </row>
    <row r="12" s="176" customFormat="1" ht="45" customHeight="1" spans="1:12">
      <c r="A12" s="213"/>
      <c r="B12" s="261" t="s">
        <v>29</v>
      </c>
      <c r="C12" s="215" t="s">
        <v>133</v>
      </c>
      <c r="D12" s="216" t="s">
        <v>77</v>
      </c>
      <c r="E12" s="217" t="str">
        <f>IF(OR($D$5&lt;0.501,$D$5&gt;35,$D$7&gt;1500,AND(SUM($H$5:$H$7)&gt;150),$H$5&gt;60,$H$6&gt;60,$H$7&gt;60)," ",IF(OR($D$5=0,$D$7=0,$H$5=0,$H$6=0,$H$7=0),"  ",$F$5*K12+L12))</f>
        <v> </v>
      </c>
      <c r="F12" s="215" t="str">
        <f t="shared" si="0"/>
        <v>26元/千克+23.92元/票</v>
      </c>
      <c r="G12" s="253" t="s">
        <v>134</v>
      </c>
      <c r="H12" s="219"/>
      <c r="I12" s="254" t="s">
        <v>135</v>
      </c>
      <c r="J12" s="256"/>
      <c r="K12" s="222">
        <v>26</v>
      </c>
      <c r="L12" s="222">
        <v>23.92</v>
      </c>
    </row>
    <row r="13" s="176" customFormat="1" ht="45" customHeight="1" spans="1:12">
      <c r="A13" s="213"/>
      <c r="B13" s="262"/>
      <c r="C13" s="215" t="s">
        <v>136</v>
      </c>
      <c r="D13" s="216" t="s">
        <v>28</v>
      </c>
      <c r="E13" s="217" t="str">
        <f>IF(OR($D$5&lt;0.501,$D$5&gt;35,$D$7&gt;1500,AND(SUM($H$5:$H$7)&gt;150),$H$5&gt;60,$H$6&gt;60,$H$7&gt;60)," ",IF(OR($D$5=0,$D$7=0,$H$5=0,$H$6=0,$H$7=0),"  ",$F$5*K13+L13))</f>
        <v> </v>
      </c>
      <c r="F13" s="215" t="str">
        <f t="shared" si="0"/>
        <v>17.68元/千克+23.92元/票</v>
      </c>
      <c r="G13" s="223"/>
      <c r="H13" s="223"/>
      <c r="I13" s="249"/>
      <c r="J13" s="256"/>
      <c r="K13" s="222">
        <v>17.68</v>
      </c>
      <c r="L13" s="222">
        <v>23.92</v>
      </c>
    </row>
    <row r="14" s="176" customFormat="1" ht="45" customHeight="1" spans="1:12">
      <c r="A14" s="213"/>
      <c r="B14" s="261" t="s">
        <v>82</v>
      </c>
      <c r="C14" s="215" t="s">
        <v>137</v>
      </c>
      <c r="D14" s="216" t="s">
        <v>77</v>
      </c>
      <c r="E14" s="217" t="str">
        <f>IF(OR($D$5&lt;0.001,$D$5&gt;2,$D$7&gt;7000,$D$7&lt;1501,AND(SUM($H$5:$H$7)&gt;150),$H$5&gt;60,$H$6&gt;60,$H$7&gt;60)," ",IF(OR($D$5=0,$D$7=0,$H$5=0,$H$6=0,$H$7=0),"  ",$F$5*K14+L14))</f>
        <v> </v>
      </c>
      <c r="F14" s="215" t="str">
        <f t="shared" si="0"/>
        <v>36.4元/千克+16.64元/票</v>
      </c>
      <c r="G14" s="263" t="s">
        <v>35</v>
      </c>
      <c r="H14" s="253" t="s">
        <v>36</v>
      </c>
      <c r="I14" s="249"/>
      <c r="J14" s="256"/>
      <c r="K14" s="222">
        <v>36.4</v>
      </c>
      <c r="L14" s="222">
        <v>16.64</v>
      </c>
    </row>
    <row r="15" s="176" customFormat="1" ht="45" customHeight="1" spans="1:12">
      <c r="A15" s="213"/>
      <c r="B15" s="262"/>
      <c r="C15" s="215" t="s">
        <v>138</v>
      </c>
      <c r="D15" s="216" t="s">
        <v>28</v>
      </c>
      <c r="E15" s="217" t="str">
        <f>IF(OR($D$5&lt;0.001,$D$5&gt;2,$D$7&gt;7000,$D$7&lt;1501,AND(SUM($H$5:$H$7)&gt;150),$H$5&gt;60,$H$6&gt;60,$H$7&gt;60)," ",IF(OR($D$5=0,$D$7=0,$H$5=0,$H$6=0,$H$7=0),"  ",$F$5*K15+L15))</f>
        <v> </v>
      </c>
      <c r="F15" s="215" t="str">
        <f t="shared" si="0"/>
        <v>26元/千克+16.64元/票</v>
      </c>
      <c r="G15" s="264"/>
      <c r="H15" s="219"/>
      <c r="I15" s="248"/>
      <c r="J15" s="256"/>
      <c r="K15" s="222">
        <v>26</v>
      </c>
      <c r="L15" s="222">
        <v>16.64</v>
      </c>
    </row>
    <row r="16" s="176" customFormat="1" ht="45" customHeight="1" spans="1:12">
      <c r="A16" s="213"/>
      <c r="B16" s="261" t="s">
        <v>40</v>
      </c>
      <c r="C16" s="215" t="s">
        <v>139</v>
      </c>
      <c r="D16" s="216" t="s">
        <v>77</v>
      </c>
      <c r="E16" s="217" t="str">
        <f>IF(OR($D$5&lt;2.001,$D$5&gt;35,$D$7&gt;7000,$D$7&lt;1501,AND(SUM($H$5:$H$7)&gt;250),$H$5&gt;150,$H$6&gt;150,$H$7&gt;150)," ",IF(OR($D$5=0,$D$7=0,$H$5=0,$H$6=0,$H$7=0),"  ",$F$5*K16+L16))</f>
        <v> </v>
      </c>
      <c r="F16" s="215" t="str">
        <f t="shared" si="0"/>
        <v>26元/千克+37.44元/票</v>
      </c>
      <c r="G16" s="257" t="s">
        <v>140</v>
      </c>
      <c r="H16" s="219"/>
      <c r="I16" s="254" t="s">
        <v>141</v>
      </c>
      <c r="J16" s="256"/>
      <c r="K16" s="222">
        <v>26</v>
      </c>
      <c r="L16" s="222">
        <v>37.44</v>
      </c>
    </row>
    <row r="17" s="176" customFormat="1" ht="45" customHeight="1" spans="1:12">
      <c r="A17" s="213"/>
      <c r="B17" s="262"/>
      <c r="C17" s="215" t="s">
        <v>142</v>
      </c>
      <c r="D17" s="216" t="s">
        <v>28</v>
      </c>
      <c r="E17" s="217" t="str">
        <f>IF(OR($D$5&lt;2.001,$D$5&gt;35,$D$7&gt;7000,$D$7&lt;1501,AND(SUM($H$5:$H$7)&gt;250),$H$5&gt;150,$H$6&gt;150,$H$7&gt;150)," ",IF(OR($D$5=0,$D$7=0,$H$5=0,$H$6=0,$H$7=0),"  ",$F$5*K17+L17))</f>
        <v> </v>
      </c>
      <c r="F17" s="215" t="str">
        <f t="shared" si="0"/>
        <v>17.68元/千克+37.44元/票</v>
      </c>
      <c r="G17" s="258"/>
      <c r="H17" s="223"/>
      <c r="I17" s="265"/>
      <c r="J17" s="256"/>
      <c r="K17" s="222">
        <v>17.68</v>
      </c>
      <c r="L17" s="222">
        <v>37.44</v>
      </c>
    </row>
    <row r="18" s="176" customFormat="1" ht="45" customHeight="1" spans="1:12">
      <c r="A18" s="213"/>
      <c r="B18" s="261" t="s">
        <v>46</v>
      </c>
      <c r="C18" s="215" t="s">
        <v>143</v>
      </c>
      <c r="D18" s="216" t="s">
        <v>77</v>
      </c>
      <c r="E18" s="217" t="str">
        <f>IF(OR($D$5&lt;0.001,$D$5&gt;5,$D$7&gt;500000,$D$7&lt;7001,AND(SUM($H$5:$H$7)&gt;250),$H$5&gt;150,$H$6&gt;150,$H$7&gt;150)," ",IF(OR($D$5=0,$D$7=0,$H$5=0,$H$6=0,$H$7=0),"  ",$F$5*K18+L18))</f>
        <v> </v>
      </c>
      <c r="F18" s="215" t="str">
        <f t="shared" si="0"/>
        <v>36.4元/千克+22.88元/票</v>
      </c>
      <c r="G18" s="263" t="s">
        <v>48</v>
      </c>
      <c r="H18" s="215" t="s">
        <v>144</v>
      </c>
      <c r="I18" s="254" t="s">
        <v>145</v>
      </c>
      <c r="J18" s="256"/>
      <c r="K18" s="222">
        <v>36.4</v>
      </c>
      <c r="L18" s="222">
        <v>22.88</v>
      </c>
    </row>
    <row r="19" s="176" customFormat="1" ht="45" customHeight="1" spans="1:12">
      <c r="A19" s="213"/>
      <c r="B19" s="262"/>
      <c r="C19" s="215" t="s">
        <v>146</v>
      </c>
      <c r="D19" s="216" t="s">
        <v>28</v>
      </c>
      <c r="E19" s="217" t="str">
        <f>IF(OR($D$5&lt;0.001,$D$5&gt;5,$D$7&gt;500000,$D$7&lt;7001,AND(SUM($H$5:$H$7)&gt;250),$H$5&gt;150,$H$6&gt;150,$H$7&gt;150)," ",IF(OR($D$5=0,$D$7=0,$H$5=0,$H$6=0,$H$7=0),"  ",$F$5*K19+L19))</f>
        <v> </v>
      </c>
      <c r="F19" s="215" t="str">
        <f t="shared" si="0"/>
        <v>26元/千克+22.88元/票</v>
      </c>
      <c r="G19" s="264"/>
      <c r="H19" s="215"/>
      <c r="I19" s="249"/>
      <c r="J19" s="256"/>
      <c r="K19" s="222">
        <v>26</v>
      </c>
      <c r="L19" s="222">
        <v>22.88</v>
      </c>
    </row>
    <row r="20" s="176" customFormat="1" ht="45" customHeight="1" spans="1:12">
      <c r="A20" s="213"/>
      <c r="B20" s="261" t="s">
        <v>54</v>
      </c>
      <c r="C20" s="215" t="s">
        <v>147</v>
      </c>
      <c r="D20" s="215" t="s">
        <v>77</v>
      </c>
      <c r="E20" s="217" t="str">
        <f>IF(OR($D$5&lt;5.001,$D$5&gt;35,$D$7&gt;500000,$D$7&lt;7001,AND(SUM($H$5:$H$7)&gt;310),$H$5&gt;150,$H$6&gt;150,$H$7&gt;150)," ",IF(OR($D$5=0,$D$7=0,$H$5=0,$H$6=0,$H$7=0),"  ",$F$5*K20+L20))</f>
        <v> </v>
      </c>
      <c r="F20" s="266" t="str">
        <f t="shared" si="0"/>
        <v>29.12元/千克+64.48元/票</v>
      </c>
      <c r="G20" s="259" t="s">
        <v>148</v>
      </c>
      <c r="H20" s="215"/>
      <c r="I20" s="220" t="s">
        <v>141</v>
      </c>
      <c r="J20" s="256"/>
      <c r="K20" s="222">
        <v>29.12</v>
      </c>
      <c r="L20" s="222">
        <v>64.48</v>
      </c>
    </row>
    <row r="21" s="176" customFormat="1" ht="39" customHeight="1" spans="1:12">
      <c r="A21" s="213"/>
      <c r="B21" s="262"/>
      <c r="C21" s="224" t="s">
        <v>149</v>
      </c>
      <c r="D21" s="216" t="s">
        <v>28</v>
      </c>
      <c r="E21" s="217" t="str">
        <f>IF(OR($D$5&lt;5.001,$D$5&gt;35,$D$7&gt;500000,$D$7&lt;7001,AND(SUM($H$5:$H$7)&gt;310),$H$5&gt;150,$H$6&gt;150,$H$7&gt;150)," ",IF(OR($D$5=0,$D$7=0,$H$5=0,$H$6=0,$H$7=0),"  ",$F$5*K21+L21))</f>
        <v> </v>
      </c>
      <c r="F21" s="266" t="str">
        <f t="shared" si="0"/>
        <v>23.92元/千克+64.48元/票</v>
      </c>
      <c r="G21" s="223"/>
      <c r="H21" s="215"/>
      <c r="I21" s="267"/>
      <c r="J21" s="260"/>
      <c r="K21" s="222">
        <v>23.92</v>
      </c>
      <c r="L21" s="222">
        <v>64.48</v>
      </c>
    </row>
    <row r="22" s="176" customFormat="1" spans="1:12">
      <c r="A22" s="213"/>
      <c r="B22" s="226" t="s">
        <v>58</v>
      </c>
      <c r="C22" s="227"/>
      <c r="D22" s="228"/>
      <c r="E22" s="227"/>
      <c r="F22" s="229"/>
      <c r="G22" s="227"/>
      <c r="H22" s="228"/>
      <c r="I22" s="228"/>
      <c r="J22" s="230"/>
      <c r="K22" s="222"/>
      <c r="L22" s="222"/>
    </row>
    <row r="23" s="176" customFormat="1" spans="1:12">
      <c r="A23" s="213"/>
      <c r="B23" s="226" t="s">
        <v>59</v>
      </c>
      <c r="C23" s="227"/>
      <c r="D23" s="228"/>
      <c r="E23" s="231"/>
      <c r="F23" s="232"/>
      <c r="G23" s="231"/>
      <c r="H23" s="231"/>
      <c r="I23" s="231"/>
      <c r="J23" s="233"/>
      <c r="K23" s="222"/>
      <c r="L23" s="222"/>
    </row>
    <row r="24" s="176" customFormat="1" spans="1:12">
      <c r="A24" s="213"/>
      <c r="B24" s="226" t="s">
        <v>60</v>
      </c>
      <c r="C24" s="227"/>
      <c r="D24" s="228"/>
      <c r="E24" s="231"/>
      <c r="F24" s="228"/>
      <c r="G24" s="231"/>
      <c r="H24" s="231"/>
      <c r="I24" s="231"/>
      <c r="J24" s="233"/>
      <c r="K24" s="222"/>
      <c r="L24" s="222"/>
    </row>
    <row r="25" s="176" customFormat="1" ht="33" spans="1:12">
      <c r="A25" s="213"/>
      <c r="B25" s="234" t="s">
        <v>46</v>
      </c>
      <c r="C25" s="227"/>
      <c r="D25" s="228"/>
      <c r="E25" s="231"/>
      <c r="F25" s="228"/>
      <c r="G25" s="231"/>
      <c r="H25" s="228"/>
      <c r="I25" s="228"/>
      <c r="J25" s="230"/>
      <c r="K25" s="222"/>
      <c r="L25" s="222"/>
    </row>
    <row r="26" s="176" customFormat="1" ht="17.25" spans="1:12">
      <c r="A26" s="213"/>
      <c r="B26" s="235" t="s">
        <v>62</v>
      </c>
      <c r="C26" s="236"/>
      <c r="D26" s="237"/>
      <c r="E26" s="238"/>
      <c r="F26" s="237"/>
      <c r="G26" s="238"/>
      <c r="H26" s="237"/>
      <c r="I26" s="237"/>
      <c r="J26" s="239"/>
      <c r="K26" s="222"/>
      <c r="L26" s="222"/>
    </row>
    <row r="27" s="176" customFormat="1" ht="18" spans="1:12">
      <c r="A27" s="213"/>
      <c r="B27" s="240" t="s">
        <v>63</v>
      </c>
      <c r="C27" s="227"/>
      <c r="D27" s="228"/>
      <c r="E27" s="231"/>
      <c r="F27" s="228"/>
      <c r="G27" s="231"/>
      <c r="H27" s="228"/>
      <c r="I27" s="228"/>
      <c r="J27" s="230"/>
      <c r="K27" s="222"/>
      <c r="L27" s="222"/>
    </row>
    <row r="28" s="176" customFormat="1" spans="1:12">
      <c r="A28" s="213"/>
      <c r="B28" s="241" t="s">
        <v>64</v>
      </c>
      <c r="C28" s="242"/>
      <c r="D28" s="243"/>
      <c r="E28" s="243"/>
      <c r="F28" s="243"/>
      <c r="G28" s="243"/>
      <c r="H28" s="243"/>
      <c r="I28" s="243"/>
      <c r="J28" s="244"/>
      <c r="K28" s="222"/>
      <c r="L28" s="222"/>
    </row>
    <row r="29" s="176" customFormat="1" spans="1:12">
      <c r="A29" s="213"/>
      <c r="B29" s="241" t="s">
        <v>65</v>
      </c>
      <c r="C29" s="242"/>
      <c r="D29" s="243"/>
      <c r="E29" s="243"/>
      <c r="F29" s="243"/>
      <c r="G29" s="243"/>
      <c r="H29" s="243"/>
      <c r="I29" s="243"/>
      <c r="J29" s="244"/>
      <c r="K29" s="222"/>
      <c r="L29" s="222"/>
    </row>
    <row r="30" ht="17.25" spans="1:12">
      <c r="B30" s="245" t="s">
        <v>66</v>
      </c>
      <c r="C30" s="236"/>
      <c r="D30" s="246"/>
      <c r="E30" s="246"/>
      <c r="F30" s="246"/>
      <c r="G30" s="246"/>
      <c r="H30" s="246"/>
      <c r="I30" s="246"/>
      <c r="J30" s="247"/>
    </row>
  </sheetData>
  <sheetProtection algorithmName="SHA-512" hashValue="FRgAky3SmYvHFye2Rk1/BytYpKLsFcYyU0JF8ktaUvAmGFi6hNT9gSSg7yX7p89xvq5tAulGrDFnbJjhRSZgkg==" saltValue="JQAA0+dIONJ0Nn0Cnj2l6w==" spinCount="100000" sheet="1" objects="1"/>
  <protectedRanges>
    <protectedRange sqref="D5 H5:H7 D7" name="变量可编辑"/>
  </protectedRanges>
  <mergeCells count="27">
    <mergeCell ref="B2:J2"/>
    <mergeCell ref="F3:H3"/>
    <mergeCell ref="B28:J28"/>
    <mergeCell ref="B29:J29"/>
    <mergeCell ref="B30:J30"/>
    <mergeCell ref="B10:B11"/>
    <mergeCell ref="B12:B13"/>
    <mergeCell ref="B14:B15"/>
    <mergeCell ref="B16:B17"/>
    <mergeCell ref="B18:B19"/>
    <mergeCell ref="B20:B21"/>
    <mergeCell ref="G10:G11"/>
    <mergeCell ref="G12:G13"/>
    <mergeCell ref="G14:G15"/>
    <mergeCell ref="G16:G17"/>
    <mergeCell ref="G18:G19"/>
    <mergeCell ref="G20:G21"/>
    <mergeCell ref="H10:H13"/>
    <mergeCell ref="H14:H17"/>
    <mergeCell ref="H18:H21"/>
    <mergeCell ref="I10:I11"/>
    <mergeCell ref="I12:I15"/>
    <mergeCell ref="I16:I17"/>
    <mergeCell ref="I18:I19"/>
    <mergeCell ref="I20:I21"/>
    <mergeCell ref="J4:J8"/>
    <mergeCell ref="J10:J21"/>
  </mergeCell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30"/>
  <sheetViews>
    <sheetView workbookViewId="0">
      <selection activeCell="G10" sqref="G10:G11"/>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7"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179"/>
    <col min="13" max="16384" width="9" style="176"/>
  </cols>
  <sheetData>
    <row r="2" s="176" customFormat="1" ht="69" customHeight="1" spans="1:12">
      <c r="A2" s="177"/>
      <c r="B2" s="180" t="s">
        <v>150</v>
      </c>
      <c r="C2" s="181"/>
      <c r="D2" s="181"/>
      <c r="E2" s="181"/>
      <c r="F2" s="181"/>
      <c r="G2" s="181"/>
      <c r="H2" s="181"/>
      <c r="I2" s="181"/>
      <c r="J2" s="182"/>
      <c r="K2" s="179"/>
      <c r="L2" s="179"/>
    </row>
    <row r="3" s="176" customFormat="1" ht="40" customHeight="1" spans="1:12">
      <c r="A3" s="183"/>
      <c r="B3" s="184"/>
      <c r="C3" s="185"/>
      <c r="D3" s="186"/>
      <c r="E3" s="187"/>
      <c r="F3" s="188"/>
      <c r="G3" s="188"/>
      <c r="H3" s="188"/>
      <c r="I3" s="189"/>
      <c r="J3" s="190"/>
      <c r="K3" s="179"/>
      <c r="L3" s="179"/>
    </row>
    <row r="4" s="176" customFormat="1" ht="18" spans="1:12">
      <c r="A4" s="177"/>
      <c r="B4" s="191"/>
      <c r="C4" s="192"/>
      <c r="D4" s="193"/>
      <c r="E4" s="194"/>
      <c r="F4" s="195"/>
      <c r="G4" s="196"/>
      <c r="H4" s="196"/>
      <c r="I4" s="194"/>
      <c r="J4" s="197"/>
      <c r="K4" s="179"/>
      <c r="L4" s="179"/>
    </row>
    <row r="5" s="176" customFormat="1" ht="18" spans="1:12">
      <c r="A5" s="183"/>
      <c r="B5" s="198"/>
      <c r="C5" s="199" t="s">
        <v>1</v>
      </c>
      <c r="D5" s="200"/>
      <c r="E5" s="201" t="s">
        <v>2</v>
      </c>
      <c r="F5" s="202">
        <f>D5</f>
        <v>0</v>
      </c>
      <c r="G5" s="203" t="s">
        <v>3</v>
      </c>
      <c r="H5" s="200"/>
      <c r="I5" s="204" t="s">
        <v>4</v>
      </c>
      <c r="J5" s="197"/>
      <c r="K5" s="179"/>
      <c r="L5" s="179"/>
    </row>
    <row r="6" s="176" customFormat="1" ht="18" spans="1:12">
      <c r="A6" s="183"/>
      <c r="B6" s="198"/>
      <c r="C6" s="205"/>
      <c r="D6" s="205"/>
      <c r="E6" s="205"/>
      <c r="F6" s="195" t="s">
        <v>5</v>
      </c>
      <c r="G6" s="206" t="s">
        <v>6</v>
      </c>
      <c r="H6" s="200"/>
      <c r="I6" s="207"/>
      <c r="J6" s="197"/>
      <c r="K6" s="179"/>
      <c r="L6" s="179"/>
    </row>
    <row r="7" s="176" customFormat="1" ht="18" spans="1:12">
      <c r="A7" s="183"/>
      <c r="B7" s="198"/>
      <c r="C7" s="208" t="s">
        <v>7</v>
      </c>
      <c r="D7" s="200"/>
      <c r="E7" s="205"/>
      <c r="F7" s="195"/>
      <c r="G7" s="206" t="s">
        <v>8</v>
      </c>
      <c r="H7" s="200"/>
      <c r="I7" s="207"/>
      <c r="J7" s="197"/>
      <c r="K7" s="179"/>
      <c r="L7" s="179"/>
    </row>
    <row r="8" s="176" customFormat="1" ht="18" spans="1:12">
      <c r="A8" s="177"/>
      <c r="B8" s="191"/>
      <c r="C8" s="192"/>
      <c r="D8" s="193"/>
      <c r="E8" s="205"/>
      <c r="F8" s="195"/>
      <c r="G8" s="196"/>
      <c r="H8" s="196"/>
      <c r="I8" s="194"/>
      <c r="J8" s="197"/>
      <c r="K8" s="179"/>
      <c r="L8" s="179"/>
    </row>
    <row r="9" s="176" customFormat="1" ht="18" spans="1:12">
      <c r="A9" s="177"/>
      <c r="B9" s="209" t="s">
        <v>9</v>
      </c>
      <c r="C9" s="210" t="s">
        <v>10</v>
      </c>
      <c r="D9" s="210" t="s">
        <v>11</v>
      </c>
      <c r="E9" s="211" t="s">
        <v>12</v>
      </c>
      <c r="F9" s="210" t="s">
        <v>13</v>
      </c>
      <c r="G9" s="211" t="s">
        <v>14</v>
      </c>
      <c r="H9" s="211" t="s">
        <v>15</v>
      </c>
      <c r="I9" s="211" t="s">
        <v>16</v>
      </c>
      <c r="J9" s="212" t="s">
        <v>17</v>
      </c>
      <c r="K9" s="179"/>
      <c r="L9" s="179"/>
    </row>
    <row r="10" s="176" customFormat="1" ht="45" customHeight="1" spans="1:12">
      <c r="A10" s="213"/>
      <c r="B10" s="252" t="s">
        <v>18</v>
      </c>
      <c r="C10" s="215" t="s">
        <v>151</v>
      </c>
      <c r="D10" s="216" t="s">
        <v>77</v>
      </c>
      <c r="E10" s="217" t="str">
        <f>IF(OR($D$5&lt;0.001,$D$5&gt;0.5,$D$7&gt;1500,AND(SUM($H$5:$H$7)&gt;90),$H$5&gt;60,$H$6&gt;60,$H$7&gt;60)," ",IF(OR($D$5=0,$D$7=0,$H$5=0,$H$6=0,$H$7=0),"  ",$F$5*K10+L10))</f>
        <v> </v>
      </c>
      <c r="F10" s="215" t="str">
        <f t="shared" ref="F10:F21" si="0">K10&amp;"元/千克+"&amp;L10&amp;"元/票"</f>
        <v>36.4元/千克+3.12元/票</v>
      </c>
      <c r="G10" s="253" t="s">
        <v>21</v>
      </c>
      <c r="H10" s="253" t="s">
        <v>130</v>
      </c>
      <c r="I10" s="254" t="s">
        <v>74</v>
      </c>
      <c r="J10" s="255" t="s">
        <v>131</v>
      </c>
      <c r="K10" s="222">
        <v>36.4</v>
      </c>
      <c r="L10" s="222">
        <v>3.12</v>
      </c>
    </row>
    <row r="11" s="176" customFormat="1" ht="45" customHeight="1" spans="1:12">
      <c r="A11" s="213"/>
      <c r="B11" s="214"/>
      <c r="C11" s="215" t="s">
        <v>152</v>
      </c>
      <c r="D11" s="216" t="s">
        <v>28</v>
      </c>
      <c r="E11" s="217" t="str">
        <f>IF(OR($D$5&lt;0.001,$D$5&gt;0.5,$D$7&gt;1500,AND(SUM($H$5:$H$7)&gt;90),$H$5&gt;60,$H$6&gt;60,$H$7&gt;60)," ",IF(OR($D$5=0,$D$7=0,$H$5=0,$H$6=0,$H$7=0),"  ",$F$5*K11+L11))</f>
        <v> </v>
      </c>
      <c r="F11" s="215" t="str">
        <f t="shared" si="0"/>
        <v>26元/千克+3.12元/票</v>
      </c>
      <c r="G11" s="223"/>
      <c r="H11" s="219"/>
      <c r="I11" s="248"/>
      <c r="J11" s="256"/>
      <c r="K11" s="222">
        <v>26</v>
      </c>
      <c r="L11" s="222">
        <v>3.12</v>
      </c>
    </row>
    <row r="12" s="176" customFormat="1" ht="45" customHeight="1" spans="1:12">
      <c r="A12" s="213"/>
      <c r="B12" s="252" t="s">
        <v>29</v>
      </c>
      <c r="C12" s="215" t="s">
        <v>153</v>
      </c>
      <c r="D12" s="216" t="s">
        <v>77</v>
      </c>
      <c r="E12" s="217" t="str">
        <f>IF(OR($D$5&lt;0.501,$D$5&gt;35,$D$7&gt;1500,AND(SUM($H$5:$H$7)&gt;150),$H$5&gt;60,$H$6&gt;60,$H$7&gt;60)," ",IF(OR($D$5=0,$D$7=0,$H$5=0,$H$6=0,$H$7=0),"  ",$F$5*K12+L12))</f>
        <v> </v>
      </c>
      <c r="F12" s="215" t="str">
        <f t="shared" si="0"/>
        <v>26元/千克+23.92元/票</v>
      </c>
      <c r="G12" s="253" t="s">
        <v>134</v>
      </c>
      <c r="H12" s="219"/>
      <c r="I12" s="254" t="s">
        <v>135</v>
      </c>
      <c r="J12" s="256"/>
      <c r="K12" s="222">
        <v>26</v>
      </c>
      <c r="L12" s="222">
        <v>23.92</v>
      </c>
    </row>
    <row r="13" s="176" customFormat="1" ht="45" customHeight="1" spans="1:12">
      <c r="A13" s="213"/>
      <c r="B13" s="214"/>
      <c r="C13" s="215" t="s">
        <v>154</v>
      </c>
      <c r="D13" s="216" t="s">
        <v>28</v>
      </c>
      <c r="E13" s="217" t="str">
        <f>IF(OR($D$5&lt;0.501,$D$5&gt;35,$D$7&gt;1500,AND(SUM($H$5:$H$7)&gt;150),$H$5&gt;60,$H$6&gt;60,$H$7&gt;60)," ",IF(OR($D$5=0,$D$7=0,$H$5=0,$H$6=0,$H$7=0),"  ",$F$5*K13+L13))</f>
        <v> </v>
      </c>
      <c r="F13" s="215" t="str">
        <f t="shared" si="0"/>
        <v>17.68元/千克+23.92元/票</v>
      </c>
      <c r="G13" s="223"/>
      <c r="H13" s="223"/>
      <c r="I13" s="249"/>
      <c r="J13" s="256"/>
      <c r="K13" s="222">
        <v>17.68</v>
      </c>
      <c r="L13" s="222">
        <v>23.92</v>
      </c>
    </row>
    <row r="14" s="176" customFormat="1" ht="45" customHeight="1" spans="1:12">
      <c r="A14" s="213"/>
      <c r="B14" s="252" t="s">
        <v>82</v>
      </c>
      <c r="C14" s="215" t="s">
        <v>155</v>
      </c>
      <c r="D14" s="216" t="s">
        <v>77</v>
      </c>
      <c r="E14" s="217" t="str">
        <f>IF(OR($D$5&lt;0.001,$D$5&gt;2,$D$7&gt;7000,$D$7&lt;1501,AND(SUM($H$5:$H$7)&gt;150),$H$5&gt;60,$H$6&gt;60,$H$7&gt;60)," ",IF(OR($D$5=0,$D$7=0,$H$5=0,$H$6=0,$H$7=0),"  ",$F$5*K14+L14))</f>
        <v> </v>
      </c>
      <c r="F14" s="215" t="str">
        <f t="shared" si="0"/>
        <v>36.4元/千克+16.64元/票</v>
      </c>
      <c r="G14" s="253" t="s">
        <v>35</v>
      </c>
      <c r="H14" s="253" t="s">
        <v>36</v>
      </c>
      <c r="I14" s="249"/>
      <c r="J14" s="256"/>
      <c r="K14" s="222">
        <v>36.4</v>
      </c>
      <c r="L14" s="222">
        <v>16.64</v>
      </c>
    </row>
    <row r="15" s="176" customFormat="1" ht="45" customHeight="1" spans="1:12">
      <c r="A15" s="213"/>
      <c r="B15" s="214"/>
      <c r="C15" s="215" t="s">
        <v>156</v>
      </c>
      <c r="D15" s="216" t="s">
        <v>28</v>
      </c>
      <c r="E15" s="217" t="str">
        <f>IF(OR($D$5&lt;0.001,$D$5&gt;2,$D$7&gt;7000,$D$7&lt;1501,AND(SUM($H$5:$H$7)&gt;150),$H$5&gt;60,$H$6&gt;60,$H$7&gt;60)," ",IF(OR($D$5=0,$D$7=0,$H$5=0,$H$6=0,$H$7=0),"  ",$F$5*K15+L15))</f>
        <v> </v>
      </c>
      <c r="F15" s="215" t="str">
        <f t="shared" si="0"/>
        <v>26元/千克+16.64元/票</v>
      </c>
      <c r="G15" s="223"/>
      <c r="H15" s="219"/>
      <c r="I15" s="248"/>
      <c r="J15" s="256"/>
      <c r="K15" s="222">
        <v>26</v>
      </c>
      <c r="L15" s="222">
        <v>16.64</v>
      </c>
    </row>
    <row r="16" s="176" customFormat="1" ht="45" customHeight="1" spans="1:12">
      <c r="A16" s="213"/>
      <c r="B16" s="252" t="s">
        <v>40</v>
      </c>
      <c r="C16" s="215" t="s">
        <v>157</v>
      </c>
      <c r="D16" s="216" t="s">
        <v>77</v>
      </c>
      <c r="E16" s="217" t="str">
        <f>IF(OR($D$5&lt;2.001,$D$5&gt;35,$D$7&gt;7000,$D$7&lt;1501,AND(SUM($H$5:$H$7)&gt;250),$H$5&gt;150,$H$6&gt;150,$H$7&gt;150)," ",IF(OR($D$5=0,$D$7=0,$H$5=0,$H$6=0,$H$7=0),"  ",$F$5*K16+L16))</f>
        <v> </v>
      </c>
      <c r="F16" s="215" t="str">
        <f t="shared" si="0"/>
        <v>26元/千克+37.44元/票</v>
      </c>
      <c r="G16" s="257" t="s">
        <v>140</v>
      </c>
      <c r="H16" s="219"/>
      <c r="I16" s="254" t="s">
        <v>158</v>
      </c>
      <c r="J16" s="256"/>
      <c r="K16" s="222">
        <v>26</v>
      </c>
      <c r="L16" s="222">
        <v>37.44</v>
      </c>
    </row>
    <row r="17" s="176" customFormat="1" ht="45" customHeight="1" spans="1:12">
      <c r="A17" s="213"/>
      <c r="B17" s="214"/>
      <c r="C17" s="215" t="s">
        <v>159</v>
      </c>
      <c r="D17" s="216" t="s">
        <v>28</v>
      </c>
      <c r="E17" s="217" t="str">
        <f>IF(OR($D$5&lt;2.001,$D$5&gt;35,$D$7&gt;7000,$D$7&lt;1501,AND(SUM($H$5:$H$7)&gt;250),$H$5&gt;150,$H$6&gt;150,$H$7&gt;150)," ",IF(OR($D$5=0,$D$7=0,$H$5=0,$H$6=0,$H$7=0),"  ",$F$5*K17+L17))</f>
        <v> </v>
      </c>
      <c r="F17" s="215" t="str">
        <f t="shared" si="0"/>
        <v>17.68元/千克+37.44元/票</v>
      </c>
      <c r="G17" s="258"/>
      <c r="H17" s="223"/>
      <c r="I17" s="249"/>
      <c r="J17" s="256"/>
      <c r="K17" s="222">
        <v>17.68</v>
      </c>
      <c r="L17" s="222">
        <v>37.44</v>
      </c>
    </row>
    <row r="18" s="176" customFormat="1" ht="45" customHeight="1" spans="1:12">
      <c r="A18" s="213"/>
      <c r="B18" s="252" t="s">
        <v>46</v>
      </c>
      <c r="C18" s="215" t="s">
        <v>160</v>
      </c>
      <c r="D18" s="216" t="s">
        <v>77</v>
      </c>
      <c r="E18" s="217" t="str">
        <f>IF(OR($D$5&lt;0.001,$D$5&gt;5,$D$7&gt;500000,$D$7&lt;7001,AND(SUM($H$5:$H$7)&gt;250),$H$5&gt;150,$H$6&gt;150,$H$7&gt;150)," ",IF(OR($D$5=0,$D$7=0,$H$5=0,$H$6=0,$H$7=0),"  ",$F$5*K18+L18))</f>
        <v> </v>
      </c>
      <c r="F18" s="215" t="str">
        <f t="shared" si="0"/>
        <v>36.4元/千克+22.88元/票</v>
      </c>
      <c r="G18" s="253" t="s">
        <v>48</v>
      </c>
      <c r="H18" s="253" t="s">
        <v>144</v>
      </c>
      <c r="I18" s="254" t="s">
        <v>145</v>
      </c>
      <c r="J18" s="256"/>
      <c r="K18" s="222">
        <v>36.4</v>
      </c>
      <c r="L18" s="222">
        <v>22.88</v>
      </c>
    </row>
    <row r="19" s="176" customFormat="1" ht="45" customHeight="1" spans="1:12">
      <c r="A19" s="213"/>
      <c r="B19" s="214"/>
      <c r="C19" s="215" t="s">
        <v>161</v>
      </c>
      <c r="D19" s="216" t="s">
        <v>28</v>
      </c>
      <c r="E19" s="217" t="str">
        <f>IF(OR($D$5&lt;0.001,$D$5&gt;5,$D$7&gt;500000,$D$7&lt;7001,AND(SUM($H$5:$H$7)&gt;250),$H$5&gt;150,$H$6&gt;150,$H$7&gt;150)," ",IF(OR($D$5=0,$D$7=0,$H$5=0,$H$6=0,$H$7=0),"  ",$F$5*K19+L19))</f>
        <v> </v>
      </c>
      <c r="F19" s="215" t="str">
        <f t="shared" si="0"/>
        <v>26元/千克+22.88元/票</v>
      </c>
      <c r="G19" s="223"/>
      <c r="H19" s="219"/>
      <c r="I19" s="249"/>
      <c r="J19" s="256"/>
      <c r="K19" s="222">
        <v>26</v>
      </c>
      <c r="L19" s="222">
        <v>22.88</v>
      </c>
    </row>
    <row r="20" s="176" customFormat="1" ht="45" customHeight="1" spans="1:12">
      <c r="A20" s="213"/>
      <c r="B20" s="252" t="s">
        <v>54</v>
      </c>
      <c r="C20" s="215" t="s">
        <v>162</v>
      </c>
      <c r="D20" s="216" t="s">
        <v>77</v>
      </c>
      <c r="E20" s="217" t="str">
        <f>IF(OR($D$5&lt;5.001,$D$5&gt;35,$D$7&gt;500000,$D$7&lt;7001,AND(SUM($H$5:$H$7)&gt;310),$H$5&gt;150,$H$6&gt;150,$H$7&gt;150)," ",IF(OR($D$5=0,$D$7=0,$H$5=0,$H$6=0,$H$7=0),"  ",$F$5*K20+L20))</f>
        <v> </v>
      </c>
      <c r="F20" s="215" t="str">
        <f t="shared" si="0"/>
        <v>29.12元/千克+64.48元/票</v>
      </c>
      <c r="G20" s="259" t="s">
        <v>148</v>
      </c>
      <c r="H20" s="219"/>
      <c r="I20" s="254" t="s">
        <v>158</v>
      </c>
      <c r="J20" s="256"/>
      <c r="K20" s="222">
        <v>29.12</v>
      </c>
      <c r="L20" s="222">
        <v>64.48</v>
      </c>
    </row>
    <row r="21" s="176" customFormat="1" ht="39" customHeight="1" spans="1:12">
      <c r="A21" s="213"/>
      <c r="B21" s="214"/>
      <c r="C21" s="224" t="s">
        <v>163</v>
      </c>
      <c r="D21" s="216" t="s">
        <v>28</v>
      </c>
      <c r="E21" s="217" t="str">
        <f>IF(OR($D$5&lt;5.001,$D$5&gt;35,$D$7&gt;500000,$D$7&lt;7001,AND(SUM($H$5:$H$7)&gt;310),$H$5&gt;150,$H$6&gt;150,$H$7&gt;150)," ",IF(OR($D$5=0,$D$7=0,$H$5=0,$H$6=0,$H$7=0),"  ",$F$5*K21+L21))</f>
        <v> </v>
      </c>
      <c r="F21" s="215" t="str">
        <f t="shared" si="0"/>
        <v>23.92元/千克+64.48元/票</v>
      </c>
      <c r="G21" s="223"/>
      <c r="H21" s="223"/>
      <c r="I21" s="248"/>
      <c r="J21" s="260"/>
      <c r="K21" s="222">
        <v>23.92</v>
      </c>
      <c r="L21" s="222">
        <v>64.48</v>
      </c>
    </row>
    <row r="22" s="176" customFormat="1" spans="1:12">
      <c r="A22" s="213"/>
      <c r="B22" s="226" t="s">
        <v>58</v>
      </c>
      <c r="C22" s="227"/>
      <c r="D22" s="228"/>
      <c r="E22" s="227"/>
      <c r="F22" s="229"/>
      <c r="G22" s="227"/>
      <c r="H22" s="228"/>
      <c r="I22" s="228"/>
      <c r="J22" s="230"/>
      <c r="K22" s="179"/>
      <c r="L22" s="179"/>
    </row>
    <row r="23" s="176" customFormat="1" spans="1:12">
      <c r="A23" s="213"/>
      <c r="B23" s="226" t="s">
        <v>59</v>
      </c>
      <c r="C23" s="227"/>
      <c r="D23" s="228"/>
      <c r="E23" s="231"/>
      <c r="F23" s="232"/>
      <c r="G23" s="231"/>
      <c r="H23" s="231"/>
      <c r="I23" s="231"/>
      <c r="J23" s="233"/>
      <c r="K23" s="179"/>
      <c r="L23" s="179"/>
    </row>
    <row r="24" s="176" customFormat="1" spans="1:12">
      <c r="A24" s="213"/>
      <c r="B24" s="226" t="s">
        <v>60</v>
      </c>
      <c r="C24" s="227"/>
      <c r="D24" s="228"/>
      <c r="E24" s="231"/>
      <c r="F24" s="228"/>
      <c r="G24" s="231"/>
      <c r="H24" s="231"/>
      <c r="I24" s="231"/>
      <c r="J24" s="233"/>
      <c r="K24" s="179"/>
      <c r="L24" s="179"/>
    </row>
    <row r="25" s="176" customFormat="1" ht="33" spans="1:12">
      <c r="A25" s="213"/>
      <c r="B25" s="234" t="s">
        <v>46</v>
      </c>
      <c r="C25" s="227"/>
      <c r="D25" s="228"/>
      <c r="E25" s="231"/>
      <c r="F25" s="228"/>
      <c r="G25" s="231"/>
      <c r="H25" s="228"/>
      <c r="I25" s="228"/>
      <c r="J25" s="230"/>
      <c r="K25" s="179"/>
      <c r="L25" s="179"/>
    </row>
    <row r="26" s="176" customFormat="1" ht="17.25" spans="1:12">
      <c r="A26" s="213"/>
      <c r="B26" s="235" t="s">
        <v>62</v>
      </c>
      <c r="C26" s="236"/>
      <c r="D26" s="237"/>
      <c r="E26" s="238"/>
      <c r="F26" s="237"/>
      <c r="G26" s="238"/>
      <c r="H26" s="237"/>
      <c r="I26" s="237"/>
      <c r="J26" s="239"/>
      <c r="K26" s="179"/>
      <c r="L26" s="179"/>
    </row>
    <row r="27" s="176" customFormat="1" ht="18" spans="1:12">
      <c r="A27" s="213"/>
      <c r="B27" s="240" t="s">
        <v>63</v>
      </c>
      <c r="C27" s="227"/>
      <c r="D27" s="228"/>
      <c r="E27" s="231"/>
      <c r="F27" s="228"/>
      <c r="G27" s="231"/>
      <c r="H27" s="228"/>
      <c r="I27" s="228"/>
      <c r="J27" s="230"/>
      <c r="K27" s="179"/>
      <c r="L27" s="179"/>
    </row>
    <row r="28" s="176" customFormat="1" spans="1:12">
      <c r="A28" s="213"/>
      <c r="B28" s="241" t="s">
        <v>64</v>
      </c>
      <c r="C28" s="242"/>
      <c r="D28" s="243"/>
      <c r="E28" s="243"/>
      <c r="F28" s="243"/>
      <c r="G28" s="243"/>
      <c r="H28" s="243"/>
      <c r="I28" s="243"/>
      <c r="J28" s="244"/>
      <c r="K28" s="179"/>
      <c r="L28" s="179"/>
    </row>
    <row r="29" s="176" customFormat="1" spans="1:12">
      <c r="A29" s="213"/>
      <c r="B29" s="241" t="s">
        <v>65</v>
      </c>
      <c r="C29" s="242"/>
      <c r="D29" s="243"/>
      <c r="E29" s="243"/>
      <c r="F29" s="243"/>
      <c r="G29" s="243"/>
      <c r="H29" s="243"/>
      <c r="I29" s="243"/>
      <c r="J29" s="244"/>
      <c r="K29" s="179"/>
      <c r="L29" s="179"/>
    </row>
    <row r="30" ht="17.25" spans="1:12">
      <c r="B30" s="245" t="s">
        <v>66</v>
      </c>
      <c r="C30" s="236"/>
      <c r="D30" s="246"/>
      <c r="E30" s="246"/>
      <c r="F30" s="246"/>
      <c r="G30" s="246"/>
      <c r="H30" s="246"/>
      <c r="I30" s="246"/>
      <c r="J30" s="247"/>
    </row>
  </sheetData>
  <sheetProtection algorithmName="SHA-512" hashValue="WlgTs286VuV8tLpovgxbDm47HeuSAhsxBnggTvq4Hs57aqHUBj0MxTyznmjdVLIOlBjF10XdkSkx6L9H0yxjFg==" saltValue="RcwgLswt6YE8OV7CR0wlbg==" spinCount="100000" sheet="1" objects="1"/>
  <protectedRanges>
    <protectedRange sqref="D5 H5:H7 D7" name="变量可编辑"/>
  </protectedRanges>
  <mergeCells count="27">
    <mergeCell ref="B2:J2"/>
    <mergeCell ref="F3:H3"/>
    <mergeCell ref="B28:J28"/>
    <mergeCell ref="B29:J29"/>
    <mergeCell ref="B30:J30"/>
    <mergeCell ref="B10:B11"/>
    <mergeCell ref="B12:B13"/>
    <mergeCell ref="B14:B15"/>
    <mergeCell ref="B16:B17"/>
    <mergeCell ref="B18:B19"/>
    <mergeCell ref="B20:B21"/>
    <mergeCell ref="G10:G11"/>
    <mergeCell ref="G12:G13"/>
    <mergeCell ref="G14:G15"/>
    <mergeCell ref="G16:G17"/>
    <mergeCell ref="G18:G19"/>
    <mergeCell ref="G20:G21"/>
    <mergeCell ref="H10:H13"/>
    <mergeCell ref="H14:H17"/>
    <mergeCell ref="H18:H21"/>
    <mergeCell ref="I10:I11"/>
    <mergeCell ref="I12:I15"/>
    <mergeCell ref="I16:I17"/>
    <mergeCell ref="I18:I19"/>
    <mergeCell ref="I20:I21"/>
    <mergeCell ref="J4:J8"/>
    <mergeCell ref="J10:J21"/>
  </mergeCell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24"/>
  <sheetViews>
    <sheetView topLeftCell="A4" workbookViewId="0">
      <selection activeCell="H20" sqref="H20"/>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7"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179"/>
    <col min="13" max="16384" width="9" style="176"/>
  </cols>
  <sheetData>
    <row r="2" s="176" customFormat="1" ht="69" customHeight="1" spans="1:12">
      <c r="A2" s="177"/>
      <c r="B2" s="180" t="s">
        <v>164</v>
      </c>
      <c r="C2" s="181"/>
      <c r="D2" s="181"/>
      <c r="E2" s="181"/>
      <c r="F2" s="181"/>
      <c r="G2" s="181"/>
      <c r="H2" s="181"/>
      <c r="I2" s="181"/>
      <c r="J2" s="182"/>
      <c r="K2" s="179"/>
      <c r="L2" s="179"/>
    </row>
    <row r="3" s="176" customFormat="1" ht="40" customHeight="1" spans="1:12">
      <c r="A3" s="183"/>
      <c r="B3" s="184"/>
      <c r="C3" s="185"/>
      <c r="D3" s="186"/>
      <c r="E3" s="187"/>
      <c r="F3" s="188"/>
      <c r="G3" s="188"/>
      <c r="H3" s="188"/>
      <c r="I3" s="189"/>
      <c r="J3" s="190"/>
      <c r="K3" s="179"/>
      <c r="L3" s="179"/>
    </row>
    <row r="4" s="176" customFormat="1" ht="18" spans="1:12">
      <c r="A4" s="177"/>
      <c r="B4" s="191"/>
      <c r="C4" s="192"/>
      <c r="D4" s="193"/>
      <c r="E4" s="194"/>
      <c r="F4" s="195"/>
      <c r="G4" s="196"/>
      <c r="H4" s="196"/>
      <c r="I4" s="194"/>
      <c r="J4" s="197"/>
      <c r="K4" s="179"/>
      <c r="L4" s="179"/>
    </row>
    <row r="5" s="176" customFormat="1" ht="18" spans="1:12">
      <c r="A5" s="183"/>
      <c r="B5" s="198"/>
      <c r="C5" s="199" t="s">
        <v>1</v>
      </c>
      <c r="D5" s="200"/>
      <c r="E5" s="201" t="s">
        <v>2</v>
      </c>
      <c r="F5" s="202">
        <f>D5</f>
        <v>0</v>
      </c>
      <c r="G5" s="203" t="s">
        <v>3</v>
      </c>
      <c r="H5" s="200"/>
      <c r="I5" s="204" t="s">
        <v>4</v>
      </c>
      <c r="J5" s="197"/>
      <c r="K5" s="179"/>
      <c r="L5" s="179"/>
    </row>
    <row r="6" s="176" customFormat="1" ht="18" spans="1:12">
      <c r="A6" s="183"/>
      <c r="B6" s="198"/>
      <c r="C6" s="205"/>
      <c r="D6" s="205"/>
      <c r="E6" s="205"/>
      <c r="F6" s="195" t="s">
        <v>5</v>
      </c>
      <c r="G6" s="206" t="s">
        <v>6</v>
      </c>
      <c r="H6" s="200"/>
      <c r="I6" s="207"/>
      <c r="J6" s="197"/>
      <c r="K6" s="179"/>
      <c r="L6" s="179"/>
    </row>
    <row r="7" s="176" customFormat="1" ht="18" spans="1:12">
      <c r="A7" s="183"/>
      <c r="B7" s="198"/>
      <c r="C7" s="208" t="s">
        <v>7</v>
      </c>
      <c r="D7" s="200"/>
      <c r="E7" s="205"/>
      <c r="F7" s="195"/>
      <c r="G7" s="206" t="s">
        <v>8</v>
      </c>
      <c r="H7" s="200"/>
      <c r="I7" s="207"/>
      <c r="J7" s="197"/>
      <c r="K7" s="179"/>
      <c r="L7" s="179"/>
    </row>
    <row r="8" s="176" customFormat="1" ht="18" spans="1:12">
      <c r="A8" s="177"/>
      <c r="B8" s="191"/>
      <c r="C8" s="192"/>
      <c r="D8" s="193"/>
      <c r="E8" s="205"/>
      <c r="F8" s="195"/>
      <c r="G8" s="196"/>
      <c r="H8" s="196"/>
      <c r="I8" s="194"/>
      <c r="J8" s="197"/>
      <c r="K8" s="179"/>
      <c r="L8" s="179"/>
    </row>
    <row r="9" s="176" customFormat="1" ht="18" spans="1:12">
      <c r="A9" s="177"/>
      <c r="B9" s="209" t="s">
        <v>9</v>
      </c>
      <c r="C9" s="210" t="s">
        <v>10</v>
      </c>
      <c r="D9" s="210" t="s">
        <v>11</v>
      </c>
      <c r="E9" s="211" t="s">
        <v>12</v>
      </c>
      <c r="F9" s="210" t="s">
        <v>13</v>
      </c>
      <c r="G9" s="211" t="s">
        <v>14</v>
      </c>
      <c r="H9" s="211" t="s">
        <v>15</v>
      </c>
      <c r="I9" s="211" t="s">
        <v>16</v>
      </c>
      <c r="J9" s="212" t="s">
        <v>17</v>
      </c>
      <c r="K9" s="179"/>
      <c r="L9" s="179"/>
    </row>
    <row r="10" s="176" customFormat="1" ht="45" customHeight="1" spans="1:12">
      <c r="A10" s="213"/>
      <c r="B10" s="214" t="s">
        <v>18</v>
      </c>
      <c r="C10" s="215" t="s">
        <v>165</v>
      </c>
      <c r="D10" s="216" t="s">
        <v>28</v>
      </c>
      <c r="E10" s="217" t="str">
        <f>IF(OR($D$5&lt;0.001,$D$5&gt;0.5,$D$7&gt;1500,AND(SUM($H$5:$H$7)&gt;90),$H$5&gt;60,$H$6&gt;60,$H$7&gt;60)," ",IF(OR($D$5=0,$D$7=0,$H$5=0,$H$6=0,$H$7=0),"  ",$F$5*K10+L10))</f>
        <v> </v>
      </c>
      <c r="F10" s="215" t="str">
        <f t="shared" ref="F10:F15" si="0">K10&amp;"元/千克+"&amp;L10&amp;"元/票"</f>
        <v>26元/千克+3.12元/票</v>
      </c>
      <c r="G10" s="218" t="s">
        <v>21</v>
      </c>
      <c r="H10" s="219" t="s">
        <v>166</v>
      </c>
      <c r="I10" s="248" t="s">
        <v>74</v>
      </c>
      <c r="J10" s="221" t="s">
        <v>167</v>
      </c>
      <c r="K10" s="222">
        <v>26</v>
      </c>
      <c r="L10" s="222">
        <v>3.12</v>
      </c>
    </row>
    <row r="11" s="176" customFormat="1" ht="45" customHeight="1" spans="1:12">
      <c r="A11" s="213"/>
      <c r="B11" s="214" t="s">
        <v>29</v>
      </c>
      <c r="C11" s="215" t="s">
        <v>168</v>
      </c>
      <c r="D11" s="216" t="s">
        <v>28</v>
      </c>
      <c r="E11" s="217" t="str">
        <f>IF(OR($D$5&lt;0.501,$D$5&gt;30,$D$7&gt;1500,AND(SUM($H$5:$H$7)&gt;150),$H$5&gt;60,$H$6&gt;60,$H$7&gt;60)," ",IF(OR($D$5=0,$D$7=0,$H$5=0,$H$6=0,$H$7=0),"  ",$F$5*K11+L11))</f>
        <v> </v>
      </c>
      <c r="F11" s="215" t="str">
        <f t="shared" si="0"/>
        <v>17.68元/千克+23.92元/票</v>
      </c>
      <c r="G11" s="218" t="s">
        <v>31</v>
      </c>
      <c r="H11" s="223"/>
      <c r="I11" s="249" t="s">
        <v>135</v>
      </c>
      <c r="J11" s="221"/>
      <c r="K11" s="222">
        <v>17.68</v>
      </c>
      <c r="L11" s="222">
        <v>23.92</v>
      </c>
    </row>
    <row r="12" s="176" customFormat="1" ht="45" customHeight="1" spans="1:12">
      <c r="A12" s="213"/>
      <c r="B12" s="214" t="s">
        <v>82</v>
      </c>
      <c r="C12" s="215" t="s">
        <v>169</v>
      </c>
      <c r="D12" s="216" t="s">
        <v>28</v>
      </c>
      <c r="E12" s="217" t="str">
        <f>IF(OR($D$5&lt;0.001,$D$5&gt;2,$D$7&gt;7000,$D$7&lt;1501,AND(SUM($H$5:$H$7)&gt;150),$H$5&gt;60,$H$6&gt;60,$H$7&gt;60)," ",IF(OR($D$5=0,$D$7=0,$H$5=0,$H$6=0,$H$7=0),"  ",$F$5*K12+L12))</f>
        <v> </v>
      </c>
      <c r="F12" s="215" t="str">
        <f t="shared" si="0"/>
        <v>26元/千克+16.64元/票</v>
      </c>
      <c r="G12" s="218" t="s">
        <v>35</v>
      </c>
      <c r="H12" s="219" t="s">
        <v>170</v>
      </c>
      <c r="I12" s="248"/>
      <c r="J12" s="221"/>
      <c r="K12" s="222">
        <v>26</v>
      </c>
      <c r="L12" s="222">
        <v>16.64</v>
      </c>
    </row>
    <row r="13" s="176" customFormat="1" ht="45" customHeight="1" spans="1:12">
      <c r="A13" s="213"/>
      <c r="B13" s="214" t="s">
        <v>40</v>
      </c>
      <c r="C13" s="215" t="s">
        <v>171</v>
      </c>
      <c r="D13" s="216" t="s">
        <v>28</v>
      </c>
      <c r="E13" s="217" t="str">
        <f>IF(OR($D$5&lt;2.001,$D$5&gt;30,$D$7&gt;7000,$D$7&lt;1501,AND(SUM($H$5:$H$7)&gt;310),$H$5&gt;150,$H$6&gt;150,$H$7&gt;150)," ",IF(OR($D$5=0,$D$7=0,$H$5=0,$H$6=0,$H$7=0),"  ",$F$5*K13+L13))</f>
        <v> </v>
      </c>
      <c r="F13" s="215" t="str">
        <f t="shared" si="0"/>
        <v>17.68元/千克+37.44元/票</v>
      </c>
      <c r="G13" s="218" t="s">
        <v>172</v>
      </c>
      <c r="H13" s="223"/>
      <c r="I13" s="220" t="s">
        <v>173</v>
      </c>
      <c r="J13" s="221"/>
      <c r="K13" s="222">
        <v>17.68</v>
      </c>
      <c r="L13" s="222">
        <v>37.44</v>
      </c>
    </row>
    <row r="14" s="176" customFormat="1" ht="45" customHeight="1" spans="1:12">
      <c r="A14" s="213"/>
      <c r="B14" s="214" t="s">
        <v>46</v>
      </c>
      <c r="C14" s="215" t="s">
        <v>174</v>
      </c>
      <c r="D14" s="216" t="s">
        <v>28</v>
      </c>
      <c r="E14" s="217" t="str">
        <f>IF(OR($D$5&lt;0.001,$D$5&gt;5,$D$7&gt;500000,$D$7&lt;7001,AND(SUM($H$5:$H$7)&gt;250),$H$5&gt;150,$H$6&gt;150,$H$7&gt;150)," ",IF(OR($D$5=0,$D$7=0,$H$5=0,$H$6=0,$H$7=0),"  ",$F$5*K14+L14))</f>
        <v> </v>
      </c>
      <c r="F14" s="215" t="str">
        <f t="shared" si="0"/>
        <v>26元/千克+22.88元/票</v>
      </c>
      <c r="G14" s="218" t="s">
        <v>48</v>
      </c>
      <c r="H14" s="219" t="s">
        <v>175</v>
      </c>
      <c r="I14" s="249" t="s">
        <v>145</v>
      </c>
      <c r="J14" s="221"/>
      <c r="K14" s="222">
        <v>26</v>
      </c>
      <c r="L14" s="222">
        <v>22.88</v>
      </c>
    </row>
    <row r="15" s="176" customFormat="1" ht="39" customHeight="1" spans="1:12">
      <c r="A15" s="213"/>
      <c r="B15" s="214" t="s">
        <v>54</v>
      </c>
      <c r="C15" s="224" t="s">
        <v>176</v>
      </c>
      <c r="D15" s="216" t="s">
        <v>28</v>
      </c>
      <c r="E15" s="217" t="str">
        <f>IF(OR($D$5&lt;5.001,$D$5&gt;35,$D$7&gt;500000,$D$7&lt;7001,AND(SUM($H$5:$H$7)&gt;310),$H$5&gt;150,$H$6&gt;150,$H$7&gt;150)," ",IF(OR($D$5=0,$D$7=0,$H$5=0,$H$6=0,$H$7=0),"  ",$F$5*K15+L15))</f>
        <v> </v>
      </c>
      <c r="F15" s="215" t="str">
        <f t="shared" si="0"/>
        <v>23.92元/千克+64.48元/票</v>
      </c>
      <c r="G15" s="218" t="s">
        <v>177</v>
      </c>
      <c r="H15" s="223"/>
      <c r="I15" s="250" t="s">
        <v>173</v>
      </c>
      <c r="J15" s="225"/>
      <c r="K15" s="222">
        <v>23.92</v>
      </c>
      <c r="L15" s="222">
        <v>64.48</v>
      </c>
    </row>
    <row r="16" s="176" customFormat="1" spans="1:12">
      <c r="A16" s="213"/>
      <c r="B16" s="226" t="s">
        <v>58</v>
      </c>
      <c r="C16" s="227"/>
      <c r="D16" s="228"/>
      <c r="E16" s="227"/>
      <c r="F16" s="229"/>
      <c r="G16" s="227"/>
      <c r="H16" s="228"/>
      <c r="I16" s="251"/>
      <c r="J16" s="230"/>
      <c r="K16" s="179"/>
      <c r="L16" s="179"/>
    </row>
    <row r="17" s="176" customFormat="1" spans="1:12">
      <c r="A17" s="213"/>
      <c r="B17" s="226" t="s">
        <v>59</v>
      </c>
      <c r="C17" s="227"/>
      <c r="D17" s="228"/>
      <c r="E17" s="231"/>
      <c r="F17" s="232"/>
      <c r="G17" s="231"/>
      <c r="H17" s="231"/>
      <c r="I17" s="231"/>
      <c r="J17" s="233"/>
      <c r="K17" s="179"/>
      <c r="L17" s="179"/>
    </row>
    <row r="18" s="176" customFormat="1" spans="1:12">
      <c r="A18" s="213"/>
      <c r="B18" s="226" t="s">
        <v>60</v>
      </c>
      <c r="C18" s="227"/>
      <c r="D18" s="228"/>
      <c r="E18" s="231"/>
      <c r="F18" s="228"/>
      <c r="G18" s="231"/>
      <c r="H18" s="231"/>
      <c r="I18" s="231"/>
      <c r="J18" s="233"/>
      <c r="K18" s="179"/>
      <c r="L18" s="179"/>
    </row>
    <row r="19" s="176" customFormat="1" ht="33" spans="1:12">
      <c r="A19" s="213"/>
      <c r="B19" s="234" t="s">
        <v>46</v>
      </c>
      <c r="C19" s="227"/>
      <c r="D19" s="228"/>
      <c r="E19" s="231"/>
      <c r="F19" s="228"/>
      <c r="G19" s="231"/>
      <c r="H19" s="228"/>
      <c r="I19" s="228"/>
      <c r="J19" s="230"/>
      <c r="K19" s="179"/>
      <c r="L19" s="179"/>
    </row>
    <row r="20" s="176" customFormat="1" ht="17.25" spans="1:12">
      <c r="A20" s="213"/>
      <c r="B20" s="235" t="s">
        <v>62</v>
      </c>
      <c r="C20" s="236"/>
      <c r="D20" s="237"/>
      <c r="E20" s="238"/>
      <c r="F20" s="237"/>
      <c r="G20" s="238"/>
      <c r="H20" s="237"/>
      <c r="I20" s="237"/>
      <c r="J20" s="239"/>
      <c r="K20" s="179"/>
      <c r="L20" s="179"/>
    </row>
    <row r="21" s="176" customFormat="1" ht="18" spans="1:12">
      <c r="A21" s="213"/>
      <c r="B21" s="240" t="s">
        <v>63</v>
      </c>
      <c r="C21" s="227"/>
      <c r="D21" s="228"/>
      <c r="E21" s="231"/>
      <c r="F21" s="228"/>
      <c r="G21" s="231"/>
      <c r="H21" s="228"/>
      <c r="I21" s="228"/>
      <c r="J21" s="230"/>
      <c r="K21" s="179"/>
      <c r="L21" s="179"/>
    </row>
    <row r="22" s="176" customFormat="1" spans="1:12">
      <c r="A22" s="213"/>
      <c r="B22" s="241" t="s">
        <v>64</v>
      </c>
      <c r="C22" s="242"/>
      <c r="D22" s="243"/>
      <c r="E22" s="243"/>
      <c r="F22" s="243"/>
      <c r="G22" s="243"/>
      <c r="H22" s="243"/>
      <c r="I22" s="243"/>
      <c r="J22" s="244"/>
      <c r="K22" s="179"/>
      <c r="L22" s="179"/>
    </row>
    <row r="23" s="176" customFormat="1" spans="1:12">
      <c r="A23" s="213"/>
      <c r="B23" s="241" t="s">
        <v>65</v>
      </c>
      <c r="C23" s="242"/>
      <c r="D23" s="243"/>
      <c r="E23" s="243"/>
      <c r="F23" s="243"/>
      <c r="G23" s="243"/>
      <c r="H23" s="243"/>
      <c r="I23" s="243"/>
      <c r="J23" s="244"/>
      <c r="K23" s="179"/>
      <c r="L23" s="179"/>
    </row>
    <row r="24" ht="17.25" spans="1:12">
      <c r="B24" s="245" t="s">
        <v>66</v>
      </c>
      <c r="C24" s="236"/>
      <c r="D24" s="246"/>
      <c r="E24" s="246"/>
      <c r="F24" s="246"/>
      <c r="G24" s="246"/>
      <c r="H24" s="246"/>
      <c r="I24" s="246"/>
      <c r="J24" s="247"/>
    </row>
  </sheetData>
  <sheetProtection algorithmName="SHA-512" hashValue="alNzsFLD5a2j+E1y3wgzr0G1W+Rl1eRDLQHZ5tBiBye3gMxa9elsAEEM9WUEsE04Kw/jicaKyKqjEEGx54scsw==" saltValue="vagUrLrN0j4IB0c/x1qWiw==" spinCount="100000" sheet="1" objects="1"/>
  <protectedRanges>
    <protectedRange sqref="D5 H5:H7 D7" name="变量可编辑"/>
  </protectedRanges>
  <mergeCells count="11">
    <mergeCell ref="B2:J2"/>
    <mergeCell ref="F3:H3"/>
    <mergeCell ref="B22:J22"/>
    <mergeCell ref="B23:J23"/>
    <mergeCell ref="B24:J24"/>
    <mergeCell ref="H10:H11"/>
    <mergeCell ref="H12:H13"/>
    <mergeCell ref="H14:H15"/>
    <mergeCell ref="I11:I12"/>
    <mergeCell ref="J4:J8"/>
    <mergeCell ref="J10:J15"/>
  </mergeCells>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24"/>
  <sheetViews>
    <sheetView workbookViewId="0">
      <selection activeCell="F10" sqref="F10"/>
    </sheetView>
  </sheetViews>
  <sheetFormatPr defaultColWidth="9" defaultRowHeight="16.5"/>
  <cols>
    <col min="1" max="1" width="1.39166666666667" style="177" customWidth="1"/>
    <col min="2" max="2" width="18.05" style="177" customWidth="1"/>
    <col min="3" max="3" width="38.75" style="178" customWidth="1"/>
    <col min="4" max="4" width="9.625" style="177" customWidth="1"/>
    <col min="5" max="5" width="13.9666666666667" style="177" customWidth="1"/>
    <col min="6" max="6" width="22.25" style="177" customWidth="1"/>
    <col min="7" max="7" width="14.2583333333333" style="177" customWidth="1"/>
    <col min="8" max="8" width="13.125" style="177" customWidth="1"/>
    <col min="9" max="9" width="30.5" style="177" customWidth="1"/>
    <col min="10" max="10" width="32.35" style="177" customWidth="1"/>
    <col min="11" max="12" width="9" style="179"/>
    <col min="13" max="16384" width="9" style="176"/>
  </cols>
  <sheetData>
    <row r="2" s="176" customFormat="1" ht="69" customHeight="1" spans="1:12">
      <c r="A2" s="177"/>
      <c r="B2" s="180" t="s">
        <v>178</v>
      </c>
      <c r="C2" s="181"/>
      <c r="D2" s="181"/>
      <c r="E2" s="181"/>
      <c r="F2" s="181"/>
      <c r="G2" s="181"/>
      <c r="H2" s="181"/>
      <c r="I2" s="181"/>
      <c r="J2" s="182"/>
      <c r="K2" s="179"/>
      <c r="L2" s="179"/>
    </row>
    <row r="3" s="176" customFormat="1" ht="40" customHeight="1" spans="1:12">
      <c r="A3" s="183"/>
      <c r="B3" s="184"/>
      <c r="C3" s="185"/>
      <c r="D3" s="186"/>
      <c r="E3" s="187"/>
      <c r="F3" s="188"/>
      <c r="G3" s="188"/>
      <c r="H3" s="188"/>
      <c r="I3" s="189"/>
      <c r="J3" s="190"/>
      <c r="K3" s="179"/>
      <c r="L3" s="179"/>
    </row>
    <row r="4" s="176" customFormat="1" ht="18" spans="1:12">
      <c r="A4" s="177"/>
      <c r="B4" s="191"/>
      <c r="C4" s="192"/>
      <c r="D4" s="193"/>
      <c r="E4" s="194"/>
      <c r="F4" s="195"/>
      <c r="G4" s="196"/>
      <c r="H4" s="196"/>
      <c r="I4" s="194"/>
      <c r="J4" s="197"/>
      <c r="K4" s="179"/>
      <c r="L4" s="179"/>
    </row>
    <row r="5" s="176" customFormat="1" ht="18" spans="1:12">
      <c r="A5" s="183"/>
      <c r="B5" s="198"/>
      <c r="C5" s="199" t="s">
        <v>1</v>
      </c>
      <c r="D5" s="200"/>
      <c r="E5" s="201" t="s">
        <v>2</v>
      </c>
      <c r="F5" s="202">
        <f>D5</f>
        <v>0</v>
      </c>
      <c r="G5" s="203" t="s">
        <v>3</v>
      </c>
      <c r="H5" s="200"/>
      <c r="I5" s="204" t="s">
        <v>4</v>
      </c>
      <c r="J5" s="197"/>
      <c r="K5" s="179"/>
      <c r="L5" s="179"/>
    </row>
    <row r="6" s="176" customFormat="1" ht="18" spans="1:12">
      <c r="A6" s="183"/>
      <c r="B6" s="198"/>
      <c r="C6" s="205"/>
      <c r="D6" s="205"/>
      <c r="E6" s="205"/>
      <c r="F6" s="195" t="s">
        <v>5</v>
      </c>
      <c r="G6" s="206" t="s">
        <v>6</v>
      </c>
      <c r="H6" s="200"/>
      <c r="I6" s="207"/>
      <c r="J6" s="197"/>
      <c r="K6" s="179"/>
      <c r="L6" s="179"/>
    </row>
    <row r="7" s="176" customFormat="1" ht="18" spans="1:12">
      <c r="A7" s="183"/>
      <c r="B7" s="198"/>
      <c r="C7" s="208" t="s">
        <v>7</v>
      </c>
      <c r="D7" s="200"/>
      <c r="E7" s="205"/>
      <c r="F7" s="195"/>
      <c r="G7" s="206" t="s">
        <v>8</v>
      </c>
      <c r="H7" s="200"/>
      <c r="I7" s="207"/>
      <c r="J7" s="197"/>
      <c r="K7" s="179"/>
      <c r="L7" s="179"/>
    </row>
    <row r="8" s="176" customFormat="1" ht="18" spans="1:12">
      <c r="A8" s="177"/>
      <c r="B8" s="191"/>
      <c r="C8" s="192"/>
      <c r="D8" s="193"/>
      <c r="E8" s="205"/>
      <c r="F8" s="195"/>
      <c r="G8" s="196"/>
      <c r="H8" s="196"/>
      <c r="I8" s="194"/>
      <c r="J8" s="197"/>
      <c r="K8" s="179"/>
      <c r="L8" s="179"/>
    </row>
    <row r="9" s="176" customFormat="1" ht="18" spans="1:12">
      <c r="A9" s="177"/>
      <c r="B9" s="209" t="s">
        <v>9</v>
      </c>
      <c r="C9" s="210" t="s">
        <v>10</v>
      </c>
      <c r="D9" s="210" t="s">
        <v>11</v>
      </c>
      <c r="E9" s="211" t="s">
        <v>12</v>
      </c>
      <c r="F9" s="210" t="s">
        <v>13</v>
      </c>
      <c r="G9" s="211" t="s">
        <v>14</v>
      </c>
      <c r="H9" s="211" t="s">
        <v>15</v>
      </c>
      <c r="I9" s="211" t="s">
        <v>16</v>
      </c>
      <c r="J9" s="212" t="s">
        <v>17</v>
      </c>
      <c r="K9" s="179"/>
      <c r="L9" s="179"/>
    </row>
    <row r="10" s="176" customFormat="1" ht="45" customHeight="1" spans="1:12">
      <c r="A10" s="213"/>
      <c r="B10" s="214" t="s">
        <v>18</v>
      </c>
      <c r="C10" s="215" t="s">
        <v>179</v>
      </c>
      <c r="D10" s="216" t="s">
        <v>28</v>
      </c>
      <c r="E10" s="217" t="str">
        <f>IF(OR($D$5&lt;0.001,$D$5&gt;0.5,$D$7&gt;1500,AND(SUM($H$5:$H$7)&gt;90),$H$5&gt;60,$H$6&gt;60,$H$7&gt;60)," ",IF(OR($D$5=0,$D$7=0,$H$5=0,$H$6=0,$H$7=0),"  ",$F$5*K10+L10))</f>
        <v> </v>
      </c>
      <c r="F10" s="215" t="str">
        <f t="shared" ref="F10:F15" si="0">K10&amp;"元/千克+"&amp;L10&amp;"元/票"</f>
        <v>26元/千克+3.12元/票</v>
      </c>
      <c r="G10" s="218" t="s">
        <v>21</v>
      </c>
      <c r="H10" s="219" t="s">
        <v>166</v>
      </c>
      <c r="I10" s="220" t="s">
        <v>74</v>
      </c>
      <c r="J10" s="221" t="s">
        <v>167</v>
      </c>
      <c r="K10" s="222">
        <v>26</v>
      </c>
      <c r="L10" s="222">
        <v>3.12</v>
      </c>
    </row>
    <row r="11" s="176" customFormat="1" ht="45" customHeight="1" spans="1:12">
      <c r="A11" s="213"/>
      <c r="B11" s="214" t="s">
        <v>29</v>
      </c>
      <c r="C11" s="215" t="s">
        <v>180</v>
      </c>
      <c r="D11" s="216" t="s">
        <v>28</v>
      </c>
      <c r="E11" s="217" t="str">
        <f>IF(OR($D$5&lt;0.501,$D$5&gt;30,$D$7&gt;1500,AND(SUM($H$5:$H$7)&gt;150),$H$5&gt;60,$H$6&gt;60,$H$7&gt;60)," ",IF(OR($D$5=0,$D$7=0,$H$5=0,$H$6=0,$H$7=0),"  ",$F$5*K11+L11))</f>
        <v> </v>
      </c>
      <c r="F11" s="215" t="str">
        <f t="shared" si="0"/>
        <v>17.68元/千克+23.92元/票</v>
      </c>
      <c r="G11" s="218" t="s">
        <v>31</v>
      </c>
      <c r="H11" s="223"/>
      <c r="I11" s="220" t="s">
        <v>135</v>
      </c>
      <c r="J11" s="221"/>
      <c r="K11" s="222">
        <v>17.68</v>
      </c>
      <c r="L11" s="222">
        <v>23.92</v>
      </c>
    </row>
    <row r="12" s="176" customFormat="1" ht="45" customHeight="1" spans="1:12">
      <c r="A12" s="213"/>
      <c r="B12" s="214" t="s">
        <v>82</v>
      </c>
      <c r="C12" s="215" t="s">
        <v>181</v>
      </c>
      <c r="D12" s="216" t="s">
        <v>28</v>
      </c>
      <c r="E12" s="217" t="str">
        <f>IF(OR($D$5&lt;0.001,$D$5&gt;2,$D$7&gt;7000,$D$7&lt;1501,AND(SUM($H$5:$H$7)&gt;150),$H$5&gt;60,$H$6&gt;60,$H$7&gt;60)," ",IF(OR($D$5=0,$D$7=0,$H$5=0,$H$6=0,$H$7=0),"  ",$F$5*K12+L12))</f>
        <v> </v>
      </c>
      <c r="F12" s="215" t="str">
        <f t="shared" si="0"/>
        <v>26元/千克+16.64元/票</v>
      </c>
      <c r="G12" s="218" t="s">
        <v>35</v>
      </c>
      <c r="H12" s="219" t="s">
        <v>170</v>
      </c>
      <c r="I12" s="220"/>
      <c r="J12" s="221"/>
      <c r="K12" s="222">
        <v>26</v>
      </c>
      <c r="L12" s="222">
        <v>16.64</v>
      </c>
    </row>
    <row r="13" s="176" customFormat="1" ht="45" customHeight="1" spans="1:12">
      <c r="A13" s="213"/>
      <c r="B13" s="214" t="s">
        <v>40</v>
      </c>
      <c r="C13" s="215" t="s">
        <v>182</v>
      </c>
      <c r="D13" s="216" t="s">
        <v>28</v>
      </c>
      <c r="E13" s="217" t="str">
        <f>IF(OR($D$5&lt;2.001,$D$5&gt;30,$D$7&gt;7000,$D$7&lt;1501,AND(SUM($H$5:$H$7)&gt;310),$H$5&gt;150,$H$6&gt;150,$H$7&gt;150)," ",IF(OR($D$5=0,$D$7=0,$H$5=0,$H$6=0,$H$7=0),"  ",$F$5*K13+L13))</f>
        <v> </v>
      </c>
      <c r="F13" s="215" t="str">
        <f t="shared" si="0"/>
        <v>17.68元/千克+37.44元/票</v>
      </c>
      <c r="G13" s="218" t="s">
        <v>172</v>
      </c>
      <c r="H13" s="223"/>
      <c r="I13" s="220" t="s">
        <v>173</v>
      </c>
      <c r="J13" s="221"/>
      <c r="K13" s="222">
        <v>17.68</v>
      </c>
      <c r="L13" s="222">
        <v>37.44</v>
      </c>
    </row>
    <row r="14" s="176" customFormat="1" ht="45" customHeight="1" spans="1:12">
      <c r="A14" s="213"/>
      <c r="B14" s="214" t="s">
        <v>46</v>
      </c>
      <c r="C14" s="215" t="s">
        <v>183</v>
      </c>
      <c r="D14" s="216" t="s">
        <v>28</v>
      </c>
      <c r="E14" s="217" t="str">
        <f>IF(OR($D$5&lt;0.001,$D$5&gt;5,$D$7&gt;500000,$D$7&lt;7001,AND(SUM($H$5:$H$7)&gt;250),$H$5&gt;150,$H$6&gt;150,$H$7&gt;150)," ",IF(OR($D$5=0,$D$7=0,$H$5=0,$H$6=0,$H$7=0),"  ",$F$5*K14+L14))</f>
        <v> </v>
      </c>
      <c r="F14" s="215" t="str">
        <f t="shared" si="0"/>
        <v>26元/千克+22.88元/票</v>
      </c>
      <c r="G14" s="218" t="s">
        <v>48</v>
      </c>
      <c r="H14" s="219" t="s">
        <v>175</v>
      </c>
      <c r="I14" s="220" t="s">
        <v>145</v>
      </c>
      <c r="J14" s="221"/>
      <c r="K14" s="222">
        <v>26</v>
      </c>
      <c r="L14" s="222">
        <v>22.88</v>
      </c>
    </row>
    <row r="15" s="176" customFormat="1" ht="39" customHeight="1" spans="1:12">
      <c r="A15" s="213"/>
      <c r="B15" s="214" t="s">
        <v>54</v>
      </c>
      <c r="C15" s="224" t="s">
        <v>184</v>
      </c>
      <c r="D15" s="216" t="s">
        <v>28</v>
      </c>
      <c r="E15" s="217" t="str">
        <f>IF(OR($D$5&lt;5.001,$D$5&gt;30,$D$7&gt;500000,$D$7&lt;7001,AND(SUM($H$5:$H$7)&gt;310),$H$5&gt;150,$H$6&gt;150,$H$7&gt;150)," ",IF(OR($D$5=0,$D$7=0,$H$5=0,$H$6=0,$H$7=0),"  ",$F$5*K15+L15))</f>
        <v> </v>
      </c>
      <c r="F15" s="215" t="str">
        <f t="shared" si="0"/>
        <v>23.92元/千克+64.48元/票</v>
      </c>
      <c r="G15" s="218" t="s">
        <v>177</v>
      </c>
      <c r="H15" s="223"/>
      <c r="I15" s="220" t="s">
        <v>173</v>
      </c>
      <c r="J15" s="225"/>
      <c r="K15" s="222">
        <v>23.92</v>
      </c>
      <c r="L15" s="222">
        <v>64.48</v>
      </c>
    </row>
    <row r="16" s="176" customFormat="1" spans="1:12">
      <c r="A16" s="213"/>
      <c r="B16" s="226" t="s">
        <v>58</v>
      </c>
      <c r="C16" s="227"/>
      <c r="D16" s="228"/>
      <c r="E16" s="227"/>
      <c r="F16" s="229"/>
      <c r="G16" s="227"/>
      <c r="H16" s="228"/>
      <c r="I16" s="228"/>
      <c r="J16" s="230"/>
      <c r="K16" s="179"/>
      <c r="L16" s="179"/>
    </row>
    <row r="17" s="176" customFormat="1" spans="1:12">
      <c r="A17" s="213"/>
      <c r="B17" s="226" t="s">
        <v>59</v>
      </c>
      <c r="C17" s="227"/>
      <c r="D17" s="228"/>
      <c r="E17" s="231"/>
      <c r="F17" s="232"/>
      <c r="G17" s="231"/>
      <c r="H17" s="231"/>
      <c r="I17" s="231"/>
      <c r="J17" s="233"/>
      <c r="K17" s="179"/>
      <c r="L17" s="179"/>
    </row>
    <row r="18" s="176" customFormat="1" spans="1:12">
      <c r="A18" s="213"/>
      <c r="B18" s="226" t="s">
        <v>60</v>
      </c>
      <c r="C18" s="227"/>
      <c r="D18" s="228"/>
      <c r="E18" s="231"/>
      <c r="F18" s="228"/>
      <c r="G18" s="231"/>
      <c r="H18" s="231"/>
      <c r="I18" s="231"/>
      <c r="J18" s="233"/>
      <c r="K18" s="179"/>
      <c r="L18" s="179"/>
    </row>
    <row r="19" s="176" customFormat="1" ht="33" spans="1:12">
      <c r="A19" s="213"/>
      <c r="B19" s="234" t="s">
        <v>46</v>
      </c>
      <c r="C19" s="227"/>
      <c r="D19" s="228"/>
      <c r="E19" s="231"/>
      <c r="F19" s="228"/>
      <c r="G19" s="231"/>
      <c r="H19" s="228"/>
      <c r="I19" s="228"/>
      <c r="J19" s="230"/>
      <c r="K19" s="179"/>
      <c r="L19" s="179"/>
    </row>
    <row r="20" s="176" customFormat="1" ht="17.25" spans="1:12">
      <c r="A20" s="213"/>
      <c r="B20" s="235" t="s">
        <v>62</v>
      </c>
      <c r="C20" s="236"/>
      <c r="D20" s="237"/>
      <c r="E20" s="238"/>
      <c r="F20" s="237"/>
      <c r="G20" s="238"/>
      <c r="H20" s="237"/>
      <c r="I20" s="237"/>
      <c r="J20" s="239"/>
      <c r="K20" s="179"/>
      <c r="L20" s="179"/>
    </row>
    <row r="21" s="176" customFormat="1" ht="18" spans="1:12">
      <c r="A21" s="213"/>
      <c r="B21" s="240" t="s">
        <v>63</v>
      </c>
      <c r="C21" s="227"/>
      <c r="D21" s="228"/>
      <c r="E21" s="231"/>
      <c r="F21" s="228"/>
      <c r="G21" s="231"/>
      <c r="H21" s="228"/>
      <c r="I21" s="228"/>
      <c r="J21" s="230"/>
      <c r="K21" s="179"/>
      <c r="L21" s="179"/>
    </row>
    <row r="22" s="176" customFormat="1" spans="1:12">
      <c r="A22" s="213"/>
      <c r="B22" s="241" t="s">
        <v>64</v>
      </c>
      <c r="C22" s="242"/>
      <c r="D22" s="243"/>
      <c r="E22" s="243"/>
      <c r="F22" s="243"/>
      <c r="G22" s="243"/>
      <c r="H22" s="243"/>
      <c r="I22" s="243"/>
      <c r="J22" s="244"/>
      <c r="K22" s="179"/>
      <c r="L22" s="179"/>
    </row>
    <row r="23" s="176" customFormat="1" spans="1:12">
      <c r="A23" s="213"/>
      <c r="B23" s="241" t="s">
        <v>65</v>
      </c>
      <c r="C23" s="242"/>
      <c r="D23" s="243"/>
      <c r="E23" s="243"/>
      <c r="F23" s="243"/>
      <c r="G23" s="243"/>
      <c r="H23" s="243"/>
      <c r="I23" s="243"/>
      <c r="J23" s="244"/>
      <c r="K23" s="179"/>
      <c r="L23" s="179"/>
    </row>
    <row r="24" ht="17.25" spans="1:12">
      <c r="B24" s="245" t="s">
        <v>66</v>
      </c>
      <c r="C24" s="236"/>
      <c r="D24" s="246"/>
      <c r="E24" s="246"/>
      <c r="F24" s="246"/>
      <c r="G24" s="246"/>
      <c r="H24" s="246"/>
      <c r="I24" s="246"/>
      <c r="J24" s="247"/>
    </row>
  </sheetData>
  <sheetProtection algorithmName="SHA-512" hashValue="DXt3EA5NVNcLyHafC/NROWfMh1zddGLbkNwn4YbEBLHpTPTNwGiZ5PL/O9Bz8O9kCVZjCtc6QTsgZtvWfQXKUQ==" saltValue="wh7t5E2sjkRjDy5V9blKig==" spinCount="100000" sheet="1" objects="1"/>
  <protectedRanges>
    <protectedRange sqref="D5 H5:H7 D7" name="变量可编辑"/>
  </protectedRanges>
  <mergeCells count="11">
    <mergeCell ref="B2:J2"/>
    <mergeCell ref="F3:H3"/>
    <mergeCell ref="B22:J22"/>
    <mergeCell ref="B23:J23"/>
    <mergeCell ref="B24:J24"/>
    <mergeCell ref="H10:H11"/>
    <mergeCell ref="H12:H13"/>
    <mergeCell ref="H14:H15"/>
    <mergeCell ref="I11:I12"/>
    <mergeCell ref="J4:J8"/>
    <mergeCell ref="J10:J15"/>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15"/>
  <sheetViews>
    <sheetView workbookViewId="0">
      <selection activeCell="F5" sqref="F5"/>
    </sheetView>
  </sheetViews>
  <sheetFormatPr defaultColWidth="9" defaultRowHeight="16.5" outlineLevelCol="6"/>
  <cols>
    <col min="1" max="1" width="1.275" style="134" customWidth="1"/>
    <col min="2" max="2" width="15" style="134" customWidth="1"/>
    <col min="3" max="3" width="13.375" style="134" customWidth="1"/>
    <col min="4" max="4" width="13.875" style="134" customWidth="1"/>
    <col min="5" max="5" width="19.625" style="134" customWidth="1"/>
    <col min="6" max="6" width="75" style="134" customWidth="1"/>
    <col min="7" max="7" width="27.625" style="134" customWidth="1"/>
    <col min="8" max="16384" width="9" style="134"/>
  </cols>
  <sheetData>
    <row r="1" ht="7" customHeight="1"/>
    <row r="2" s="134" customFormat="1" ht="42" customHeight="1" spans="2:7">
      <c r="B2" s="136" t="s">
        <v>185</v>
      </c>
      <c r="C2" s="137"/>
      <c r="D2" s="137"/>
      <c r="E2" s="137"/>
      <c r="F2" s="137"/>
      <c r="G2" s="138"/>
    </row>
    <row r="3" s="134" customFormat="1" ht="23.25" spans="2:7">
      <c r="B3" s="139" t="s">
        <v>186</v>
      </c>
      <c r="C3" s="140" t="s">
        <v>187</v>
      </c>
      <c r="D3" s="140" t="s">
        <v>188</v>
      </c>
      <c r="E3" s="140" t="s">
        <v>189</v>
      </c>
      <c r="F3" s="140" t="s">
        <v>190</v>
      </c>
      <c r="G3" s="141" t="s">
        <v>191</v>
      </c>
    </row>
    <row r="4" s="135" customFormat="1" ht="55" customHeight="1" spans="2:7">
      <c r="B4" s="142" t="s">
        <v>192</v>
      </c>
      <c r="C4" s="143" t="s">
        <v>193</v>
      </c>
      <c r="D4" s="143" t="s">
        <v>193</v>
      </c>
      <c r="E4" s="143" t="s">
        <v>194</v>
      </c>
      <c r="F4" s="144" t="s">
        <v>195</v>
      </c>
      <c r="G4" s="145" t="s">
        <v>196</v>
      </c>
    </row>
    <row r="5" s="135" customFormat="1" ht="48" customHeight="1" spans="2:7">
      <c r="B5" s="146" t="s">
        <v>197</v>
      </c>
      <c r="C5" s="147" t="s">
        <v>198</v>
      </c>
      <c r="D5" s="147" t="s">
        <v>199</v>
      </c>
      <c r="E5" s="148" t="s">
        <v>200</v>
      </c>
      <c r="F5" s="149" t="s">
        <v>201</v>
      </c>
      <c r="G5" s="150" t="s">
        <v>202</v>
      </c>
    </row>
    <row r="6" s="135" customFormat="1" ht="51" customHeight="1" spans="2:7">
      <c r="B6" s="151"/>
      <c r="C6" s="147"/>
      <c r="D6" s="147" t="s">
        <v>203</v>
      </c>
      <c r="E6" s="147" t="s">
        <v>204</v>
      </c>
      <c r="F6" s="149" t="s">
        <v>205</v>
      </c>
      <c r="G6" s="152"/>
    </row>
    <row r="7" s="135" customFormat="1" ht="33" customHeight="1" spans="2:7">
      <c r="B7" s="153" t="s">
        <v>206</v>
      </c>
      <c r="C7" s="154" t="s">
        <v>198</v>
      </c>
      <c r="D7" s="154" t="s">
        <v>199</v>
      </c>
      <c r="E7" s="154" t="s">
        <v>200</v>
      </c>
      <c r="F7" s="144" t="s">
        <v>207</v>
      </c>
      <c r="G7" s="155" t="s">
        <v>208</v>
      </c>
    </row>
    <row r="8" s="135" customFormat="1" ht="33" customHeight="1" spans="2:7">
      <c r="B8" s="156"/>
      <c r="C8" s="154"/>
      <c r="D8" s="154" t="s">
        <v>203</v>
      </c>
      <c r="E8" s="154" t="s">
        <v>209</v>
      </c>
      <c r="F8" s="144" t="s">
        <v>210</v>
      </c>
      <c r="G8" s="157"/>
    </row>
    <row r="9" s="135" customFormat="1" ht="49" customHeight="1" spans="2:7">
      <c r="B9" s="158" t="s">
        <v>211</v>
      </c>
      <c r="C9" s="159" t="s">
        <v>198</v>
      </c>
      <c r="D9" s="159" t="s">
        <v>203</v>
      </c>
      <c r="E9" s="159" t="s">
        <v>212</v>
      </c>
      <c r="F9" s="160" t="s">
        <v>213</v>
      </c>
      <c r="G9" s="161" t="s">
        <v>214</v>
      </c>
    </row>
    <row r="12" ht="39" customHeight="1" spans="2:7">
      <c r="B12" s="162" t="s">
        <v>215</v>
      </c>
      <c r="C12" s="163"/>
      <c r="D12" s="164" t="s">
        <v>216</v>
      </c>
      <c r="E12" s="165"/>
    </row>
    <row r="13" ht="77" customHeight="1" spans="2:7">
      <c r="B13" s="166"/>
      <c r="C13" s="167"/>
      <c r="D13" s="167"/>
      <c r="E13" s="168"/>
    </row>
    <row r="14" ht="36" customHeight="1" spans="2:7">
      <c r="B14" s="169" t="s">
        <v>217</v>
      </c>
      <c r="C14" s="170"/>
      <c r="D14" s="171" t="s">
        <v>218</v>
      </c>
      <c r="E14" s="172"/>
    </row>
    <row r="15" ht="76" customHeight="1" spans="2:7">
      <c r="B15" s="173"/>
      <c r="C15" s="174"/>
      <c r="D15" s="174"/>
      <c r="E15" s="175"/>
    </row>
  </sheetData>
  <mergeCells count="15">
    <mergeCell ref="B2:G2"/>
    <mergeCell ref="B12:C12"/>
    <mergeCell ref="D12:E12"/>
    <mergeCell ref="B13:C13"/>
    <mergeCell ref="D13:E13"/>
    <mergeCell ref="B14:C14"/>
    <mergeCell ref="D14:E14"/>
    <mergeCell ref="B15:C15"/>
    <mergeCell ref="D15:E15"/>
    <mergeCell ref="B5:B6"/>
    <mergeCell ref="B7:B8"/>
    <mergeCell ref="C5:C6"/>
    <mergeCell ref="C7:C8"/>
    <mergeCell ref="G5:G6"/>
    <mergeCell ref="G7:G8"/>
  </mergeCells>
  <pageMargins left="0.75" right="0.75" top="1" bottom="1" header="0.5" footer="0.5"/>
  <headerFooter/>
  <drawing r:id="rId1"/>
  <legacyDrawing r:id="rId2"/>
  <oleObjects>
    <mc:AlternateContent xmlns:mc="http://schemas.openxmlformats.org/markup-compatibility/2006">
      <mc:Choice Requires="x14">
        <oleObject shapeId="2049" progId="Word.Document.8" r:id="rId3" dvAspect="DVASPECT_ICON">
          <objectPr defaultSize="0" r:id="rId4">
            <anchor moveWithCells="1">
              <from>
                <xdr:col>3</xdr:col>
                <xdr:colOff>809625</xdr:colOff>
                <xdr:row>12</xdr:row>
                <xdr:rowOff>85725</xdr:rowOff>
              </from>
              <to>
                <xdr:col>4</xdr:col>
                <xdr:colOff>676275</xdr:colOff>
                <xdr:row>12</xdr:row>
                <xdr:rowOff>923925</xdr:rowOff>
              </to>
            </anchor>
          </objectPr>
        </oleObject>
      </mc:Choice>
      <mc:Fallback>
        <oleObject shapeId="2049" progId="Word.Document.8" r:id="rId3" dvAspect="DVASPECT_ICON"/>
      </mc:Fallback>
    </mc:AlternateContent>
    <mc:AlternateContent xmlns:mc="http://schemas.openxmlformats.org/markup-compatibility/2006">
      <mc:Choice Requires="x14">
        <oleObject shapeId="2050" progId="Word.Document.12" r:id="rId5" dvAspect="DVASPECT_ICON">
          <objectPr defaultSize="0" r:id="rId6">
            <anchor moveWithCells="1">
              <from>
                <xdr:col>1</xdr:col>
                <xdr:colOff>619125</xdr:colOff>
                <xdr:row>12</xdr:row>
                <xdr:rowOff>76200</xdr:rowOff>
              </from>
              <to>
                <xdr:col>2</xdr:col>
                <xdr:colOff>400050</xdr:colOff>
                <xdr:row>12</xdr:row>
                <xdr:rowOff>914400</xdr:rowOff>
              </to>
            </anchor>
          </objectPr>
        </oleObject>
      </mc:Choice>
      <mc:Fallback>
        <oleObject shapeId="2050" progId="Word.Document.12" r:id="rId5" dvAspect="DVASPECT_ICON"/>
      </mc:Fallback>
    </mc:AlternateContent>
    <mc:AlternateContent xmlns:mc="http://schemas.openxmlformats.org/markup-compatibility/2006">
      <mc:Choice Requires="x14">
        <oleObject shapeId="2053" progId="Package" r:id="rId7" dvAspect="DVASPECT_ICON">
          <objectPr defaultSize="0" r:id="rId8">
            <anchor moveWithCells="1">
              <from>
                <xdr:col>3</xdr:col>
                <xdr:colOff>809625</xdr:colOff>
                <xdr:row>14</xdr:row>
                <xdr:rowOff>76200</xdr:rowOff>
              </from>
              <to>
                <xdr:col>4</xdr:col>
                <xdr:colOff>676275</xdr:colOff>
                <xdr:row>14</xdr:row>
                <xdr:rowOff>914400</xdr:rowOff>
              </to>
            </anchor>
          </objectPr>
        </oleObject>
      </mc:Choice>
      <mc:Fallback>
        <oleObject shapeId="2053" progId="Package" r:id="rId7" dvAspect="DVASPECT_ICON"/>
      </mc:Fallback>
    </mc:AlternateContent>
    <mc:AlternateContent xmlns:mc="http://schemas.openxmlformats.org/markup-compatibility/2006">
      <mc:Choice Requires="x14">
        <oleObject shapeId="2054" progId="Excel.Sheet.12" r:id="rId9" dvAspect="DVASPECT_ICON">
          <objectPr defaultSize="0" r:id="rId10">
            <anchor moveWithCells="1">
              <from>
                <xdr:col>1</xdr:col>
                <xdr:colOff>628650</xdr:colOff>
                <xdr:row>14</xdr:row>
                <xdr:rowOff>76200</xdr:rowOff>
              </from>
              <to>
                <xdr:col>2</xdr:col>
                <xdr:colOff>409575</xdr:colOff>
                <xdr:row>14</xdr:row>
                <xdr:rowOff>914400</xdr:rowOff>
              </to>
            </anchor>
          </objectPr>
        </oleObject>
      </mc:Choice>
      <mc:Fallback>
        <oleObject shapeId="2054" progId="Excel.Sheet.12" r:id="rId9" dvAspect="DVASPECT_ICON"/>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20"/>
  <sheetViews>
    <sheetView showGridLines="0" workbookViewId="0">
      <pane ySplit="4" topLeftCell="A5" activePane="bottomLeft" state="frozen"/>
      <selection/>
      <selection pane="bottomLeft" activeCell="G18" sqref="G18"/>
    </sheetView>
  </sheetViews>
  <sheetFormatPr defaultColWidth="8.35" defaultRowHeight="20" customHeight="1"/>
  <cols>
    <col min="1" max="1" width="1.6" style="18" customWidth="1"/>
    <col min="2" max="2" width="4.6" style="18" customWidth="1"/>
    <col min="3" max="3" width="18.075" style="18" customWidth="1"/>
    <col min="4" max="4" width="7.775" style="18" customWidth="1"/>
    <col min="5" max="5" width="11.7166666666667" style="18" customWidth="1"/>
    <col min="6" max="6" width="18.325" style="18" customWidth="1"/>
    <col min="7" max="7" width="17.7666666666667" style="18" customWidth="1"/>
    <col min="8" max="8" width="8.53333333333333" style="18" customWidth="1"/>
    <col min="9" max="9" width="14.3416666666667" style="18" customWidth="1"/>
    <col min="10" max="10" width="8.9" style="19" customWidth="1"/>
    <col min="11" max="11" width="26.3583333333333" style="18" customWidth="1"/>
    <col min="12" max="12" width="15.425" style="102" customWidth="1"/>
    <col min="13" max="16384" width="8.35" style="18"/>
  </cols>
  <sheetData>
    <row r="1" s="18" customFormat="1" ht="5" customHeight="1" spans="2:14">
      <c r="J1" s="19"/>
      <c r="L1" s="102"/>
    </row>
    <row r="2" s="18" customFormat="1" ht="40" customHeight="1" spans="2:14">
      <c r="B2" s="20" t="s">
        <v>219</v>
      </c>
      <c r="C2" s="21"/>
      <c r="D2" s="21"/>
      <c r="E2" s="21"/>
      <c r="F2" s="21"/>
      <c r="G2" s="21"/>
      <c r="H2" s="21"/>
      <c r="I2" s="21"/>
      <c r="J2" s="22"/>
      <c r="K2" s="21"/>
      <c r="L2" s="103"/>
    </row>
    <row r="3" s="18" customFormat="1" ht="25" customHeight="1" spans="2:14">
      <c r="B3" s="23" t="s">
        <v>220</v>
      </c>
      <c r="C3" s="24"/>
      <c r="D3" s="24"/>
      <c r="E3" s="104"/>
      <c r="F3" s="24"/>
      <c r="G3" s="24"/>
      <c r="H3" s="24"/>
      <c r="I3" s="24"/>
      <c r="J3" s="24"/>
      <c r="K3" s="105"/>
      <c r="L3" s="105"/>
      <c r="N3" s="28" t="s">
        <v>221</v>
      </c>
    </row>
    <row r="4" s="18" customFormat="1" customHeight="1" spans="2:14">
      <c r="B4" s="33" t="s">
        <v>222</v>
      </c>
      <c r="C4" s="106" t="s">
        <v>223</v>
      </c>
      <c r="D4" s="106" t="s">
        <v>224</v>
      </c>
      <c r="E4" s="107" t="s">
        <v>225</v>
      </c>
      <c r="F4" s="107" t="s">
        <v>226</v>
      </c>
      <c r="G4" s="107" t="s">
        <v>227</v>
      </c>
      <c r="H4" s="38" t="s">
        <v>228</v>
      </c>
      <c r="I4" s="108"/>
      <c r="J4" s="109" t="s">
        <v>229</v>
      </c>
      <c r="K4" s="107" t="s">
        <v>230</v>
      </c>
      <c r="L4" s="110" t="s">
        <v>231</v>
      </c>
    </row>
    <row r="5" s="18" customFormat="1" customHeight="1" spans="2:14">
      <c r="B5" s="111">
        <v>1</v>
      </c>
      <c r="C5" s="57" t="s">
        <v>232</v>
      </c>
      <c r="D5" s="57" t="s">
        <v>233</v>
      </c>
      <c r="E5" s="51" t="s">
        <v>232</v>
      </c>
      <c r="F5" s="112" t="s">
        <v>234</v>
      </c>
      <c r="G5" s="53" t="s">
        <v>235</v>
      </c>
      <c r="H5" s="113" t="s">
        <v>236</v>
      </c>
      <c r="I5" s="114"/>
      <c r="J5" s="115" t="s">
        <v>237</v>
      </c>
      <c r="K5" s="112" t="s">
        <v>238</v>
      </c>
      <c r="L5" s="116" t="s">
        <v>239</v>
      </c>
    </row>
    <row r="6" s="18" customFormat="1" customHeight="1" spans="2:14">
      <c r="B6" s="111">
        <v>2</v>
      </c>
      <c r="C6" s="75"/>
      <c r="D6" s="75"/>
      <c r="E6" s="51"/>
      <c r="F6" s="112"/>
      <c r="G6" s="75" t="s">
        <v>235</v>
      </c>
      <c r="H6" s="117" t="s">
        <v>240</v>
      </c>
      <c r="I6" s="118"/>
      <c r="J6" s="115" t="s">
        <v>237</v>
      </c>
      <c r="K6" s="119"/>
      <c r="L6" s="119"/>
    </row>
    <row r="7" s="18" customFormat="1" customHeight="1" spans="2:14">
      <c r="B7" s="111">
        <v>3</v>
      </c>
      <c r="C7" s="75"/>
      <c r="D7" s="75"/>
      <c r="E7" s="51"/>
      <c r="F7" s="112"/>
      <c r="G7" s="75" t="s">
        <v>235</v>
      </c>
      <c r="H7" s="117" t="s">
        <v>241</v>
      </c>
      <c r="I7" s="118"/>
      <c r="J7" s="115" t="s">
        <v>237</v>
      </c>
      <c r="K7" s="119"/>
      <c r="L7" s="119"/>
    </row>
    <row r="8" s="18" customFormat="1" customHeight="1" spans="2:14">
      <c r="B8" s="111">
        <v>4</v>
      </c>
      <c r="C8" s="75"/>
      <c r="D8" s="75"/>
      <c r="E8" s="51"/>
      <c r="F8" s="112"/>
      <c r="G8" s="75" t="s">
        <v>235</v>
      </c>
      <c r="H8" s="117" t="s">
        <v>242</v>
      </c>
      <c r="I8" s="118"/>
      <c r="J8" s="115" t="s">
        <v>237</v>
      </c>
      <c r="K8" s="119"/>
      <c r="L8" s="119"/>
    </row>
    <row r="9" s="18" customFormat="1" customHeight="1" spans="2:14">
      <c r="B9" s="111">
        <v>5</v>
      </c>
      <c r="C9" s="75"/>
      <c r="D9" s="75"/>
      <c r="E9" s="53"/>
      <c r="F9" s="54"/>
      <c r="G9" s="75" t="s">
        <v>235</v>
      </c>
      <c r="H9" s="117" t="s">
        <v>243</v>
      </c>
      <c r="I9" s="118"/>
      <c r="J9" s="120">
        <v>4</v>
      </c>
      <c r="K9" s="56"/>
      <c r="L9" s="56"/>
    </row>
    <row r="10" s="18" customFormat="1" ht="22" customHeight="1" spans="2:14">
      <c r="B10" s="33" t="s">
        <v>222</v>
      </c>
      <c r="C10" s="121" t="s">
        <v>223</v>
      </c>
      <c r="D10" s="121" t="s">
        <v>224</v>
      </c>
      <c r="E10" s="106" t="s">
        <v>244</v>
      </c>
      <c r="F10" s="122" t="s">
        <v>226</v>
      </c>
      <c r="G10" s="32" t="s">
        <v>227</v>
      </c>
      <c r="H10" s="123" t="s">
        <v>245</v>
      </c>
      <c r="I10" s="123"/>
      <c r="J10" s="108"/>
      <c r="K10" s="106" t="s">
        <v>230</v>
      </c>
      <c r="L10" s="110" t="s">
        <v>231</v>
      </c>
    </row>
    <row r="11" s="18" customFormat="1" customHeight="1" spans="2:14">
      <c r="B11" s="33"/>
      <c r="C11" s="106"/>
      <c r="D11" s="106"/>
      <c r="E11" s="106"/>
      <c r="F11" s="122"/>
      <c r="G11" s="32"/>
      <c r="H11" s="124" t="s">
        <v>246</v>
      </c>
      <c r="I11" s="107" t="s">
        <v>247</v>
      </c>
      <c r="J11" s="109" t="s">
        <v>248</v>
      </c>
      <c r="K11" s="106"/>
      <c r="L11" s="110"/>
    </row>
    <row r="12" s="18" customFormat="1" ht="30" customHeight="1" spans="2:14">
      <c r="B12" s="37"/>
      <c r="C12" s="107"/>
      <c r="D12" s="107"/>
      <c r="E12" s="107"/>
      <c r="F12" s="125"/>
      <c r="G12" s="32"/>
      <c r="H12" s="124" t="s">
        <v>249</v>
      </c>
      <c r="I12" s="125" t="s">
        <v>250</v>
      </c>
      <c r="J12" s="126" t="s">
        <v>251</v>
      </c>
      <c r="K12" s="107"/>
      <c r="L12" s="127"/>
    </row>
    <row r="13" s="18" customFormat="1" ht="49" customHeight="1" spans="2:14">
      <c r="B13" s="50">
        <v>1</v>
      </c>
      <c r="C13" s="57" t="s">
        <v>252</v>
      </c>
      <c r="D13" s="57" t="s">
        <v>253</v>
      </c>
      <c r="E13" s="75" t="s">
        <v>254</v>
      </c>
      <c r="F13" s="58" t="s">
        <v>255</v>
      </c>
      <c r="G13" s="57" t="s">
        <v>256</v>
      </c>
      <c r="H13" s="128">
        <v>0</v>
      </c>
      <c r="I13" s="76">
        <v>0</v>
      </c>
      <c r="J13" s="76">
        <v>0</v>
      </c>
      <c r="K13" s="129"/>
      <c r="L13" s="130"/>
    </row>
    <row r="14" s="18" customFormat="1" ht="40" customHeight="1" spans="2:14">
      <c r="B14" s="131">
        <v>2</v>
      </c>
      <c r="C14" s="75"/>
      <c r="D14" s="57"/>
      <c r="E14" s="75" t="s">
        <v>257</v>
      </c>
      <c r="F14" s="58" t="s">
        <v>258</v>
      </c>
      <c r="G14" s="57" t="s">
        <v>259</v>
      </c>
      <c r="H14" s="76">
        <v>0</v>
      </c>
      <c r="I14" s="76">
        <v>0</v>
      </c>
      <c r="J14" s="76">
        <v>0</v>
      </c>
      <c r="K14" s="132"/>
      <c r="L14" s="130"/>
    </row>
    <row r="15" s="18" customFormat="1" ht="48" customHeight="1" spans="2:14">
      <c r="B15" s="50"/>
      <c r="C15" s="75"/>
      <c r="D15" s="57"/>
      <c r="E15" s="75"/>
      <c r="F15" s="58"/>
      <c r="G15" s="75" t="s">
        <v>260</v>
      </c>
      <c r="H15" s="76">
        <v>0</v>
      </c>
      <c r="I15" s="76">
        <v>0</v>
      </c>
      <c r="J15" s="76">
        <v>0</v>
      </c>
      <c r="K15" s="133"/>
      <c r="L15" s="130"/>
    </row>
    <row r="16" s="18" customFormat="1" customHeight="1" spans="2:14">
      <c r="J16" s="19"/>
      <c r="L16" s="102"/>
    </row>
    <row r="17" s="18" customFormat="1" ht="34" customHeight="1" spans="10:12">
      <c r="J17" s="19"/>
      <c r="L17" s="102"/>
    </row>
    <row r="18" s="18" customFormat="1" customHeight="1" spans="10:12">
      <c r="L18" s="102"/>
    </row>
    <row r="20" s="18" customFormat="1" customHeight="1" spans="10:12">
      <c r="L20" s="102"/>
    </row>
  </sheetData>
  <mergeCells count="29">
    <mergeCell ref="B2:L2"/>
    <mergeCell ref="B3:L3"/>
    <mergeCell ref="H4:I4"/>
    <mergeCell ref="H5:I5"/>
    <mergeCell ref="H6:I6"/>
    <mergeCell ref="H7:I7"/>
    <mergeCell ref="H8:I8"/>
    <mergeCell ref="H9:I9"/>
    <mergeCell ref="H10:J10"/>
    <mergeCell ref="B10:B12"/>
    <mergeCell ref="B14:B15"/>
    <mergeCell ref="C5:C9"/>
    <mergeCell ref="C10:C12"/>
    <mergeCell ref="C13:C15"/>
    <mergeCell ref="D5:D9"/>
    <mergeCell ref="D10:D12"/>
    <mergeCell ref="D13:D15"/>
    <mergeCell ref="E5:E9"/>
    <mergeCell ref="E10:E12"/>
    <mergeCell ref="E14:E15"/>
    <mergeCell ref="F5:F9"/>
    <mergeCell ref="F10:F12"/>
    <mergeCell ref="F14:F15"/>
    <mergeCell ref="G10:G12"/>
    <mergeCell ref="K5:K9"/>
    <mergeCell ref="K10:K12"/>
    <mergeCell ref="K13:K15"/>
    <mergeCell ref="L5:L9"/>
    <mergeCell ref="L10:L12"/>
  </mergeCells>
  <hyperlinks>
    <hyperlink ref="N3" location="目录!A1" display="返回目录"/>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56"/>
  <sheetViews>
    <sheetView workbookViewId="0">
      <selection activeCell="A1" sqref="$A1:$XFD1048576"/>
    </sheetView>
  </sheetViews>
  <sheetFormatPr defaultColWidth="8.35" defaultRowHeight="20" customHeight="1"/>
  <cols>
    <col min="1" max="1" width="1.6" style="18" customWidth="1"/>
    <col min="2" max="2" width="4.6" style="18" customWidth="1"/>
    <col min="3" max="3" width="14.8666666666667" style="18" customWidth="1"/>
    <col min="4" max="4" width="7.775" style="18" customWidth="1"/>
    <col min="5" max="5" width="19.125" style="18" customWidth="1"/>
    <col min="6" max="6" width="17.4416666666667" style="18" customWidth="1"/>
    <col min="7" max="7" width="16.3166666666667" style="18" customWidth="1"/>
    <col min="8" max="8" width="12" style="18" customWidth="1"/>
    <col min="9" max="9" width="16.875" style="18" customWidth="1"/>
    <col min="10" max="10" width="11.875" style="19" customWidth="1"/>
    <col min="11" max="11" width="27.325" style="18" customWidth="1"/>
    <col min="12" max="12" width="12.625" style="18" customWidth="1"/>
    <col min="13" max="14" width="8.35" style="18"/>
    <col min="15" max="15" width="18.5" style="18" customWidth="1"/>
    <col min="16" max="16384" width="8.35" style="18"/>
  </cols>
  <sheetData>
    <row r="1" s="18" customFormat="1" ht="5" customHeight="1" spans="2:13">
      <c r="J1" s="19"/>
    </row>
    <row r="2" s="18" customFormat="1" ht="40" customHeight="1" spans="2:13">
      <c r="B2" s="20" t="s">
        <v>261</v>
      </c>
      <c r="C2" s="21"/>
      <c r="D2" s="21"/>
      <c r="E2" s="21"/>
      <c r="F2" s="21"/>
      <c r="G2" s="21"/>
      <c r="H2" s="21"/>
      <c r="I2" s="21"/>
      <c r="J2" s="22"/>
      <c r="K2" s="21"/>
    </row>
    <row r="3" s="18" customFormat="1" ht="25" customHeight="1" spans="2:13">
      <c r="B3" s="23" t="s">
        <v>262</v>
      </c>
      <c r="C3" s="24"/>
      <c r="D3" s="25"/>
      <c r="E3" s="26"/>
      <c r="F3" s="25"/>
      <c r="G3" s="25"/>
      <c r="H3" s="25"/>
      <c r="I3" s="25"/>
      <c r="J3" s="25"/>
      <c r="K3" s="27"/>
      <c r="M3" s="28" t="s">
        <v>221</v>
      </c>
    </row>
    <row r="4" s="18" customFormat="1" ht="22" customHeight="1" spans="2:13">
      <c r="B4" s="29"/>
      <c r="C4" s="30"/>
      <c r="D4" s="31"/>
      <c r="E4" s="31"/>
      <c r="F4" s="32"/>
      <c r="G4" s="32"/>
      <c r="H4" s="31"/>
      <c r="I4" s="31"/>
      <c r="J4" s="31"/>
      <c r="K4" s="31"/>
    </row>
    <row r="5" s="18" customFormat="1" ht="22" customHeight="1" spans="2:13">
      <c r="B5" s="33" t="s">
        <v>222</v>
      </c>
      <c r="C5" s="34" t="s">
        <v>223</v>
      </c>
      <c r="D5" s="31" t="s">
        <v>224</v>
      </c>
      <c r="E5" s="31" t="s">
        <v>244</v>
      </c>
      <c r="F5" s="32" t="s">
        <v>226</v>
      </c>
      <c r="G5" s="32" t="s">
        <v>227</v>
      </c>
      <c r="H5" s="31" t="s">
        <v>245</v>
      </c>
      <c r="I5" s="31"/>
      <c r="J5" s="31"/>
      <c r="K5" s="31" t="s">
        <v>230</v>
      </c>
    </row>
    <row r="6" s="18" customFormat="1" customHeight="1" spans="2:13">
      <c r="B6" s="33"/>
      <c r="C6" s="35"/>
      <c r="D6" s="31"/>
      <c r="E6" s="31"/>
      <c r="F6" s="32"/>
      <c r="G6" s="32"/>
      <c r="H6" s="32" t="s">
        <v>246</v>
      </c>
      <c r="I6" s="31" t="s">
        <v>247</v>
      </c>
      <c r="J6" s="36" t="s">
        <v>248</v>
      </c>
      <c r="K6" s="31"/>
    </row>
    <row r="7" s="18" customFormat="1" ht="51" customHeight="1" spans="2:13">
      <c r="B7" s="37"/>
      <c r="C7" s="38"/>
      <c r="D7" s="31"/>
      <c r="E7" s="31"/>
      <c r="F7" s="32"/>
      <c r="G7" s="32"/>
      <c r="H7" s="32" t="s">
        <v>249</v>
      </c>
      <c r="I7" s="32" t="s">
        <v>250</v>
      </c>
      <c r="J7" s="39" t="s">
        <v>251</v>
      </c>
      <c r="K7" s="31"/>
    </row>
    <row r="8" s="18" customFormat="1" ht="48" customHeight="1" spans="2:13">
      <c r="B8" s="40">
        <v>1</v>
      </c>
      <c r="C8" s="41" t="s">
        <v>263</v>
      </c>
      <c r="D8" s="42" t="s">
        <v>263</v>
      </c>
      <c r="E8" s="43" t="s">
        <v>264</v>
      </c>
      <c r="F8" s="44" t="s">
        <v>265</v>
      </c>
      <c r="G8" s="45" t="s">
        <v>266</v>
      </c>
      <c r="H8" s="46" t="s">
        <v>267</v>
      </c>
      <c r="I8" s="47"/>
      <c r="J8" s="48"/>
      <c r="K8" s="49" t="s">
        <v>268</v>
      </c>
    </row>
    <row r="9" s="18" customFormat="1" ht="62" customHeight="1" spans="2:13">
      <c r="B9" s="50">
        <v>1</v>
      </c>
      <c r="C9" s="51" t="s">
        <v>269</v>
      </c>
      <c r="D9" s="52" t="s">
        <v>270</v>
      </c>
      <c r="E9" s="53" t="s">
        <v>271</v>
      </c>
      <c r="F9" s="54" t="s">
        <v>272</v>
      </c>
      <c r="G9" s="53" t="s">
        <v>266</v>
      </c>
      <c r="H9" s="55">
        <v>3</v>
      </c>
      <c r="I9" s="55">
        <v>4</v>
      </c>
      <c r="J9" s="55">
        <v>5</v>
      </c>
      <c r="K9" s="56"/>
    </row>
    <row r="10" s="18" customFormat="1" customHeight="1" spans="2:13">
      <c r="B10" s="50">
        <v>2</v>
      </c>
      <c r="C10" s="51"/>
      <c r="D10" s="57"/>
      <c r="E10" s="51" t="s">
        <v>273</v>
      </c>
      <c r="F10" s="58" t="s">
        <v>274</v>
      </c>
      <c r="G10" s="53" t="s">
        <v>259</v>
      </c>
      <c r="H10" s="55">
        <v>3</v>
      </c>
      <c r="I10" s="55">
        <v>4</v>
      </c>
      <c r="J10" s="55">
        <v>5</v>
      </c>
      <c r="K10" s="56"/>
    </row>
    <row r="11" s="18" customFormat="1" customHeight="1" spans="2:13">
      <c r="B11" s="50">
        <v>3</v>
      </c>
      <c r="C11" s="51"/>
      <c r="D11" s="57"/>
      <c r="E11" s="53"/>
      <c r="F11" s="58"/>
      <c r="G11" s="53" t="s">
        <v>260</v>
      </c>
      <c r="H11" s="55">
        <v>1</v>
      </c>
      <c r="I11" s="55">
        <v>1</v>
      </c>
      <c r="J11" s="55">
        <v>1.5</v>
      </c>
      <c r="K11" s="53"/>
    </row>
    <row r="12" s="18" customFormat="1" ht="46" customHeight="1" spans="2:13">
      <c r="B12" s="50"/>
      <c r="C12" s="51"/>
      <c r="D12" s="57"/>
      <c r="E12" s="59" t="s">
        <v>275</v>
      </c>
      <c r="F12" s="60" t="s">
        <v>276</v>
      </c>
      <c r="G12" s="61" t="s">
        <v>256</v>
      </c>
      <c r="H12" s="62">
        <v>1</v>
      </c>
      <c r="I12" s="62">
        <v>2</v>
      </c>
      <c r="J12" s="62">
        <v>3</v>
      </c>
      <c r="K12" s="63"/>
    </row>
    <row r="13" s="18" customFormat="1" ht="26" customHeight="1" spans="2:13">
      <c r="B13" s="50"/>
      <c r="C13" s="51"/>
      <c r="D13" s="57"/>
      <c r="E13" s="64"/>
      <c r="F13" s="65" t="s">
        <v>277</v>
      </c>
      <c r="G13" s="61" t="s">
        <v>278</v>
      </c>
      <c r="H13" s="66">
        <v>0</v>
      </c>
      <c r="I13" s="67"/>
      <c r="J13" s="68"/>
      <c r="K13" s="69" t="s">
        <v>279</v>
      </c>
    </row>
    <row r="14" s="18" customFormat="1" ht="31" customHeight="1" spans="2:13">
      <c r="B14" s="50"/>
      <c r="C14" s="51"/>
      <c r="D14" s="57"/>
      <c r="E14" s="64"/>
      <c r="F14" s="65"/>
      <c r="G14" s="61" t="s">
        <v>278</v>
      </c>
      <c r="H14" s="66">
        <v>3.5</v>
      </c>
      <c r="I14" s="67"/>
      <c r="J14" s="68"/>
      <c r="K14" s="70" t="s">
        <v>280</v>
      </c>
    </row>
    <row r="15" s="18" customFormat="1" ht="22" customHeight="1" spans="2:13">
      <c r="B15" s="50"/>
      <c r="C15" s="51"/>
      <c r="D15" s="57"/>
      <c r="E15" s="64"/>
      <c r="F15" s="65"/>
      <c r="G15" s="61" t="s">
        <v>278</v>
      </c>
      <c r="H15" s="66">
        <v>4.5</v>
      </c>
      <c r="I15" s="67"/>
      <c r="J15" s="68"/>
      <c r="K15" s="69" t="s">
        <v>281</v>
      </c>
    </row>
    <row r="16" s="18" customFormat="1" ht="27" customHeight="1" spans="2:13">
      <c r="B16" s="50">
        <v>4</v>
      </c>
      <c r="C16" s="51"/>
      <c r="D16" s="57"/>
      <c r="E16" s="61"/>
      <c r="F16" s="71" t="s">
        <v>282</v>
      </c>
      <c r="G16" s="61" t="s">
        <v>278</v>
      </c>
      <c r="H16" s="66" t="s">
        <v>283</v>
      </c>
      <c r="I16" s="67"/>
      <c r="J16" s="68"/>
      <c r="K16" s="72"/>
    </row>
    <row r="17" s="18" customFormat="1" ht="62" customHeight="1" spans="2:11">
      <c r="B17" s="50"/>
      <c r="C17" s="51"/>
      <c r="D17" s="57"/>
      <c r="E17" s="65" t="s">
        <v>284</v>
      </c>
      <c r="F17" s="60" t="s">
        <v>285</v>
      </c>
      <c r="G17" s="61" t="s">
        <v>256</v>
      </c>
      <c r="H17" s="73">
        <v>2</v>
      </c>
      <c r="I17" s="73">
        <v>3</v>
      </c>
      <c r="J17" s="73">
        <v>4</v>
      </c>
      <c r="K17" s="72"/>
    </row>
    <row r="18" s="18" customFormat="1" ht="31" customHeight="1" spans="2:11">
      <c r="B18" s="50">
        <v>7</v>
      </c>
      <c r="C18" s="51"/>
      <c r="D18" s="74" t="s">
        <v>286</v>
      </c>
      <c r="E18" s="75" t="s">
        <v>287</v>
      </c>
      <c r="F18" s="58" t="s">
        <v>288</v>
      </c>
      <c r="G18" s="75" t="s">
        <v>289</v>
      </c>
      <c r="H18" s="76">
        <v>1</v>
      </c>
      <c r="I18" s="76">
        <v>1</v>
      </c>
      <c r="J18" s="76">
        <v>1</v>
      </c>
      <c r="K18" s="53"/>
    </row>
    <row r="19" s="18" customFormat="1" ht="28" customHeight="1" spans="2:11">
      <c r="B19" s="50">
        <v>8</v>
      </c>
      <c r="C19" s="51"/>
      <c r="D19" s="74"/>
      <c r="E19" s="77" t="s">
        <v>290</v>
      </c>
      <c r="F19" s="78" t="s">
        <v>291</v>
      </c>
      <c r="G19" s="77" t="s">
        <v>256</v>
      </c>
      <c r="H19" s="79">
        <v>2</v>
      </c>
      <c r="I19" s="79">
        <v>3</v>
      </c>
      <c r="J19" s="79">
        <v>4</v>
      </c>
      <c r="K19" s="80"/>
    </row>
    <row r="20" s="18" customFormat="1" ht="33" customHeight="1" spans="2:11">
      <c r="B20" s="50">
        <v>9</v>
      </c>
      <c r="C20" s="51"/>
      <c r="D20" s="74"/>
      <c r="E20" s="77" t="s">
        <v>292</v>
      </c>
      <c r="F20" s="78" t="s">
        <v>293</v>
      </c>
      <c r="G20" s="77" t="s">
        <v>256</v>
      </c>
      <c r="H20" s="81">
        <v>2</v>
      </c>
      <c r="I20" s="81">
        <v>3</v>
      </c>
      <c r="J20" s="81">
        <v>4</v>
      </c>
      <c r="K20" s="75"/>
    </row>
    <row r="21" s="18" customFormat="1" ht="26" customHeight="1" spans="2:11">
      <c r="B21" s="50"/>
      <c r="C21" s="51"/>
      <c r="D21" s="74"/>
      <c r="E21" s="77" t="s">
        <v>294</v>
      </c>
      <c r="F21" s="78" t="s">
        <v>295</v>
      </c>
      <c r="G21" s="77" t="s">
        <v>256</v>
      </c>
      <c r="H21" s="81">
        <v>2</v>
      </c>
      <c r="I21" s="81">
        <v>3</v>
      </c>
      <c r="J21" s="81">
        <v>4</v>
      </c>
      <c r="K21" s="75"/>
    </row>
    <row r="22" s="18" customFormat="1" ht="23" customHeight="1" spans="2:11">
      <c r="B22" s="50"/>
      <c r="C22" s="51"/>
      <c r="D22" s="74"/>
      <c r="E22" s="77" t="s">
        <v>296</v>
      </c>
      <c r="F22" s="78" t="s">
        <v>297</v>
      </c>
      <c r="G22" s="77" t="s">
        <v>256</v>
      </c>
      <c r="H22" s="81">
        <v>2</v>
      </c>
      <c r="I22" s="81">
        <v>3</v>
      </c>
      <c r="J22" s="81">
        <v>4</v>
      </c>
      <c r="K22" s="75"/>
    </row>
    <row r="23" s="18" customFormat="1" ht="30" customHeight="1" spans="2:11">
      <c r="B23" s="50"/>
      <c r="C23" s="51"/>
      <c r="D23" s="74"/>
      <c r="E23" s="77" t="s">
        <v>298</v>
      </c>
      <c r="F23" s="78" t="s">
        <v>299</v>
      </c>
      <c r="G23" s="77" t="s">
        <v>256</v>
      </c>
      <c r="H23" s="81">
        <v>3</v>
      </c>
      <c r="I23" s="81">
        <v>4</v>
      </c>
      <c r="J23" s="81">
        <v>5</v>
      </c>
      <c r="K23" s="75"/>
    </row>
    <row r="24" s="18" customFormat="1" ht="33" customHeight="1" spans="2:11">
      <c r="B24" s="50"/>
      <c r="C24" s="51"/>
      <c r="D24" s="74"/>
      <c r="E24" s="77" t="s">
        <v>300</v>
      </c>
      <c r="F24" s="78" t="s">
        <v>300</v>
      </c>
      <c r="G24" s="77" t="s">
        <v>256</v>
      </c>
      <c r="H24" s="81">
        <v>3</v>
      </c>
      <c r="I24" s="81">
        <v>4</v>
      </c>
      <c r="J24" s="81">
        <v>5</v>
      </c>
      <c r="K24" s="75"/>
    </row>
    <row r="25" s="18" customFormat="1" ht="42" customHeight="1" spans="2:11">
      <c r="B25" s="50"/>
      <c r="C25" s="51"/>
      <c r="D25" s="74"/>
      <c r="E25" s="77" t="s">
        <v>301</v>
      </c>
      <c r="F25" s="78" t="s">
        <v>302</v>
      </c>
      <c r="G25" s="77" t="s">
        <v>256</v>
      </c>
      <c r="H25" s="81">
        <v>5</v>
      </c>
      <c r="I25" s="81">
        <v>8</v>
      </c>
      <c r="J25" s="81">
        <v>10</v>
      </c>
      <c r="K25" s="75"/>
    </row>
    <row r="26" s="18" customFormat="1" ht="78" customHeight="1" spans="2:11">
      <c r="B26" s="50"/>
      <c r="C26" s="51"/>
      <c r="D26" s="74"/>
      <c r="E26" s="82" t="s">
        <v>303</v>
      </c>
      <c r="F26" s="78" t="s">
        <v>304</v>
      </c>
      <c r="G26" s="77" t="s">
        <v>256</v>
      </c>
      <c r="H26" s="79">
        <v>5</v>
      </c>
      <c r="I26" s="79">
        <v>8</v>
      </c>
      <c r="J26" s="79">
        <v>10</v>
      </c>
      <c r="K26" s="75"/>
    </row>
    <row r="27" s="18" customFormat="1" ht="29" customHeight="1" spans="2:11">
      <c r="B27" s="50"/>
      <c r="C27" s="51"/>
      <c r="D27" s="74"/>
      <c r="E27" s="82" t="s">
        <v>305</v>
      </c>
      <c r="F27" s="78" t="s">
        <v>306</v>
      </c>
      <c r="G27" s="77" t="s">
        <v>256</v>
      </c>
      <c r="H27" s="79" t="s">
        <v>307</v>
      </c>
      <c r="I27" s="79" t="s">
        <v>307</v>
      </c>
      <c r="J27" s="79" t="s">
        <v>307</v>
      </c>
      <c r="K27" s="75"/>
    </row>
    <row r="28" s="18" customFormat="1" ht="29" customHeight="1" spans="2:11">
      <c r="B28" s="50"/>
      <c r="C28" s="51"/>
      <c r="D28" s="74"/>
      <c r="E28" s="77" t="s">
        <v>308</v>
      </c>
      <c r="F28" s="83" t="s">
        <v>309</v>
      </c>
      <c r="G28" s="77" t="s">
        <v>310</v>
      </c>
      <c r="H28" s="84">
        <v>3</v>
      </c>
      <c r="I28" s="85"/>
      <c r="J28" s="86"/>
      <c r="K28" s="75"/>
    </row>
    <row r="29" s="18" customFormat="1" customHeight="1" spans="2:11">
      <c r="B29" s="50"/>
      <c r="C29" s="51"/>
      <c r="D29" s="74"/>
      <c r="E29" s="77" t="s">
        <v>311</v>
      </c>
      <c r="F29" s="83" t="s">
        <v>312</v>
      </c>
      <c r="G29" s="77" t="s">
        <v>313</v>
      </c>
      <c r="H29" s="84">
        <v>25</v>
      </c>
      <c r="I29" s="85"/>
      <c r="J29" s="86"/>
      <c r="K29" s="75" t="s">
        <v>314</v>
      </c>
    </row>
    <row r="30" s="18" customFormat="1" customHeight="1" spans="2:11">
      <c r="B30" s="50">
        <v>10</v>
      </c>
      <c r="C30" s="51"/>
      <c r="D30" s="74"/>
      <c r="E30" s="75" t="s">
        <v>315</v>
      </c>
      <c r="F30" s="87" t="s">
        <v>316</v>
      </c>
      <c r="G30" s="75" t="s">
        <v>289</v>
      </c>
      <c r="H30" s="88">
        <v>2</v>
      </c>
      <c r="I30" s="89"/>
      <c r="J30" s="90"/>
      <c r="K30" s="75"/>
    </row>
    <row r="31" s="18" customFormat="1" customHeight="1" spans="2:11">
      <c r="B31" s="50">
        <v>11</v>
      </c>
      <c r="C31" s="51"/>
      <c r="D31" s="74"/>
      <c r="E31" s="75" t="s">
        <v>317</v>
      </c>
      <c r="F31" s="87" t="s">
        <v>318</v>
      </c>
      <c r="G31" s="75" t="s">
        <v>289</v>
      </c>
      <c r="H31" s="88">
        <v>3</v>
      </c>
      <c r="I31" s="89"/>
      <c r="J31" s="90"/>
      <c r="K31" s="75"/>
    </row>
    <row r="32" s="18" customFormat="1" customHeight="1" spans="2:11">
      <c r="B32" s="50">
        <v>12</v>
      </c>
      <c r="C32" s="53"/>
      <c r="D32" s="52"/>
      <c r="E32" s="75" t="s">
        <v>319</v>
      </c>
      <c r="F32" s="87" t="s">
        <v>320</v>
      </c>
      <c r="G32" s="75" t="s">
        <v>289</v>
      </c>
      <c r="H32" s="88">
        <v>0</v>
      </c>
      <c r="I32" s="89"/>
      <c r="J32" s="90"/>
      <c r="K32" s="75"/>
    </row>
    <row r="33" s="18" customFormat="1" ht="16.5" spans="2:11">
      <c r="B33" s="50">
        <v>13</v>
      </c>
      <c r="C33" s="91" t="s">
        <v>321</v>
      </c>
      <c r="D33" s="91" t="s">
        <v>233</v>
      </c>
      <c r="E33" s="92" t="s">
        <v>322</v>
      </c>
      <c r="F33" s="87" t="s">
        <v>323</v>
      </c>
      <c r="G33" s="75" t="s">
        <v>289</v>
      </c>
      <c r="H33" s="84">
        <v>1</v>
      </c>
      <c r="I33" s="85"/>
      <c r="J33" s="86"/>
      <c r="K33" s="75" t="s">
        <v>324</v>
      </c>
    </row>
    <row r="34" s="18" customFormat="1" customHeight="1" spans="2:11">
      <c r="B34" s="50">
        <v>14</v>
      </c>
      <c r="C34" s="74"/>
      <c r="D34" s="74"/>
      <c r="E34" s="51"/>
      <c r="F34" s="87" t="s">
        <v>323</v>
      </c>
      <c r="G34" s="75" t="s">
        <v>289</v>
      </c>
      <c r="H34" s="84">
        <v>1</v>
      </c>
      <c r="I34" s="85"/>
      <c r="J34" s="86"/>
      <c r="K34" s="75" t="s">
        <v>325</v>
      </c>
    </row>
    <row r="35" s="18" customFormat="1" customHeight="1" spans="2:11">
      <c r="B35" s="50">
        <v>15</v>
      </c>
      <c r="C35" s="74"/>
      <c r="D35" s="74"/>
      <c r="E35" s="51"/>
      <c r="F35" s="87" t="s">
        <v>323</v>
      </c>
      <c r="G35" s="75" t="s">
        <v>289</v>
      </c>
      <c r="H35" s="84">
        <v>1.5</v>
      </c>
      <c r="I35" s="85"/>
      <c r="J35" s="86"/>
      <c r="K35" s="93" t="s">
        <v>326</v>
      </c>
    </row>
    <row r="36" s="18" customFormat="1" customHeight="1" spans="2:11">
      <c r="B36" s="50">
        <v>16</v>
      </c>
      <c r="C36" s="74"/>
      <c r="D36" s="74"/>
      <c r="E36" s="51"/>
      <c r="F36" s="87" t="s">
        <v>323</v>
      </c>
      <c r="G36" s="75" t="s">
        <v>289</v>
      </c>
      <c r="H36" s="84"/>
      <c r="I36" s="85">
        <v>1.5</v>
      </c>
      <c r="J36" s="86"/>
      <c r="K36" s="93" t="s">
        <v>327</v>
      </c>
    </row>
    <row r="37" s="18" customFormat="1" customHeight="1" spans="2:11">
      <c r="B37" s="50">
        <v>17</v>
      </c>
      <c r="C37" s="74"/>
      <c r="D37" s="74"/>
      <c r="E37" s="53"/>
      <c r="F37" s="87" t="s">
        <v>323</v>
      </c>
      <c r="G37" s="75" t="s">
        <v>289</v>
      </c>
      <c r="H37" s="84"/>
      <c r="I37" s="85">
        <v>1.5</v>
      </c>
      <c r="J37" s="86"/>
      <c r="K37" s="93" t="s">
        <v>328</v>
      </c>
    </row>
    <row r="38" s="18" customFormat="1" customHeight="1" spans="2:11">
      <c r="B38" s="50">
        <v>18</v>
      </c>
      <c r="C38" s="74"/>
      <c r="D38" s="74"/>
      <c r="E38" s="74" t="s">
        <v>329</v>
      </c>
      <c r="F38" s="87" t="s">
        <v>323</v>
      </c>
      <c r="G38" s="75" t="s">
        <v>289</v>
      </c>
      <c r="H38" s="84">
        <v>1</v>
      </c>
      <c r="I38" s="85"/>
      <c r="J38" s="86"/>
      <c r="K38" s="93" t="s">
        <v>330</v>
      </c>
    </row>
    <row r="39" s="18" customFormat="1" customHeight="1" spans="2:11">
      <c r="B39" s="50">
        <v>19</v>
      </c>
      <c r="C39" s="74"/>
      <c r="D39" s="74"/>
      <c r="E39" s="74"/>
      <c r="F39" s="87" t="s">
        <v>323</v>
      </c>
      <c r="G39" s="75" t="s">
        <v>289</v>
      </c>
      <c r="H39" s="84">
        <v>1</v>
      </c>
      <c r="I39" s="85"/>
      <c r="J39" s="86"/>
      <c r="K39" s="93" t="s">
        <v>331</v>
      </c>
    </row>
    <row r="40" s="18" customFormat="1" customHeight="1" spans="2:11">
      <c r="B40" s="50">
        <v>20</v>
      </c>
      <c r="C40" s="74"/>
      <c r="D40" s="74"/>
      <c r="E40" s="74"/>
      <c r="F40" s="87" t="s">
        <v>323</v>
      </c>
      <c r="G40" s="75" t="s">
        <v>289</v>
      </c>
      <c r="H40" s="84">
        <v>1</v>
      </c>
      <c r="I40" s="85"/>
      <c r="J40" s="86"/>
      <c r="K40" s="93" t="s">
        <v>332</v>
      </c>
    </row>
    <row r="41" s="18" customFormat="1" customHeight="1" spans="2:11">
      <c r="B41" s="50">
        <v>21</v>
      </c>
      <c r="C41" s="74"/>
      <c r="D41" s="74"/>
      <c r="E41" s="52"/>
      <c r="F41" s="87" t="s">
        <v>323</v>
      </c>
      <c r="G41" s="75" t="s">
        <v>289</v>
      </c>
      <c r="H41" s="84">
        <v>1</v>
      </c>
      <c r="I41" s="85"/>
      <c r="J41" s="86"/>
      <c r="K41" s="93" t="s">
        <v>333</v>
      </c>
    </row>
    <row r="42" s="18" customFormat="1" customHeight="1" spans="2:11">
      <c r="B42" s="50">
        <v>22</v>
      </c>
      <c r="C42" s="74"/>
      <c r="D42" s="74"/>
      <c r="E42" s="75" t="s">
        <v>334</v>
      </c>
      <c r="F42" s="87" t="s">
        <v>335</v>
      </c>
      <c r="G42" s="75" t="s">
        <v>289</v>
      </c>
      <c r="H42" s="88">
        <v>3</v>
      </c>
      <c r="I42" s="89"/>
      <c r="J42" s="90"/>
      <c r="K42" s="75" t="s">
        <v>336</v>
      </c>
    </row>
    <row r="43" s="18" customFormat="1" customHeight="1" spans="2:11">
      <c r="B43" s="50">
        <v>23</v>
      </c>
      <c r="C43" s="74"/>
      <c r="D43" s="74"/>
      <c r="E43" s="75"/>
      <c r="F43" s="87" t="s">
        <v>337</v>
      </c>
      <c r="G43" s="75" t="s">
        <v>289</v>
      </c>
      <c r="H43" s="88">
        <v>6</v>
      </c>
      <c r="I43" s="89"/>
      <c r="J43" s="90"/>
      <c r="K43" s="75" t="s">
        <v>338</v>
      </c>
    </row>
    <row r="44" s="18" customFormat="1" customHeight="1" spans="2:11">
      <c r="B44" s="50">
        <v>24</v>
      </c>
      <c r="C44" s="74"/>
      <c r="D44" s="74"/>
      <c r="E44" s="75"/>
      <c r="F44" s="87" t="s">
        <v>339</v>
      </c>
      <c r="G44" s="75" t="s">
        <v>289</v>
      </c>
      <c r="H44" s="88">
        <v>9</v>
      </c>
      <c r="I44" s="89"/>
      <c r="J44" s="90"/>
      <c r="K44" s="75" t="s">
        <v>340</v>
      </c>
    </row>
    <row r="45" s="18" customFormat="1" customHeight="1" spans="2:11">
      <c r="B45" s="50">
        <v>25</v>
      </c>
      <c r="C45" s="74"/>
      <c r="D45" s="74"/>
      <c r="E45" s="75"/>
      <c r="F45" s="87" t="s">
        <v>341</v>
      </c>
      <c r="G45" s="75" t="s">
        <v>289</v>
      </c>
      <c r="H45" s="88">
        <v>10</v>
      </c>
      <c r="I45" s="89"/>
      <c r="J45" s="90"/>
      <c r="K45" s="75" t="s">
        <v>342</v>
      </c>
    </row>
    <row r="46" s="18" customFormat="1" customHeight="1" spans="2:11">
      <c r="B46" s="50">
        <v>26</v>
      </c>
      <c r="C46" s="74"/>
      <c r="D46" s="74"/>
      <c r="E46" s="75"/>
      <c r="F46" s="87" t="s">
        <v>343</v>
      </c>
      <c r="G46" s="75" t="s">
        <v>289</v>
      </c>
      <c r="H46" s="88">
        <v>12</v>
      </c>
      <c r="I46" s="89"/>
      <c r="J46" s="90"/>
      <c r="K46" s="75" t="s">
        <v>344</v>
      </c>
    </row>
    <row r="47" s="18" customFormat="1" customHeight="1" spans="2:11">
      <c r="B47" s="50">
        <v>27</v>
      </c>
      <c r="C47" s="74"/>
      <c r="D47" s="74"/>
      <c r="E47" s="92" t="s">
        <v>345</v>
      </c>
      <c r="F47" s="87" t="s">
        <v>346</v>
      </c>
      <c r="G47" s="75" t="s">
        <v>289</v>
      </c>
      <c r="H47" s="88">
        <v>0.5</v>
      </c>
      <c r="I47" s="89"/>
      <c r="J47" s="90"/>
      <c r="K47" s="75" t="s">
        <v>347</v>
      </c>
    </row>
    <row r="48" s="18" customFormat="1" customHeight="1" spans="2:11">
      <c r="B48" s="50">
        <v>28</v>
      </c>
      <c r="C48" s="74"/>
      <c r="D48" s="74"/>
      <c r="E48" s="53"/>
      <c r="F48" s="87" t="s">
        <v>348</v>
      </c>
      <c r="G48" s="75" t="s">
        <v>289</v>
      </c>
      <c r="H48" s="88">
        <v>1</v>
      </c>
      <c r="I48" s="89"/>
      <c r="J48" s="90"/>
      <c r="K48" s="75" t="s">
        <v>349</v>
      </c>
    </row>
    <row r="49" s="18" customFormat="1" customHeight="1" spans="2:11">
      <c r="B49" s="50">
        <v>29</v>
      </c>
      <c r="C49" s="74"/>
      <c r="D49" s="74"/>
      <c r="E49" s="92" t="s">
        <v>350</v>
      </c>
      <c r="F49" s="94" t="s">
        <v>351</v>
      </c>
      <c r="G49" s="75" t="s">
        <v>352</v>
      </c>
      <c r="H49" s="88">
        <v>1</v>
      </c>
      <c r="I49" s="89"/>
      <c r="J49" s="90"/>
      <c r="K49" s="92" t="s">
        <v>353</v>
      </c>
    </row>
    <row r="50" s="18" customFormat="1" customHeight="1" spans="2:11">
      <c r="B50" s="50">
        <v>30</v>
      </c>
      <c r="C50" s="74"/>
      <c r="D50" s="74"/>
      <c r="E50" s="53"/>
      <c r="F50" s="94" t="s">
        <v>351</v>
      </c>
      <c r="G50" s="75" t="s">
        <v>354</v>
      </c>
      <c r="H50" s="88"/>
      <c r="I50" s="89">
        <v>2</v>
      </c>
      <c r="J50" s="90"/>
      <c r="K50" s="53"/>
    </row>
    <row r="51" s="18" customFormat="1" customHeight="1" spans="2:11">
      <c r="B51" s="50">
        <v>31</v>
      </c>
      <c r="C51" s="74"/>
      <c r="D51" s="74"/>
      <c r="E51" s="92" t="s">
        <v>355</v>
      </c>
      <c r="F51" s="87" t="s">
        <v>351</v>
      </c>
      <c r="G51" s="75" t="s">
        <v>352</v>
      </c>
      <c r="H51" s="88">
        <v>0.3</v>
      </c>
      <c r="I51" s="89"/>
      <c r="J51" s="90"/>
      <c r="K51" s="92" t="s">
        <v>356</v>
      </c>
    </row>
    <row r="52" s="18" customFormat="1" customHeight="1" spans="2:11">
      <c r="B52" s="50">
        <v>32</v>
      </c>
      <c r="C52" s="74"/>
      <c r="D52" s="74"/>
      <c r="E52" s="53"/>
      <c r="F52" s="87" t="s">
        <v>351</v>
      </c>
      <c r="G52" s="75" t="s">
        <v>354</v>
      </c>
      <c r="H52" s="88">
        <v>0.5</v>
      </c>
      <c r="I52" s="89"/>
      <c r="J52" s="90"/>
      <c r="K52" s="53"/>
    </row>
    <row r="53" s="18" customFormat="1" customHeight="1" spans="2:11">
      <c r="B53" s="50">
        <v>33</v>
      </c>
      <c r="C53" s="74"/>
      <c r="D53" s="74"/>
      <c r="E53" s="51" t="s">
        <v>357</v>
      </c>
      <c r="F53" s="95" t="s">
        <v>351</v>
      </c>
      <c r="G53" s="92" t="s">
        <v>352</v>
      </c>
      <c r="H53" s="96">
        <v>0.6</v>
      </c>
      <c r="I53" s="97"/>
      <c r="J53" s="98"/>
      <c r="K53" s="92" t="s">
        <v>358</v>
      </c>
    </row>
    <row r="54" s="18" customFormat="1" customHeight="1" spans="2:11">
      <c r="B54" s="50">
        <v>34</v>
      </c>
      <c r="C54" s="74"/>
      <c r="D54" s="74"/>
      <c r="E54" s="51"/>
      <c r="F54" s="95" t="s">
        <v>351</v>
      </c>
      <c r="G54" s="92" t="s">
        <v>354</v>
      </c>
      <c r="H54" s="96">
        <v>1.2</v>
      </c>
      <c r="I54" s="97"/>
      <c r="J54" s="98"/>
      <c r="K54" s="51"/>
    </row>
    <row r="55" s="18" customFormat="1" customHeight="1" spans="2:11">
      <c r="B55" s="99" t="s">
        <v>359</v>
      </c>
      <c r="C55" s="100"/>
      <c r="D55" s="100"/>
      <c r="E55" s="100"/>
      <c r="F55" s="100"/>
      <c r="G55" s="100"/>
      <c r="H55" s="100"/>
      <c r="I55" s="100"/>
      <c r="J55" s="100"/>
      <c r="K55" s="101"/>
    </row>
    <row r="56" s="18" customFormat="1" ht="34" customHeight="1" spans="2:11">
      <c r="J56" s="19"/>
    </row>
  </sheetData>
  <mergeCells count="59">
    <mergeCell ref="B2:K2"/>
    <mergeCell ref="B3:K3"/>
    <mergeCell ref="H5:J5"/>
    <mergeCell ref="H8:J8"/>
    <mergeCell ref="H13:J13"/>
    <mergeCell ref="H14:J14"/>
    <mergeCell ref="H15:J15"/>
    <mergeCell ref="H16:J16"/>
    <mergeCell ref="H28:J28"/>
    <mergeCell ref="H29:J29"/>
    <mergeCell ref="H30:J30"/>
    <mergeCell ref="H31:J31"/>
    <mergeCell ref="H32:J32"/>
    <mergeCell ref="H33:J33"/>
    <mergeCell ref="H34:J34"/>
    <mergeCell ref="H35:J35"/>
    <mergeCell ref="H38:J38"/>
    <mergeCell ref="H39:J39"/>
    <mergeCell ref="H40:J40"/>
    <mergeCell ref="H41:J41"/>
    <mergeCell ref="H42:J42"/>
    <mergeCell ref="H43:J43"/>
    <mergeCell ref="H44:J44"/>
    <mergeCell ref="H45:J45"/>
    <mergeCell ref="H46:J46"/>
    <mergeCell ref="H47:J47"/>
    <mergeCell ref="H48:J48"/>
    <mergeCell ref="H49:J49"/>
    <mergeCell ref="H51:J51"/>
    <mergeCell ref="H52:J52"/>
    <mergeCell ref="H53:J53"/>
    <mergeCell ref="H54:J54"/>
    <mergeCell ref="B55:K55"/>
    <mergeCell ref="B5:B7"/>
    <mergeCell ref="C5:C7"/>
    <mergeCell ref="C9:C32"/>
    <mergeCell ref="C33:C54"/>
    <mergeCell ref="D5:D7"/>
    <mergeCell ref="D9:D17"/>
    <mergeCell ref="D18:D32"/>
    <mergeCell ref="D33:D54"/>
    <mergeCell ref="E5:E7"/>
    <mergeCell ref="E10:E11"/>
    <mergeCell ref="E12:E16"/>
    <mergeCell ref="E33:E37"/>
    <mergeCell ref="E38:E41"/>
    <mergeCell ref="E42:E46"/>
    <mergeCell ref="E47:E48"/>
    <mergeCell ref="E49:E50"/>
    <mergeCell ref="E51:E52"/>
    <mergeCell ref="E53:E54"/>
    <mergeCell ref="F5:F7"/>
    <mergeCell ref="F10:F11"/>
    <mergeCell ref="F13:F15"/>
    <mergeCell ref="G5:G7"/>
    <mergeCell ref="K5:K7"/>
    <mergeCell ref="K49:K50"/>
    <mergeCell ref="K51:K52"/>
    <mergeCell ref="K53:K54"/>
  </mergeCells>
  <hyperlinks>
    <hyperlink ref="M3" location="目录!A1" display="返回目录"/>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43"/>
  <sheetViews>
    <sheetView zoomScale="85" zoomScaleNormal="85" workbookViewId="0">
      <selection activeCell="C10" sqref="C10:C11"/>
    </sheetView>
  </sheetViews>
  <sheetFormatPr defaultColWidth="8.725" defaultRowHeight="16.5" outlineLevelCol="2"/>
  <cols>
    <col min="1" max="1" width="1.45833333333333" style="1" customWidth="1"/>
    <col min="2" max="2" width="5.90833333333333" style="2" customWidth="1"/>
    <col min="3" max="3" width="148.458333333333" style="1" customWidth="1"/>
    <col min="4" max="16384" width="8.725" style="1"/>
  </cols>
  <sheetData>
    <row r="1" ht="8" customHeight="1"/>
    <row r="2" ht="30.75" spans="2:3">
      <c r="B2" s="3" t="s">
        <v>360</v>
      </c>
      <c r="C2" s="4"/>
    </row>
    <row r="3" ht="24" spans="2:3">
      <c r="B3" s="5" t="s">
        <v>361</v>
      </c>
      <c r="C3" s="6"/>
    </row>
    <row r="4" ht="18" spans="2:3">
      <c r="B4" s="7">
        <v>1</v>
      </c>
      <c r="C4" s="8" t="s">
        <v>362</v>
      </c>
    </row>
    <row r="5" ht="17.25" spans="2:3">
      <c r="B5" s="9">
        <v>2</v>
      </c>
      <c r="C5" s="10" t="s">
        <v>363</v>
      </c>
    </row>
    <row r="6" ht="18" spans="2:3">
      <c r="B6" s="11">
        <v>3</v>
      </c>
      <c r="C6" s="12" t="s">
        <v>364</v>
      </c>
    </row>
    <row r="7" ht="24" spans="2:3">
      <c r="B7" s="5" t="s">
        <v>365</v>
      </c>
      <c r="C7" s="6"/>
    </row>
    <row r="8" ht="18" spans="2:3">
      <c r="B8" s="13">
        <v>1</v>
      </c>
      <c r="C8" s="14" t="s">
        <v>366</v>
      </c>
    </row>
    <row r="9" ht="17.25" spans="2:3">
      <c r="B9" s="9">
        <v>2</v>
      </c>
      <c r="C9" s="15" t="s">
        <v>367</v>
      </c>
    </row>
    <row r="10" ht="17.25" spans="2:3">
      <c r="B10" s="9">
        <v>3</v>
      </c>
      <c r="C10" s="15" t="s">
        <v>368</v>
      </c>
    </row>
    <row r="11" ht="17.25" spans="2:3">
      <c r="B11" s="9">
        <v>4</v>
      </c>
      <c r="C11" s="15" t="s">
        <v>369</v>
      </c>
    </row>
    <row r="12" ht="17.25" spans="2:3">
      <c r="B12" s="9">
        <v>5</v>
      </c>
      <c r="C12" s="15" t="s">
        <v>370</v>
      </c>
    </row>
    <row r="13" ht="17.25" spans="2:3">
      <c r="B13" s="9">
        <v>6</v>
      </c>
      <c r="C13" s="15" t="s">
        <v>371</v>
      </c>
    </row>
    <row r="14" ht="17.25" spans="2:3">
      <c r="B14" s="9">
        <v>7</v>
      </c>
      <c r="C14" s="15" t="s">
        <v>372</v>
      </c>
    </row>
    <row r="15" ht="17.25" spans="2:3">
      <c r="B15" s="9">
        <v>8</v>
      </c>
      <c r="C15" s="15" t="s">
        <v>373</v>
      </c>
    </row>
    <row r="16" ht="17.25" spans="2:3">
      <c r="B16" s="9">
        <v>9</v>
      </c>
      <c r="C16" s="15" t="s">
        <v>374</v>
      </c>
    </row>
    <row r="17" ht="17.25" spans="2:3">
      <c r="B17" s="9">
        <v>10</v>
      </c>
      <c r="C17" s="15" t="s">
        <v>375</v>
      </c>
    </row>
    <row r="18" ht="17.25" spans="2:3">
      <c r="B18" s="9">
        <v>11</v>
      </c>
      <c r="C18" s="15" t="s">
        <v>376</v>
      </c>
    </row>
    <row r="19" ht="17.25" spans="2:3">
      <c r="B19" s="9">
        <v>12</v>
      </c>
      <c r="C19" s="15" t="s">
        <v>377</v>
      </c>
    </row>
    <row r="20" ht="17.25" spans="2:3">
      <c r="B20" s="9">
        <v>13</v>
      </c>
      <c r="C20" s="15" t="s">
        <v>378</v>
      </c>
    </row>
    <row r="21" ht="17.25" spans="2:3">
      <c r="B21" s="9">
        <v>14</v>
      </c>
      <c r="C21" s="15" t="s">
        <v>379</v>
      </c>
    </row>
    <row r="22" ht="17.25" spans="2:3">
      <c r="B22" s="9">
        <v>15</v>
      </c>
      <c r="C22" s="15" t="s">
        <v>380</v>
      </c>
    </row>
    <row r="23" ht="17.25" spans="2:3">
      <c r="B23" s="9">
        <v>16</v>
      </c>
      <c r="C23" s="15" t="s">
        <v>381</v>
      </c>
    </row>
    <row r="24" ht="17.25" spans="2:3">
      <c r="B24" s="9">
        <v>17</v>
      </c>
      <c r="C24" s="15" t="s">
        <v>382</v>
      </c>
    </row>
    <row r="25" ht="17.25" spans="2:3">
      <c r="B25" s="9">
        <v>18</v>
      </c>
      <c r="C25" s="15" t="s">
        <v>383</v>
      </c>
    </row>
    <row r="26" ht="17.25" spans="2:3">
      <c r="B26" s="9">
        <v>19</v>
      </c>
      <c r="C26" s="15" t="s">
        <v>384</v>
      </c>
    </row>
    <row r="27" ht="17.25" spans="2:3">
      <c r="B27" s="9">
        <v>20</v>
      </c>
      <c r="C27" s="15" t="s">
        <v>385</v>
      </c>
    </row>
    <row r="28" ht="17.25" spans="2:3">
      <c r="B28" s="9">
        <v>21</v>
      </c>
      <c r="C28" s="15" t="s">
        <v>386</v>
      </c>
    </row>
    <row r="29" ht="17.25" spans="2:3">
      <c r="B29" s="9">
        <v>22</v>
      </c>
      <c r="C29" s="15" t="s">
        <v>387</v>
      </c>
    </row>
    <row r="30" ht="17.25" spans="2:3">
      <c r="B30" s="9">
        <v>23</v>
      </c>
      <c r="C30" s="15" t="s">
        <v>388</v>
      </c>
    </row>
    <row r="31" ht="17.25" spans="2:3">
      <c r="B31" s="9">
        <v>24</v>
      </c>
      <c r="C31" s="15" t="s">
        <v>389</v>
      </c>
    </row>
    <row r="32" ht="17.25" spans="2:3">
      <c r="B32" s="9">
        <v>25</v>
      </c>
      <c r="C32" s="15" t="s">
        <v>390</v>
      </c>
    </row>
    <row r="33" ht="17.25" spans="2:3">
      <c r="B33" s="9">
        <v>26</v>
      </c>
      <c r="C33" s="15" t="s">
        <v>391</v>
      </c>
    </row>
    <row r="34" ht="17.25" spans="2:3">
      <c r="B34" s="9">
        <v>27</v>
      </c>
      <c r="C34" s="15" t="s">
        <v>392</v>
      </c>
    </row>
    <row r="35" ht="17.25" spans="2:3">
      <c r="B35" s="9">
        <v>28</v>
      </c>
      <c r="C35" s="15" t="s">
        <v>393</v>
      </c>
    </row>
    <row r="36" ht="17.25" spans="2:3">
      <c r="B36" s="9">
        <v>29</v>
      </c>
      <c r="C36" s="15" t="s">
        <v>394</v>
      </c>
    </row>
    <row r="37" ht="17.25" spans="2:3">
      <c r="B37" s="9">
        <v>30</v>
      </c>
      <c r="C37" s="15" t="s">
        <v>395</v>
      </c>
    </row>
    <row r="38" ht="17.25" spans="2:3">
      <c r="B38" s="9">
        <v>31</v>
      </c>
      <c r="C38" s="15" t="s">
        <v>396</v>
      </c>
    </row>
    <row r="39" ht="17.25" spans="2:3">
      <c r="B39" s="9">
        <v>32</v>
      </c>
      <c r="C39" s="15" t="s">
        <v>397</v>
      </c>
    </row>
    <row r="40" ht="17.25" spans="2:3">
      <c r="B40" s="9">
        <v>33</v>
      </c>
      <c r="C40" s="15" t="s">
        <v>398</v>
      </c>
    </row>
    <row r="41" ht="17.25" spans="2:3">
      <c r="B41" s="9">
        <v>34</v>
      </c>
      <c r="C41" s="15" t="s">
        <v>399</v>
      </c>
    </row>
    <row r="42" ht="17.25" spans="2:3">
      <c r="B42" s="9">
        <v>35</v>
      </c>
      <c r="C42" s="16" t="s">
        <v>400</v>
      </c>
    </row>
    <row r="43" ht="18" spans="2:3">
      <c r="B43" s="11">
        <v>36</v>
      </c>
      <c r="C43" s="17" t="s">
        <v>401</v>
      </c>
    </row>
  </sheetData>
  <mergeCells count="3">
    <mergeCell ref="B2:C2"/>
    <mergeCell ref="B3:C3"/>
    <mergeCell ref="B7:C7"/>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3" master="" otherUserPermission="visible">
    <arrUserId title="变量可编辑" rangeCreator="" othersAccessPermission="edit"/>
  </rangeList>
  <rangeList sheetStid="4" master="" otherUserPermission="visible">
    <arrUserId title="变量可编辑" rangeCreator="" othersAccessPermission="edit"/>
  </rangeList>
  <rangeList sheetStid="14" master="" otherUserPermission="visible">
    <arrUserId title="变量可编辑" rangeCreator="" othersAccessPermission="edit"/>
  </rangeList>
  <rangeList sheetStid="15" master="" otherUserPermission="visible">
    <arrUserId title="变量可编辑" rangeCreator="" othersAccessPermission="edit"/>
  </rangeList>
  <rangeList sheetStid="16" master="" otherUserPermission="visible">
    <arrUserId title="变量可编辑" rangeCreator="" othersAccessPermission="edit"/>
  </rangeList>
  <rangeList sheetStid="17" master="" otherUserPermission="visible">
    <arrUserId title="变量可编辑" rangeCreator="" othersAccessPermission="edit"/>
  </rangeList>
  <rangeList sheetStid="18" master="" otherUserPermission="visible">
    <arrUserId title="变量可编辑" rangeCreator="" othersAccessPermission="edit"/>
  </rangeList>
  <rangeList sheetStid="2" master="" otherUserPermission="visible"/>
  <rangeList sheetStid="5" master="" otherUserPermission="visible"/>
  <rangeList sheetStid="7"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11</vt:i4>
      </vt:variant>
    </vt:vector>
  </HeadingPairs>
  <TitlesOfParts>
    <vt:vector size="11" baseType="lpstr">
      <vt:lpstr>GUOO realFBS资费试算表</vt:lpstr>
      <vt:lpstr>GUOO FBP资费试算表</vt:lpstr>
      <vt:lpstr>GUOO YANDEX资费试算表</vt:lpstr>
      <vt:lpstr>哈萨克斯坦专线</vt:lpstr>
      <vt:lpstr>白俄专线 </vt:lpstr>
      <vt:lpstr>吉尔吉斯斯坦</vt:lpstr>
      <vt:lpstr>乌兹别克斯坦</vt:lpstr>
      <vt:lpstr>GUOO仓库地址&amp;一件代发服务</vt:lpstr>
      <vt:lpstr>备货一件代发报价</vt:lpstr>
      <vt:lpstr>增值服务</vt:lpstr>
      <vt:lpstr>GUOO违禁品(品类&amp;品名)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Judy</cp:lastModifiedBy>
  <dcterms:created xsi:type="dcterms:W3CDTF">2024-05-18T01:09:00Z</dcterms:created>
  <dcterms:modified xsi:type="dcterms:W3CDTF">2026-08-19T08:45:39Z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5254C3E042E34BCAAB172F04FBE58640_13</vt:lpwstr>
  </property>
  <property fmtid="{D5CDD505-2E9C-101B-9397-08002B2CF9AE}" pid="3" name="KSOProductBuildVer">
    <vt:lpwstr>2052-12.1.0.28022</vt:lpwstr>
  </property>
  <property fmtid="{D5CDD505-2E9C-101B-9397-08002B2CF9AE}" pid="4" name="KSOReadingLayout">
    <vt:bool>true</vt:bool>
  </property>
  <property fmtid="{D5CDD505-2E9C-101B-9397-08002B2CF9AE}" pid="5" name="CalculationRule">
    <vt:i4>0</vt:i4>
  </property>
</Properties>
</file>