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jiangyunzhang/Downloads/4th sememster/Fixed Income/Assignment 3/"/>
    </mc:Choice>
  </mc:AlternateContent>
  <bookViews>
    <workbookView xWindow="0" yWindow="460" windowWidth="21340" windowHeight="7840" activeTab="5"/>
  </bookViews>
  <sheets>
    <sheet name="Q1" sheetId="1" r:id="rId1"/>
    <sheet name="Libor" sheetId="3" r:id="rId2"/>
    <sheet name="Q2" sheetId="2" r:id="rId3"/>
    <sheet name="Q3-A" sheetId="4" r:id="rId4"/>
    <sheet name="Q3-B" sheetId="5" r:id="rId5"/>
    <sheet name="Q3-C" sheetId="6" r:id="rId6"/>
  </sheets>
  <definedNames>
    <definedName name="OAS">'Q3-C'!$F$4</definedName>
    <definedName name="solver_adj" localSheetId="3" hidden="1">'Q3-A'!$C$2:$C$3</definedName>
    <definedName name="solver_adj" localSheetId="5" hidden="1">'Q3-C'!$F$4</definedName>
    <definedName name="solver_cvg" localSheetId="3" hidden="1">0.0001</definedName>
    <definedName name="solver_cvg" localSheetId="5" hidden="1">0.0001</definedName>
    <definedName name="solver_drv" localSheetId="3" hidden="1">1</definedName>
    <definedName name="solver_drv" localSheetId="5" hidden="1">1</definedName>
    <definedName name="solver_eng" localSheetId="3" hidden="1">1</definedName>
    <definedName name="solver_eng" localSheetId="5" hidden="1">1</definedName>
    <definedName name="solver_est" localSheetId="3" hidden="1">1</definedName>
    <definedName name="solver_est" localSheetId="5" hidden="1">1</definedName>
    <definedName name="solver_itr" localSheetId="3" hidden="1">2147483647</definedName>
    <definedName name="solver_itr" localSheetId="5" hidden="1">2147483647</definedName>
    <definedName name="solver_lhs1" localSheetId="5" hidden="1">'Q3-C'!$I$3</definedName>
    <definedName name="solver_lhs2" localSheetId="5" hidden="1">'Q3-C'!$F$4</definedName>
    <definedName name="solver_lhs3" localSheetId="5" hidden="1">'Q3-C'!$I$3</definedName>
    <definedName name="solver_lin" localSheetId="5" hidden="1">2</definedName>
    <definedName name="solver_mip" localSheetId="3" hidden="1">2147483647</definedName>
    <definedName name="solver_mip" localSheetId="5" hidden="1">2147483647</definedName>
    <definedName name="solver_mni" localSheetId="3" hidden="1">30</definedName>
    <definedName name="solver_mni" localSheetId="5" hidden="1">30</definedName>
    <definedName name="solver_mrt" localSheetId="3" hidden="1">0.075</definedName>
    <definedName name="solver_mrt" localSheetId="5" hidden="1">0.075</definedName>
    <definedName name="solver_msl" localSheetId="3" hidden="1">2</definedName>
    <definedName name="solver_msl" localSheetId="5" hidden="1">2</definedName>
    <definedName name="solver_neg" localSheetId="3" hidden="1">1</definedName>
    <definedName name="solver_neg" localSheetId="5" hidden="1">2</definedName>
    <definedName name="solver_nod" localSheetId="3" hidden="1">2147483647</definedName>
    <definedName name="solver_nod" localSheetId="5" hidden="1">2147483647</definedName>
    <definedName name="solver_num" localSheetId="3" hidden="1">0</definedName>
    <definedName name="solver_num" localSheetId="5" hidden="1">2</definedName>
    <definedName name="solver_nwt" localSheetId="3" hidden="1">1</definedName>
    <definedName name="solver_nwt" localSheetId="5" hidden="1">1</definedName>
    <definedName name="solver_opt" localSheetId="3" hidden="1">'Q3-A'!$D$18</definedName>
    <definedName name="solver_opt" localSheetId="5" hidden="1">'Q3-C'!$I$3</definedName>
    <definedName name="solver_pre" localSheetId="3" hidden="1">0.000001</definedName>
    <definedName name="solver_pre" localSheetId="5" hidden="1">0.000001</definedName>
    <definedName name="solver_rbv" localSheetId="3" hidden="1">1</definedName>
    <definedName name="solver_rbv" localSheetId="5" hidden="1">1</definedName>
    <definedName name="solver_rel1" localSheetId="5" hidden="1">2</definedName>
    <definedName name="solver_rel2" localSheetId="5" hidden="1">1</definedName>
    <definedName name="solver_rel3" localSheetId="5" hidden="1">2</definedName>
    <definedName name="solver_rhs1" localSheetId="5" hidden="1">'Q3-C'!$I$5</definedName>
    <definedName name="solver_rhs2" localSheetId="5" hidden="1">0</definedName>
    <definedName name="solver_rhs3" localSheetId="5" hidden="1">'Q3-C'!$I$5</definedName>
    <definedName name="solver_rlx" localSheetId="3" hidden="1">2</definedName>
    <definedName name="solver_rlx" localSheetId="5" hidden="1">2</definedName>
    <definedName name="solver_rsd" localSheetId="3" hidden="1">0</definedName>
    <definedName name="solver_rsd" localSheetId="5" hidden="1">0</definedName>
    <definedName name="solver_scl" localSheetId="3" hidden="1">1</definedName>
    <definedName name="solver_scl" localSheetId="5" hidden="1">1</definedName>
    <definedName name="solver_sho" localSheetId="3" hidden="1">2</definedName>
    <definedName name="solver_sho" localSheetId="5" hidden="1">2</definedName>
    <definedName name="solver_ssz" localSheetId="3" hidden="1">100</definedName>
    <definedName name="solver_ssz" localSheetId="5" hidden="1">100</definedName>
    <definedName name="solver_tim" localSheetId="3" hidden="1">2147483647</definedName>
    <definedName name="solver_tim" localSheetId="5" hidden="1">2147483647</definedName>
    <definedName name="solver_tol" localSheetId="3" hidden="1">0.01</definedName>
    <definedName name="solver_tol" localSheetId="5" hidden="1">0.01</definedName>
    <definedName name="solver_typ" localSheetId="3" hidden="1">2</definedName>
    <definedName name="solver_typ" localSheetId="5" hidden="1">3</definedName>
    <definedName name="solver_val" localSheetId="3" hidden="1">0</definedName>
    <definedName name="solver_val" localSheetId="5" hidden="1">101.1482992</definedName>
    <definedName name="solver_ver" localSheetId="3" hidden="1">3</definedName>
    <definedName name="solver_ver" localSheetId="5" hidden="1">2</definedName>
  </definedName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B61" i="6"/>
  <c r="I3" i="6"/>
  <c r="C28" i="6"/>
  <c r="B26" i="6"/>
  <c r="C27" i="6"/>
  <c r="D28" i="6"/>
  <c r="C26" i="6"/>
  <c r="D27" i="6"/>
  <c r="E28" i="6"/>
  <c r="D26" i="6"/>
  <c r="E27" i="6"/>
  <c r="F28" i="6"/>
  <c r="E26" i="6"/>
  <c r="F27" i="6"/>
  <c r="G28" i="6"/>
  <c r="F26" i="6"/>
  <c r="G27" i="6"/>
  <c r="H28" i="6"/>
  <c r="G26" i="6"/>
  <c r="H27" i="6"/>
  <c r="I28" i="6"/>
  <c r="H26" i="6"/>
  <c r="I27" i="6"/>
  <c r="J28" i="6"/>
  <c r="I26" i="6"/>
  <c r="J27" i="6"/>
  <c r="K28" i="6"/>
  <c r="J26" i="6"/>
  <c r="K27" i="6"/>
  <c r="L28" i="6"/>
  <c r="K26" i="6"/>
  <c r="L27" i="6"/>
  <c r="M28" i="6"/>
  <c r="L26" i="6"/>
  <c r="M27" i="6"/>
  <c r="N28" i="6"/>
  <c r="M26" i="6"/>
  <c r="N27" i="6"/>
  <c r="O28" i="6"/>
  <c r="N26" i="6"/>
  <c r="O27" i="6"/>
  <c r="P28" i="6"/>
  <c r="O26" i="6"/>
  <c r="P27" i="6"/>
  <c r="Q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P26" i="6"/>
  <c r="Q27" i="6"/>
  <c r="Q26" i="6"/>
  <c r="C4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C5" i="6"/>
  <c r="C9" i="6"/>
  <c r="D10" i="6"/>
  <c r="E11" i="6"/>
  <c r="F12" i="6"/>
  <c r="G13" i="6"/>
  <c r="H14" i="6"/>
  <c r="I15" i="6"/>
  <c r="J16" i="6"/>
  <c r="K17" i="6"/>
  <c r="L18" i="6"/>
  <c r="M19" i="6"/>
  <c r="N20" i="6"/>
  <c r="O21" i="6"/>
  <c r="P22" i="6"/>
  <c r="Q23" i="6"/>
  <c r="C10" i="6"/>
  <c r="D11" i="6"/>
  <c r="E12" i="6"/>
  <c r="F13" i="6"/>
  <c r="G14" i="6"/>
  <c r="H15" i="6"/>
  <c r="I16" i="6"/>
  <c r="J17" i="6"/>
  <c r="K18" i="6"/>
  <c r="L19" i="6"/>
  <c r="M20" i="6"/>
  <c r="N21" i="6"/>
  <c r="O22" i="6"/>
  <c r="P23" i="6"/>
  <c r="C11" i="6"/>
  <c r="D12" i="6"/>
  <c r="E13" i="6"/>
  <c r="F14" i="6"/>
  <c r="G15" i="6"/>
  <c r="H16" i="6"/>
  <c r="I17" i="6"/>
  <c r="J18" i="6"/>
  <c r="K19" i="6"/>
  <c r="L20" i="6"/>
  <c r="M21" i="6"/>
  <c r="N22" i="6"/>
  <c r="O23" i="6"/>
  <c r="C12" i="6"/>
  <c r="D13" i="6"/>
  <c r="E14" i="6"/>
  <c r="F15" i="6"/>
  <c r="G16" i="6"/>
  <c r="H17" i="6"/>
  <c r="I18" i="6"/>
  <c r="J19" i="6"/>
  <c r="K20" i="6"/>
  <c r="L21" i="6"/>
  <c r="M22" i="6"/>
  <c r="N23" i="6"/>
  <c r="C13" i="6"/>
  <c r="D14" i="6"/>
  <c r="E15" i="6"/>
  <c r="F16" i="6"/>
  <c r="G17" i="6"/>
  <c r="H18" i="6"/>
  <c r="I19" i="6"/>
  <c r="J20" i="6"/>
  <c r="K21" i="6"/>
  <c r="L22" i="6"/>
  <c r="M23" i="6"/>
  <c r="C14" i="6"/>
  <c r="D15" i="6"/>
  <c r="E16" i="6"/>
  <c r="F17" i="6"/>
  <c r="G18" i="6"/>
  <c r="H19" i="6"/>
  <c r="I20" i="6"/>
  <c r="J21" i="6"/>
  <c r="K22" i="6"/>
  <c r="L23" i="6"/>
  <c r="C15" i="6"/>
  <c r="D16" i="6"/>
  <c r="E17" i="6"/>
  <c r="F18" i="6"/>
  <c r="G19" i="6"/>
  <c r="H20" i="6"/>
  <c r="I21" i="6"/>
  <c r="J22" i="6"/>
  <c r="K23" i="6"/>
  <c r="C16" i="6"/>
  <c r="D17" i="6"/>
  <c r="E18" i="6"/>
  <c r="F19" i="6"/>
  <c r="G20" i="6"/>
  <c r="H21" i="6"/>
  <c r="I22" i="6"/>
  <c r="J23" i="6"/>
  <c r="C17" i="6"/>
  <c r="D18" i="6"/>
  <c r="E19" i="6"/>
  <c r="F20" i="6"/>
  <c r="G21" i="6"/>
  <c r="H22" i="6"/>
  <c r="I23" i="6"/>
  <c r="C18" i="6"/>
  <c r="D19" i="6"/>
  <c r="E20" i="6"/>
  <c r="F21" i="6"/>
  <c r="G22" i="6"/>
  <c r="H23" i="6"/>
  <c r="C19" i="6"/>
  <c r="D20" i="6"/>
  <c r="E21" i="6"/>
  <c r="F22" i="6"/>
  <c r="G23" i="6"/>
  <c r="C20" i="6"/>
  <c r="D21" i="6"/>
  <c r="E22" i="6"/>
  <c r="F23" i="6"/>
  <c r="C21" i="6"/>
  <c r="D22" i="6"/>
  <c r="E23" i="6"/>
  <c r="C22" i="6"/>
  <c r="D23" i="6"/>
  <c r="C23" i="6"/>
  <c r="D9" i="6"/>
  <c r="E10" i="6"/>
  <c r="F11" i="6"/>
  <c r="G12" i="6"/>
  <c r="H13" i="6"/>
  <c r="I14" i="6"/>
  <c r="J15" i="6"/>
  <c r="K16" i="6"/>
  <c r="L17" i="6"/>
  <c r="M18" i="6"/>
  <c r="N19" i="6"/>
  <c r="O20" i="6"/>
  <c r="P21" i="6"/>
  <c r="Q22" i="6"/>
  <c r="E9" i="6"/>
  <c r="F10" i="6"/>
  <c r="G11" i="6"/>
  <c r="H12" i="6"/>
  <c r="I13" i="6"/>
  <c r="J14" i="6"/>
  <c r="K15" i="6"/>
  <c r="L16" i="6"/>
  <c r="M17" i="6"/>
  <c r="N18" i="6"/>
  <c r="O19" i="6"/>
  <c r="P20" i="6"/>
  <c r="Q21" i="6"/>
  <c r="F9" i="6"/>
  <c r="G10" i="6"/>
  <c r="H11" i="6"/>
  <c r="I12" i="6"/>
  <c r="J13" i="6"/>
  <c r="K14" i="6"/>
  <c r="L15" i="6"/>
  <c r="M16" i="6"/>
  <c r="N17" i="6"/>
  <c r="O18" i="6"/>
  <c r="P19" i="6"/>
  <c r="Q20" i="6"/>
  <c r="G9" i="6"/>
  <c r="H10" i="6"/>
  <c r="I11" i="6"/>
  <c r="J12" i="6"/>
  <c r="K13" i="6"/>
  <c r="L14" i="6"/>
  <c r="M15" i="6"/>
  <c r="N16" i="6"/>
  <c r="O17" i="6"/>
  <c r="P18" i="6"/>
  <c r="Q19" i="6"/>
  <c r="H9" i="6"/>
  <c r="I10" i="6"/>
  <c r="J11" i="6"/>
  <c r="K12" i="6"/>
  <c r="L13" i="6"/>
  <c r="M14" i="6"/>
  <c r="N15" i="6"/>
  <c r="O16" i="6"/>
  <c r="P17" i="6"/>
  <c r="Q18" i="6"/>
  <c r="I9" i="6"/>
  <c r="J10" i="6"/>
  <c r="K11" i="6"/>
  <c r="L12" i="6"/>
  <c r="M13" i="6"/>
  <c r="N14" i="6"/>
  <c r="O15" i="6"/>
  <c r="P16" i="6"/>
  <c r="Q17" i="6"/>
  <c r="J9" i="6"/>
  <c r="K10" i="6"/>
  <c r="L11" i="6"/>
  <c r="M12" i="6"/>
  <c r="N13" i="6"/>
  <c r="O14" i="6"/>
  <c r="P15" i="6"/>
  <c r="Q16" i="6"/>
  <c r="K9" i="6"/>
  <c r="L10" i="6"/>
  <c r="M11" i="6"/>
  <c r="N12" i="6"/>
  <c r="O13" i="6"/>
  <c r="P14" i="6"/>
  <c r="Q15" i="6"/>
  <c r="L9" i="6"/>
  <c r="M10" i="6"/>
  <c r="N11" i="6"/>
  <c r="O12" i="6"/>
  <c r="P13" i="6"/>
  <c r="Q14" i="6"/>
  <c r="M9" i="6"/>
  <c r="N10" i="6"/>
  <c r="O11" i="6"/>
  <c r="P12" i="6"/>
  <c r="Q13" i="6"/>
  <c r="N9" i="6"/>
  <c r="O10" i="6"/>
  <c r="P11" i="6"/>
  <c r="Q12" i="6"/>
  <c r="O9" i="6"/>
  <c r="P10" i="6"/>
  <c r="Q11" i="6"/>
  <c r="P9" i="6"/>
  <c r="Q10" i="6"/>
  <c r="Q9" i="6"/>
  <c r="I5" i="6"/>
  <c r="P57" i="6"/>
  <c r="P56" i="6"/>
  <c r="O56" i="6"/>
  <c r="P55" i="6"/>
  <c r="O55" i="6"/>
  <c r="N55" i="6"/>
  <c r="P54" i="6"/>
  <c r="O54" i="6"/>
  <c r="N54" i="6"/>
  <c r="M54" i="6"/>
  <c r="P53" i="6"/>
  <c r="O53" i="6"/>
  <c r="N53" i="6"/>
  <c r="M53" i="6"/>
  <c r="L53" i="6"/>
  <c r="P52" i="6"/>
  <c r="O52" i="6"/>
  <c r="N52" i="6"/>
  <c r="M52" i="6"/>
  <c r="L52" i="6"/>
  <c r="K52" i="6"/>
  <c r="P51" i="6"/>
  <c r="O51" i="6"/>
  <c r="N51" i="6"/>
  <c r="M51" i="6"/>
  <c r="L51" i="6"/>
  <c r="K51" i="6"/>
  <c r="J51" i="6"/>
  <c r="P50" i="6"/>
  <c r="O50" i="6"/>
  <c r="N50" i="6"/>
  <c r="M50" i="6"/>
  <c r="L50" i="6"/>
  <c r="K50" i="6"/>
  <c r="J50" i="6"/>
  <c r="I50" i="6"/>
  <c r="P49" i="6"/>
  <c r="O49" i="6"/>
  <c r="N49" i="6"/>
  <c r="M49" i="6"/>
  <c r="L49" i="6"/>
  <c r="K49" i="6"/>
  <c r="J49" i="6"/>
  <c r="I49" i="6"/>
  <c r="H49" i="6"/>
  <c r="P48" i="6"/>
  <c r="O48" i="6"/>
  <c r="N48" i="6"/>
  <c r="M48" i="6"/>
  <c r="L48" i="6"/>
  <c r="K48" i="6"/>
  <c r="J48" i="6"/>
  <c r="I48" i="6"/>
  <c r="H48" i="6"/>
  <c r="G48" i="6"/>
  <c r="P47" i="6"/>
  <c r="O47" i="6"/>
  <c r="N47" i="6"/>
  <c r="M47" i="6"/>
  <c r="L47" i="6"/>
  <c r="K47" i="6"/>
  <c r="J47" i="6"/>
  <c r="I47" i="6"/>
  <c r="H47" i="6"/>
  <c r="G47" i="6"/>
  <c r="F47" i="6"/>
  <c r="P46" i="6"/>
  <c r="O46" i="6"/>
  <c r="N46" i="6"/>
  <c r="M46" i="6"/>
  <c r="L46" i="6"/>
  <c r="K46" i="6"/>
  <c r="J46" i="6"/>
  <c r="I46" i="6"/>
  <c r="H46" i="6"/>
  <c r="G46" i="6"/>
  <c r="F46" i="6"/>
  <c r="E46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I2" i="6"/>
  <c r="G66" i="6"/>
  <c r="G65" i="6"/>
  <c r="F65" i="6"/>
  <c r="G64" i="6"/>
  <c r="F64" i="6"/>
  <c r="E64" i="6"/>
  <c r="G63" i="6"/>
  <c r="F63" i="6"/>
  <c r="E63" i="6"/>
  <c r="D63" i="6"/>
  <c r="G62" i="6"/>
  <c r="F62" i="6"/>
  <c r="E62" i="6"/>
  <c r="D62" i="6"/>
  <c r="C62" i="6"/>
  <c r="G61" i="6"/>
  <c r="F61" i="6"/>
  <c r="E61" i="6"/>
  <c r="D61" i="6"/>
  <c r="C61" i="6"/>
  <c r="G49" i="5"/>
  <c r="F49" i="5"/>
  <c r="E49" i="5"/>
  <c r="C49" i="5"/>
  <c r="B49" i="5"/>
  <c r="G48" i="5"/>
  <c r="F48" i="5"/>
  <c r="E48" i="5"/>
  <c r="C48" i="5"/>
  <c r="B48" i="5"/>
  <c r="G47" i="5"/>
  <c r="F47" i="5"/>
  <c r="E47" i="5"/>
  <c r="D47" i="5"/>
  <c r="C47" i="5"/>
  <c r="B47" i="5"/>
  <c r="G46" i="5"/>
  <c r="F46" i="5"/>
  <c r="E46" i="5"/>
  <c r="D46" i="5"/>
  <c r="C46" i="5"/>
  <c r="B46" i="5"/>
  <c r="G45" i="5"/>
  <c r="F45" i="5"/>
  <c r="E45" i="5"/>
  <c r="D45" i="5"/>
  <c r="C45" i="5"/>
  <c r="B45" i="5"/>
  <c r="G44" i="5"/>
  <c r="F44" i="5"/>
  <c r="E44" i="5"/>
  <c r="D44" i="5"/>
  <c r="C44" i="5"/>
  <c r="B44" i="5"/>
  <c r="F66" i="6"/>
  <c r="E65" i="6"/>
  <c r="D64" i="6"/>
  <c r="I3" i="5"/>
  <c r="I4" i="5"/>
  <c r="O57" i="6"/>
  <c r="N56" i="6"/>
  <c r="M55" i="6"/>
  <c r="L54" i="6"/>
  <c r="K53" i="6"/>
  <c r="J52" i="6"/>
  <c r="I51" i="6"/>
  <c r="H50" i="6"/>
  <c r="G49" i="6"/>
  <c r="F48" i="6"/>
  <c r="E47" i="6"/>
  <c r="D46" i="6"/>
  <c r="C45" i="6"/>
  <c r="B44" i="6"/>
  <c r="N57" i="6"/>
  <c r="M56" i="6"/>
  <c r="L55" i="6"/>
  <c r="K54" i="6"/>
  <c r="J53" i="6"/>
  <c r="I52" i="6"/>
  <c r="H51" i="6"/>
  <c r="G50" i="6"/>
  <c r="F49" i="6"/>
  <c r="E48" i="6"/>
  <c r="D47" i="6"/>
  <c r="C46" i="6"/>
  <c r="B45" i="6"/>
  <c r="M57" i="6"/>
  <c r="L56" i="6"/>
  <c r="K55" i="6"/>
  <c r="J54" i="6"/>
  <c r="I53" i="6"/>
  <c r="H52" i="6"/>
  <c r="G51" i="6"/>
  <c r="F50" i="6"/>
  <c r="E49" i="6"/>
  <c r="D48" i="6"/>
  <c r="C47" i="6"/>
  <c r="B46" i="6"/>
  <c r="L57" i="6"/>
  <c r="K56" i="6"/>
  <c r="J55" i="6"/>
  <c r="I54" i="6"/>
  <c r="H53" i="6"/>
  <c r="G52" i="6"/>
  <c r="F51" i="6"/>
  <c r="E50" i="6"/>
  <c r="D49" i="6"/>
  <c r="C48" i="6"/>
  <c r="B47" i="6"/>
  <c r="K57" i="6"/>
  <c r="J56" i="6"/>
  <c r="I55" i="6"/>
  <c r="H54" i="6"/>
  <c r="G53" i="6"/>
  <c r="F52" i="6"/>
  <c r="E51" i="6"/>
  <c r="D50" i="6"/>
  <c r="C49" i="6"/>
  <c r="B48" i="6"/>
  <c r="J57" i="6"/>
  <c r="I56" i="6"/>
  <c r="H55" i="6"/>
  <c r="G54" i="6"/>
  <c r="F53" i="6"/>
  <c r="E52" i="6"/>
  <c r="D51" i="6"/>
  <c r="C50" i="6"/>
  <c r="B49" i="6"/>
  <c r="I57" i="6"/>
  <c r="H56" i="6"/>
  <c r="G55" i="6"/>
  <c r="F54" i="6"/>
  <c r="E53" i="6"/>
  <c r="D52" i="6"/>
  <c r="C51" i="6"/>
  <c r="B50" i="6"/>
  <c r="H57" i="6"/>
  <c r="G56" i="6"/>
  <c r="F55" i="6"/>
  <c r="E54" i="6"/>
  <c r="D53" i="6"/>
  <c r="C52" i="6"/>
  <c r="B51" i="6"/>
  <c r="G57" i="6"/>
  <c r="F56" i="6"/>
  <c r="E55" i="6"/>
  <c r="D54" i="6"/>
  <c r="C53" i="6"/>
  <c r="B52" i="6"/>
  <c r="F57" i="6"/>
  <c r="E56" i="6"/>
  <c r="D55" i="6"/>
  <c r="C54" i="6"/>
  <c r="B53" i="6"/>
  <c r="E57" i="6"/>
  <c r="D56" i="6"/>
  <c r="C55" i="6"/>
  <c r="B54" i="6"/>
  <c r="D57" i="6"/>
  <c r="C56" i="6"/>
  <c r="B55" i="6"/>
  <c r="C57" i="6"/>
  <c r="B56" i="6"/>
  <c r="B57" i="6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P26" i="5"/>
  <c r="I2" i="5"/>
  <c r="E66" i="6"/>
  <c r="C66" i="6"/>
  <c r="B66" i="6"/>
  <c r="C65" i="6"/>
  <c r="B65" i="6"/>
  <c r="C64" i="6"/>
  <c r="B64" i="6"/>
  <c r="C63" i="6"/>
  <c r="B63" i="6"/>
  <c r="B62" i="6"/>
  <c r="F3" i="4"/>
  <c r="C4" i="4"/>
  <c r="C4" i="5"/>
  <c r="C9" i="5"/>
  <c r="C5" i="5"/>
  <c r="D10" i="5"/>
  <c r="E11" i="5"/>
  <c r="F12" i="5"/>
  <c r="G13" i="5"/>
  <c r="H14" i="5"/>
  <c r="I15" i="5"/>
  <c r="J16" i="5"/>
  <c r="K17" i="5"/>
  <c r="L18" i="5"/>
  <c r="M19" i="5"/>
  <c r="N20" i="5"/>
  <c r="O21" i="5"/>
  <c r="P22" i="5"/>
  <c r="F3" i="5"/>
  <c r="C10" i="5"/>
  <c r="D11" i="5"/>
  <c r="E12" i="5"/>
  <c r="F13" i="5"/>
  <c r="G14" i="5"/>
  <c r="H15" i="5"/>
  <c r="I16" i="5"/>
  <c r="J17" i="5"/>
  <c r="K18" i="5"/>
  <c r="L19" i="5"/>
  <c r="M20" i="5"/>
  <c r="N21" i="5"/>
  <c r="O22" i="5"/>
  <c r="P23" i="5"/>
  <c r="D9" i="5"/>
  <c r="E10" i="5"/>
  <c r="F11" i="5"/>
  <c r="G12" i="5"/>
  <c r="H13" i="5"/>
  <c r="I14" i="5"/>
  <c r="J15" i="5"/>
  <c r="K16" i="5"/>
  <c r="L17" i="5"/>
  <c r="M18" i="5"/>
  <c r="N19" i="5"/>
  <c r="O20" i="5"/>
  <c r="P21" i="5"/>
  <c r="E9" i="5"/>
  <c r="F10" i="5"/>
  <c r="G11" i="5"/>
  <c r="H12" i="5"/>
  <c r="I13" i="5"/>
  <c r="J14" i="5"/>
  <c r="K15" i="5"/>
  <c r="L16" i="5"/>
  <c r="M17" i="5"/>
  <c r="N18" i="5"/>
  <c r="O19" i="5"/>
  <c r="P20" i="5"/>
  <c r="F9" i="5"/>
  <c r="G10" i="5"/>
  <c r="H11" i="5"/>
  <c r="I12" i="5"/>
  <c r="J13" i="5"/>
  <c r="K14" i="5"/>
  <c r="L15" i="5"/>
  <c r="M16" i="5"/>
  <c r="N17" i="5"/>
  <c r="O18" i="5"/>
  <c r="P19" i="5"/>
  <c r="G9" i="5"/>
  <c r="H10" i="5"/>
  <c r="I11" i="5"/>
  <c r="J12" i="5"/>
  <c r="K13" i="5"/>
  <c r="L14" i="5"/>
  <c r="M15" i="5"/>
  <c r="N16" i="5"/>
  <c r="O17" i="5"/>
  <c r="P18" i="5"/>
  <c r="H9" i="5"/>
  <c r="I10" i="5"/>
  <c r="J11" i="5"/>
  <c r="K12" i="5"/>
  <c r="L13" i="5"/>
  <c r="M14" i="5"/>
  <c r="N15" i="5"/>
  <c r="O16" i="5"/>
  <c r="P17" i="5"/>
  <c r="I9" i="5"/>
  <c r="J10" i="5"/>
  <c r="K11" i="5"/>
  <c r="L12" i="5"/>
  <c r="M13" i="5"/>
  <c r="N14" i="5"/>
  <c r="O15" i="5"/>
  <c r="P16" i="5"/>
  <c r="J9" i="5"/>
  <c r="K10" i="5"/>
  <c r="L11" i="5"/>
  <c r="M12" i="5"/>
  <c r="N13" i="5"/>
  <c r="O14" i="5"/>
  <c r="P15" i="5"/>
  <c r="K9" i="5"/>
  <c r="L10" i="5"/>
  <c r="M11" i="5"/>
  <c r="N12" i="5"/>
  <c r="O13" i="5"/>
  <c r="P14" i="5"/>
  <c r="L9" i="5"/>
  <c r="M10" i="5"/>
  <c r="N11" i="5"/>
  <c r="O12" i="5"/>
  <c r="P13" i="5"/>
  <c r="M9" i="5"/>
  <c r="N10" i="5"/>
  <c r="O11" i="5"/>
  <c r="P12" i="5"/>
  <c r="N9" i="5"/>
  <c r="O10" i="5"/>
  <c r="P11" i="5"/>
  <c r="O9" i="5"/>
  <c r="P10" i="5"/>
  <c r="P9" i="5"/>
  <c r="G50" i="5"/>
  <c r="F50" i="5"/>
  <c r="E50" i="5"/>
  <c r="D50" i="5"/>
  <c r="C50" i="5"/>
  <c r="C5" i="4"/>
  <c r="I7" i="4"/>
  <c r="F25" i="4"/>
  <c r="I8" i="4"/>
  <c r="F26" i="4"/>
  <c r="E25" i="4"/>
  <c r="D8" i="4"/>
  <c r="E8" i="4"/>
  <c r="F8" i="4"/>
  <c r="G8" i="4"/>
  <c r="J7" i="4"/>
  <c r="K25" i="4"/>
  <c r="J8" i="4"/>
  <c r="K26" i="4"/>
  <c r="J25" i="4"/>
  <c r="J9" i="4"/>
  <c r="K27" i="4"/>
  <c r="J26" i="4"/>
  <c r="I25" i="4"/>
  <c r="D9" i="4"/>
  <c r="E9" i="4"/>
  <c r="F9" i="4"/>
  <c r="G9" i="4"/>
  <c r="K7" i="4"/>
  <c r="Q25" i="4"/>
  <c r="K8" i="4"/>
  <c r="Q26" i="4"/>
  <c r="P25" i="4"/>
  <c r="K9" i="4"/>
  <c r="Q27" i="4"/>
  <c r="P26" i="4"/>
  <c r="O25" i="4"/>
  <c r="K10" i="4"/>
  <c r="Q28" i="4"/>
  <c r="P27" i="4"/>
  <c r="O26" i="4"/>
  <c r="N25" i="4"/>
  <c r="D10" i="4"/>
  <c r="E10" i="4"/>
  <c r="F10" i="4"/>
  <c r="G10" i="4"/>
  <c r="L7" i="4"/>
  <c r="X25" i="4"/>
  <c r="L8" i="4"/>
  <c r="X26" i="4"/>
  <c r="W25" i="4"/>
  <c r="L9" i="4"/>
  <c r="X27" i="4"/>
  <c r="W26" i="4"/>
  <c r="V25" i="4"/>
  <c r="L10" i="4"/>
  <c r="X28" i="4"/>
  <c r="W27" i="4"/>
  <c r="V26" i="4"/>
  <c r="U25" i="4"/>
  <c r="L11" i="4"/>
  <c r="X29" i="4"/>
  <c r="W28" i="4"/>
  <c r="V27" i="4"/>
  <c r="U26" i="4"/>
  <c r="T25" i="4"/>
  <c r="D11" i="4"/>
  <c r="E11" i="4"/>
  <c r="F11" i="4"/>
  <c r="G11" i="4"/>
  <c r="M7" i="4"/>
  <c r="G33" i="4"/>
  <c r="M8" i="4"/>
  <c r="G34" i="4"/>
  <c r="F33" i="4"/>
  <c r="M9" i="4"/>
  <c r="G35" i="4"/>
  <c r="F34" i="4"/>
  <c r="E33" i="4"/>
  <c r="M10" i="4"/>
  <c r="G36" i="4"/>
  <c r="F35" i="4"/>
  <c r="E34" i="4"/>
  <c r="D33" i="4"/>
  <c r="M11" i="4"/>
  <c r="G37" i="4"/>
  <c r="F36" i="4"/>
  <c r="E35" i="4"/>
  <c r="D34" i="4"/>
  <c r="C33" i="4"/>
  <c r="M12" i="4"/>
  <c r="G38" i="4"/>
  <c r="F37" i="4"/>
  <c r="E36" i="4"/>
  <c r="D35" i="4"/>
  <c r="C34" i="4"/>
  <c r="B33" i="4"/>
  <c r="D12" i="4"/>
  <c r="E12" i="4"/>
  <c r="F12" i="4"/>
  <c r="G12" i="4"/>
  <c r="N7" i="4"/>
  <c r="P33" i="4"/>
  <c r="N8" i="4"/>
  <c r="P34" i="4"/>
  <c r="O33" i="4"/>
  <c r="N9" i="4"/>
  <c r="P35" i="4"/>
  <c r="O34" i="4"/>
  <c r="N33" i="4"/>
  <c r="N10" i="4"/>
  <c r="P36" i="4"/>
  <c r="O35" i="4"/>
  <c r="N34" i="4"/>
  <c r="M33" i="4"/>
  <c r="N11" i="4"/>
  <c r="P37" i="4"/>
  <c r="O36" i="4"/>
  <c r="N35" i="4"/>
  <c r="M34" i="4"/>
  <c r="L33" i="4"/>
  <c r="N12" i="4"/>
  <c r="P38" i="4"/>
  <c r="O37" i="4"/>
  <c r="N36" i="4"/>
  <c r="M35" i="4"/>
  <c r="L34" i="4"/>
  <c r="K33" i="4"/>
  <c r="N13" i="4"/>
  <c r="P39" i="4"/>
  <c r="O38" i="4"/>
  <c r="N37" i="4"/>
  <c r="M36" i="4"/>
  <c r="L35" i="4"/>
  <c r="K34" i="4"/>
  <c r="J33" i="4"/>
  <c r="D13" i="4"/>
  <c r="E13" i="4"/>
  <c r="F13" i="4"/>
  <c r="G13" i="4"/>
  <c r="O7" i="4"/>
  <c r="Z33" i="4"/>
  <c r="O8" i="4"/>
  <c r="Z34" i="4"/>
  <c r="Y33" i="4"/>
  <c r="O9" i="4"/>
  <c r="Z35" i="4"/>
  <c r="Y34" i="4"/>
  <c r="X33" i="4"/>
  <c r="O10" i="4"/>
  <c r="Z36" i="4"/>
  <c r="Y35" i="4"/>
  <c r="X34" i="4"/>
  <c r="W33" i="4"/>
  <c r="O11" i="4"/>
  <c r="Z37" i="4"/>
  <c r="Y36" i="4"/>
  <c r="X35" i="4"/>
  <c r="W34" i="4"/>
  <c r="V33" i="4"/>
  <c r="O12" i="4"/>
  <c r="Z38" i="4"/>
  <c r="Y37" i="4"/>
  <c r="X36" i="4"/>
  <c r="W35" i="4"/>
  <c r="V34" i="4"/>
  <c r="U33" i="4"/>
  <c r="O13" i="4"/>
  <c r="Z39" i="4"/>
  <c r="Y38" i="4"/>
  <c r="X37" i="4"/>
  <c r="W36" i="4"/>
  <c r="V35" i="4"/>
  <c r="U34" i="4"/>
  <c r="T33" i="4"/>
  <c r="O14" i="4"/>
  <c r="Z40" i="4"/>
  <c r="Y39" i="4"/>
  <c r="X38" i="4"/>
  <c r="W37" i="4"/>
  <c r="V36" i="4"/>
  <c r="U35" i="4"/>
  <c r="T34" i="4"/>
  <c r="S33" i="4"/>
  <c r="D14" i="4"/>
  <c r="E14" i="4"/>
  <c r="F14" i="4"/>
  <c r="G14" i="4"/>
  <c r="P7" i="4"/>
  <c r="J44" i="4"/>
  <c r="P8" i="4"/>
  <c r="J45" i="4"/>
  <c r="I44" i="4"/>
  <c r="P9" i="4"/>
  <c r="J46" i="4"/>
  <c r="I45" i="4"/>
  <c r="H44" i="4"/>
  <c r="P10" i="4"/>
  <c r="J47" i="4"/>
  <c r="I46" i="4"/>
  <c r="H45" i="4"/>
  <c r="G44" i="4"/>
  <c r="P11" i="4"/>
  <c r="J48" i="4"/>
  <c r="I47" i="4"/>
  <c r="H46" i="4"/>
  <c r="G45" i="4"/>
  <c r="F44" i="4"/>
  <c r="P12" i="4"/>
  <c r="J49" i="4"/>
  <c r="I48" i="4"/>
  <c r="H47" i="4"/>
  <c r="G46" i="4"/>
  <c r="F45" i="4"/>
  <c r="E44" i="4"/>
  <c r="P13" i="4"/>
  <c r="J50" i="4"/>
  <c r="I49" i="4"/>
  <c r="H48" i="4"/>
  <c r="G47" i="4"/>
  <c r="F46" i="4"/>
  <c r="E45" i="4"/>
  <c r="D44" i="4"/>
  <c r="P14" i="4"/>
  <c r="J51" i="4"/>
  <c r="I50" i="4"/>
  <c r="H49" i="4"/>
  <c r="G48" i="4"/>
  <c r="F47" i="4"/>
  <c r="E46" i="4"/>
  <c r="D45" i="4"/>
  <c r="C44" i="4"/>
  <c r="P15" i="4"/>
  <c r="J52" i="4"/>
  <c r="I51" i="4"/>
  <c r="H50" i="4"/>
  <c r="G49" i="4"/>
  <c r="F48" i="4"/>
  <c r="E47" i="4"/>
  <c r="D46" i="4"/>
  <c r="C45" i="4"/>
  <c r="B44" i="4"/>
  <c r="D15" i="4"/>
  <c r="E15" i="4"/>
  <c r="F15" i="4"/>
  <c r="G15" i="4"/>
  <c r="Q7" i="4"/>
  <c r="V44" i="4"/>
  <c r="Q8" i="4"/>
  <c r="V45" i="4"/>
  <c r="U44" i="4"/>
  <c r="Q9" i="4"/>
  <c r="V46" i="4"/>
  <c r="U45" i="4"/>
  <c r="T44" i="4"/>
  <c r="Q10" i="4"/>
  <c r="V47" i="4"/>
  <c r="U46" i="4"/>
  <c r="T45" i="4"/>
  <c r="S44" i="4"/>
  <c r="Q11" i="4"/>
  <c r="V48" i="4"/>
  <c r="U47" i="4"/>
  <c r="T46" i="4"/>
  <c r="S45" i="4"/>
  <c r="R44" i="4"/>
  <c r="Q12" i="4"/>
  <c r="V49" i="4"/>
  <c r="U48" i="4"/>
  <c r="T47" i="4"/>
  <c r="S46" i="4"/>
  <c r="R45" i="4"/>
  <c r="Q44" i="4"/>
  <c r="Q13" i="4"/>
  <c r="V50" i="4"/>
  <c r="U49" i="4"/>
  <c r="T48" i="4"/>
  <c r="S47" i="4"/>
  <c r="R46" i="4"/>
  <c r="Q45" i="4"/>
  <c r="P44" i="4"/>
  <c r="Q14" i="4"/>
  <c r="V51" i="4"/>
  <c r="U50" i="4"/>
  <c r="T49" i="4"/>
  <c r="S48" i="4"/>
  <c r="R47" i="4"/>
  <c r="Q46" i="4"/>
  <c r="P45" i="4"/>
  <c r="O44" i="4"/>
  <c r="Q15" i="4"/>
  <c r="V52" i="4"/>
  <c r="U51" i="4"/>
  <c r="T50" i="4"/>
  <c r="S49" i="4"/>
  <c r="R48" i="4"/>
  <c r="Q47" i="4"/>
  <c r="P46" i="4"/>
  <c r="O45" i="4"/>
  <c r="N44" i="4"/>
  <c r="Q16" i="4"/>
  <c r="V53" i="4"/>
  <c r="U52" i="4"/>
  <c r="T51" i="4"/>
  <c r="S50" i="4"/>
  <c r="R49" i="4"/>
  <c r="Q48" i="4"/>
  <c r="P47" i="4"/>
  <c r="O46" i="4"/>
  <c r="N45" i="4"/>
  <c r="M44" i="4"/>
  <c r="D16" i="4"/>
  <c r="E16" i="4"/>
  <c r="F16" i="4"/>
  <c r="G16" i="4"/>
  <c r="B25" i="4"/>
  <c r="D7" i="4"/>
  <c r="E7" i="4"/>
  <c r="F7" i="4"/>
  <c r="G7" i="4"/>
  <c r="B50" i="5"/>
  <c r="C11" i="5"/>
  <c r="Q11" i="5"/>
  <c r="C12" i="5"/>
  <c r="D12" i="5"/>
  <c r="Q12" i="5"/>
  <c r="C13" i="5"/>
  <c r="D13" i="5"/>
  <c r="E13" i="5"/>
  <c r="Q13" i="5"/>
  <c r="C14" i="5"/>
  <c r="D14" i="5"/>
  <c r="E14" i="5"/>
  <c r="F14" i="5"/>
  <c r="Q14" i="5"/>
  <c r="C15" i="5"/>
  <c r="D15" i="5"/>
  <c r="E15" i="5"/>
  <c r="F15" i="5"/>
  <c r="G15" i="5"/>
  <c r="Q15" i="5"/>
  <c r="C16" i="5"/>
  <c r="D16" i="5"/>
  <c r="E16" i="5"/>
  <c r="F16" i="5"/>
  <c r="G16" i="5"/>
  <c r="H16" i="5"/>
  <c r="Q16" i="5"/>
  <c r="C17" i="5"/>
  <c r="D17" i="5"/>
  <c r="E17" i="5"/>
  <c r="F17" i="5"/>
  <c r="G17" i="5"/>
  <c r="H17" i="5"/>
  <c r="I17" i="5"/>
  <c r="Q17" i="5"/>
  <c r="C18" i="5"/>
  <c r="D18" i="5"/>
  <c r="E18" i="5"/>
  <c r="F18" i="5"/>
  <c r="G18" i="5"/>
  <c r="H18" i="5"/>
  <c r="I18" i="5"/>
  <c r="J18" i="5"/>
  <c r="Q18" i="5"/>
  <c r="C19" i="5"/>
  <c r="D19" i="5"/>
  <c r="E19" i="5"/>
  <c r="F19" i="5"/>
  <c r="G19" i="5"/>
  <c r="H19" i="5"/>
  <c r="I19" i="5"/>
  <c r="J19" i="5"/>
  <c r="K19" i="5"/>
  <c r="Q19" i="5"/>
  <c r="C20" i="5"/>
  <c r="D20" i="5"/>
  <c r="E20" i="5"/>
  <c r="F20" i="5"/>
  <c r="G20" i="5"/>
  <c r="H20" i="5"/>
  <c r="I20" i="5"/>
  <c r="J20" i="5"/>
  <c r="K20" i="5"/>
  <c r="L20" i="5"/>
  <c r="Q20" i="5"/>
  <c r="C21" i="5"/>
  <c r="D21" i="5"/>
  <c r="E21" i="5"/>
  <c r="F21" i="5"/>
  <c r="G21" i="5"/>
  <c r="H21" i="5"/>
  <c r="I21" i="5"/>
  <c r="J21" i="5"/>
  <c r="K21" i="5"/>
  <c r="L21" i="5"/>
  <c r="M21" i="5"/>
  <c r="Q21" i="5"/>
  <c r="C22" i="5"/>
  <c r="D22" i="5"/>
  <c r="E22" i="5"/>
  <c r="F22" i="5"/>
  <c r="G22" i="5"/>
  <c r="H22" i="5"/>
  <c r="I22" i="5"/>
  <c r="J22" i="5"/>
  <c r="K22" i="5"/>
  <c r="L22" i="5"/>
  <c r="M22" i="5"/>
  <c r="N22" i="5"/>
  <c r="Q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Q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Q10" i="5"/>
  <c r="Q9" i="5"/>
  <c r="D18" i="4"/>
  <c r="R9" i="4"/>
  <c r="R8" i="4"/>
  <c r="R10" i="4"/>
  <c r="R11" i="4"/>
  <c r="R12" i="4"/>
  <c r="R13" i="4"/>
  <c r="R14" i="4"/>
  <c r="R15" i="4"/>
  <c r="R16" i="4"/>
  <c r="I9" i="4"/>
  <c r="J10" i="4"/>
  <c r="K11" i="4"/>
  <c r="L12" i="4"/>
  <c r="M13" i="4"/>
  <c r="N14" i="4"/>
  <c r="O15" i="4"/>
  <c r="P16" i="4"/>
  <c r="Q17" i="4"/>
  <c r="R17" i="4"/>
  <c r="I10" i="4"/>
  <c r="J11" i="4"/>
  <c r="K12" i="4"/>
  <c r="L13" i="4"/>
  <c r="M14" i="4"/>
  <c r="N15" i="4"/>
  <c r="O16" i="4"/>
  <c r="P17" i="4"/>
  <c r="Q18" i="4"/>
  <c r="R18" i="4"/>
  <c r="Q22" i="4"/>
  <c r="R22" i="4"/>
  <c r="I11" i="4"/>
  <c r="I12" i="4"/>
  <c r="J12" i="4"/>
  <c r="I13" i="4"/>
  <c r="J13" i="4"/>
  <c r="K13" i="4"/>
  <c r="I14" i="4"/>
  <c r="J14" i="4"/>
  <c r="K14" i="4"/>
  <c r="L14" i="4"/>
  <c r="I15" i="4"/>
  <c r="J15" i="4"/>
  <c r="K15" i="4"/>
  <c r="L15" i="4"/>
  <c r="M15" i="4"/>
  <c r="I16" i="4"/>
  <c r="J16" i="4"/>
  <c r="K16" i="4"/>
  <c r="L16" i="4"/>
  <c r="M16" i="4"/>
  <c r="N16" i="4"/>
  <c r="I17" i="4"/>
  <c r="J17" i="4"/>
  <c r="K17" i="4"/>
  <c r="L17" i="4"/>
  <c r="M17" i="4"/>
  <c r="N17" i="4"/>
  <c r="O17" i="4"/>
  <c r="R7" i="4"/>
  <c r="D26" i="1"/>
  <c r="D25" i="1"/>
  <c r="C41" i="1"/>
  <c r="D22" i="1"/>
  <c r="D21" i="1"/>
  <c r="J37" i="1"/>
  <c r="D23" i="1"/>
  <c r="J38" i="1"/>
  <c r="D24" i="1"/>
  <c r="J39" i="1"/>
  <c r="J40" i="1"/>
  <c r="J41" i="1"/>
  <c r="D27" i="1"/>
  <c r="J42" i="1"/>
  <c r="D28" i="1"/>
  <c r="J43" i="1"/>
  <c r="D29" i="1"/>
  <c r="J44" i="1"/>
  <c r="D30" i="1"/>
  <c r="J45" i="1"/>
  <c r="D31" i="1"/>
  <c r="J46" i="1"/>
  <c r="D32" i="1"/>
  <c r="J47" i="1"/>
  <c r="J48" i="1"/>
  <c r="D20" i="1"/>
  <c r="J36" i="1"/>
  <c r="C37" i="1"/>
  <c r="C38" i="1"/>
  <c r="C39" i="1"/>
  <c r="C40" i="1"/>
  <c r="C42" i="1"/>
  <c r="C43" i="1"/>
  <c r="C44" i="1"/>
  <c r="C45" i="1"/>
  <c r="C46" i="1"/>
  <c r="C47" i="1"/>
  <c r="C48" i="1"/>
  <c r="C36" i="1"/>
  <c r="H3" i="2"/>
  <c r="D4" i="2"/>
  <c r="D5" i="2"/>
  <c r="K4" i="2"/>
  <c r="L4" i="2"/>
  <c r="I4" i="2"/>
  <c r="J4" i="2"/>
  <c r="M4" i="2"/>
  <c r="D6" i="2"/>
  <c r="D7" i="2"/>
  <c r="H4" i="2"/>
  <c r="K5" i="2"/>
  <c r="L5" i="2"/>
  <c r="I5" i="2"/>
  <c r="J5" i="2"/>
  <c r="M5" i="2"/>
  <c r="D8" i="2"/>
  <c r="D9" i="2"/>
  <c r="H5" i="2"/>
  <c r="K6" i="2"/>
  <c r="L6" i="2"/>
  <c r="I6" i="2"/>
  <c r="J6" i="2"/>
  <c r="M6" i="2"/>
  <c r="D10" i="2"/>
  <c r="D11" i="2"/>
  <c r="H6" i="2"/>
  <c r="K7" i="2"/>
  <c r="L7" i="2"/>
  <c r="I7" i="2"/>
  <c r="J7" i="2"/>
  <c r="M7" i="2"/>
  <c r="D12" i="2"/>
  <c r="D13" i="2"/>
  <c r="H7" i="2"/>
  <c r="K8" i="2"/>
  <c r="L8" i="2"/>
  <c r="I8" i="2"/>
  <c r="J8" i="2"/>
  <c r="M8" i="2"/>
  <c r="D14" i="2"/>
  <c r="D15" i="2"/>
  <c r="H8" i="2"/>
  <c r="K9" i="2"/>
  <c r="L9" i="2"/>
  <c r="I9" i="2"/>
  <c r="J9" i="2"/>
  <c r="M9" i="2"/>
  <c r="D16" i="2"/>
  <c r="D17" i="2"/>
  <c r="H9" i="2"/>
  <c r="K10" i="2"/>
  <c r="L10" i="2"/>
  <c r="I10" i="2"/>
  <c r="J10" i="2"/>
  <c r="M10" i="2"/>
  <c r="D18" i="2"/>
  <c r="D19" i="2"/>
  <c r="H10" i="2"/>
  <c r="K11" i="2"/>
  <c r="L11" i="2"/>
  <c r="I11" i="2"/>
  <c r="J11" i="2"/>
  <c r="M11" i="2"/>
  <c r="D20" i="2"/>
  <c r="D21" i="2"/>
  <c r="H11" i="2"/>
  <c r="K12" i="2"/>
  <c r="L12" i="2"/>
  <c r="I12" i="2"/>
  <c r="J12" i="2"/>
  <c r="M12" i="2"/>
  <c r="D23" i="2"/>
  <c r="D22" i="2"/>
  <c r="H12" i="2"/>
  <c r="K13" i="2"/>
  <c r="L13" i="2"/>
  <c r="I13" i="2"/>
  <c r="J13" i="2"/>
  <c r="M13" i="2"/>
  <c r="M14" i="2"/>
  <c r="N4" i="2"/>
  <c r="N5" i="2"/>
  <c r="N6" i="2"/>
  <c r="N7" i="2"/>
  <c r="N8" i="2"/>
  <c r="N9" i="2"/>
  <c r="N10" i="2"/>
  <c r="N11" i="2"/>
  <c r="N12" i="2"/>
  <c r="N13" i="2"/>
  <c r="O14" i="2"/>
  <c r="J3" i="2"/>
  <c r="M15" i="2"/>
  <c r="O15" i="2"/>
  <c r="D24" i="2"/>
  <c r="D25" i="2"/>
  <c r="H13" i="2"/>
  <c r="D27" i="2"/>
  <c r="D26" i="2"/>
  <c r="F8" i="1"/>
  <c r="M16" i="1"/>
  <c r="N16" i="1"/>
  <c r="M36" i="1"/>
  <c r="N37" i="1"/>
  <c r="M37" i="1"/>
  <c r="N38" i="1"/>
  <c r="M38" i="1"/>
  <c r="N39" i="1"/>
  <c r="M39" i="1"/>
  <c r="N40" i="1"/>
  <c r="M40" i="1"/>
  <c r="N41" i="1"/>
  <c r="M41" i="1"/>
  <c r="N42" i="1"/>
  <c r="M42" i="1"/>
  <c r="N43" i="1"/>
  <c r="M43" i="1"/>
  <c r="N44" i="1"/>
  <c r="M44" i="1"/>
  <c r="N45" i="1"/>
  <c r="M45" i="1"/>
  <c r="N46" i="1"/>
  <c r="M46" i="1"/>
  <c r="N47" i="1"/>
  <c r="M47" i="1"/>
  <c r="N48" i="1"/>
  <c r="M48" i="1"/>
  <c r="D33" i="1"/>
  <c r="F36" i="1"/>
  <c r="G37" i="1"/>
  <c r="F37" i="1"/>
  <c r="G38" i="1"/>
  <c r="F38" i="1"/>
  <c r="G39" i="1"/>
  <c r="F39" i="1"/>
  <c r="G40" i="1"/>
  <c r="F40" i="1"/>
  <c r="G41" i="1"/>
  <c r="F41" i="1"/>
  <c r="G42" i="1"/>
  <c r="F42" i="1"/>
  <c r="G43" i="1"/>
  <c r="F43" i="1"/>
  <c r="G44" i="1"/>
  <c r="F44" i="1"/>
  <c r="G45" i="1"/>
  <c r="F45" i="1"/>
  <c r="G46" i="1"/>
  <c r="F46" i="1"/>
  <c r="G47" i="1"/>
  <c r="F47" i="1"/>
  <c r="G48" i="1"/>
  <c r="F48" i="1"/>
  <c r="M6" i="1"/>
  <c r="N7" i="1"/>
  <c r="M7" i="1"/>
  <c r="N8" i="1"/>
  <c r="M8" i="1"/>
  <c r="N9" i="1"/>
  <c r="M9" i="1"/>
  <c r="N10" i="1"/>
  <c r="M10" i="1"/>
  <c r="N11" i="1"/>
  <c r="M11" i="1"/>
  <c r="N12" i="1"/>
  <c r="M12" i="1"/>
  <c r="N13" i="1"/>
  <c r="M13" i="1"/>
  <c r="N14" i="1"/>
  <c r="M14" i="1"/>
  <c r="N15" i="1"/>
  <c r="M15" i="1"/>
  <c r="M5" i="1"/>
  <c r="M4" i="1"/>
  <c r="N5" i="1"/>
  <c r="N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F5" i="1"/>
  <c r="F4" i="1"/>
  <c r="C4" i="1"/>
  <c r="G5" i="1"/>
  <c r="C5" i="1"/>
  <c r="G6" i="1"/>
  <c r="F6" i="1"/>
  <c r="C6" i="1"/>
  <c r="G7" i="1"/>
  <c r="F7" i="1"/>
  <c r="C7" i="1"/>
  <c r="G8" i="1"/>
  <c r="C8" i="1"/>
  <c r="G9" i="1"/>
  <c r="F9" i="1"/>
  <c r="C9" i="1"/>
  <c r="G10" i="1"/>
  <c r="F10" i="1"/>
  <c r="C10" i="1"/>
  <c r="G11" i="1"/>
  <c r="F11" i="1"/>
  <c r="C11" i="1"/>
  <c r="G12" i="1"/>
  <c r="F12" i="1"/>
  <c r="C12" i="1"/>
  <c r="G13" i="1"/>
  <c r="F13" i="1"/>
  <c r="C13" i="1"/>
  <c r="G14" i="1"/>
  <c r="F14" i="1"/>
  <c r="C14" i="1"/>
  <c r="G15" i="1"/>
  <c r="F15" i="1"/>
  <c r="C15" i="1"/>
  <c r="G16" i="1"/>
  <c r="F16" i="1"/>
  <c r="C16" i="1"/>
</calcChain>
</file>

<file path=xl/sharedStrings.xml><?xml version="1.0" encoding="utf-8"?>
<sst xmlns="http://schemas.openxmlformats.org/spreadsheetml/2006/main" count="118" uniqueCount="77">
  <si>
    <t>US Libor 3-month</t>
  </si>
  <si>
    <t>Mat Date</t>
  </si>
  <si>
    <t>Rate</t>
  </si>
  <si>
    <t>Principal</t>
  </si>
  <si>
    <t>Interest cost</t>
  </si>
  <si>
    <t>Quote</t>
  </si>
  <si>
    <t>A.</t>
  </si>
  <si>
    <t>B.</t>
  </si>
  <si>
    <t>Eurodollar quote</t>
  </si>
  <si>
    <t>Forward Rate</t>
  </si>
  <si>
    <t>Spot Rate</t>
  </si>
  <si>
    <t xml:space="preserve">Earning </t>
  </si>
  <si>
    <t>Cost</t>
  </si>
  <si>
    <t>2018-12-17</t>
  </si>
  <si>
    <t>Settlement date</t>
  </si>
  <si>
    <t>Earnings</t>
  </si>
  <si>
    <t>Costs</t>
  </si>
  <si>
    <t>Interpolate rate</t>
  </si>
  <si>
    <t>Earning paid at the end of every 3 months</t>
  </si>
  <si>
    <t>Earning paid at the beginning of every 3 months</t>
  </si>
  <si>
    <t>C.</t>
  </si>
  <si>
    <t>Discuss how you can use the Eurodollar futures contracts to “lock in” your financing rate over the next 3 years.</t>
  </si>
  <si>
    <t>D.</t>
  </si>
  <si>
    <t>Discuss the pros and cons of this hedging strategy versus no-hedging.</t>
  </si>
  <si>
    <t>Period</t>
  </si>
  <si>
    <t>Date</t>
  </si>
  <si>
    <t>L6n</t>
  </si>
  <si>
    <t>Coupon Rate</t>
  </si>
  <si>
    <t>Cash Flow</t>
  </si>
  <si>
    <t>Rn</t>
  </si>
  <si>
    <t>Libor Rates (USD)</t>
  </si>
  <si>
    <t>Latest</t>
  </si>
  <si>
    <t>Wk ago</t>
  </si>
  <si>
    <t>High</t>
  </si>
  <si>
    <t>Low</t>
  </si>
  <si>
    <t>Libor Overnight</t>
  </si>
  <si>
    <t>Libor 1 Week</t>
  </si>
  <si>
    <t>Libor 1 Month</t>
  </si>
  <si>
    <t>Libor 2 Month</t>
  </si>
  <si>
    <t>Libor 3 Month</t>
  </si>
  <si>
    <t>Libor 6 Month</t>
  </si>
  <si>
    <t>Libor 1 Year</t>
  </si>
  <si>
    <t>Discount Factor</t>
  </si>
  <si>
    <t>PV</t>
  </si>
  <si>
    <t>Price</t>
  </si>
  <si>
    <t>Duration</t>
  </si>
  <si>
    <t>YTM</t>
  </si>
  <si>
    <t>Mod Dur</t>
  </si>
  <si>
    <t>Mac Dur</t>
  </si>
  <si>
    <t>Time to Mat</t>
  </si>
  <si>
    <t>Implied R</t>
  </si>
  <si>
    <t>Pricing Error</t>
  </si>
  <si>
    <t>Sum of Squared Error</t>
  </si>
  <si>
    <t>lamba</t>
  </si>
  <si>
    <t>sigma</t>
  </si>
  <si>
    <t>t</t>
  </si>
  <si>
    <t>U</t>
  </si>
  <si>
    <t>D</t>
  </si>
  <si>
    <t>q</t>
  </si>
  <si>
    <t>1-period price</t>
  </si>
  <si>
    <t>2-period price</t>
  </si>
  <si>
    <t>3-period price</t>
  </si>
  <si>
    <t>4-period price</t>
  </si>
  <si>
    <t>5-period rice</t>
  </si>
  <si>
    <t>6-period price</t>
  </si>
  <si>
    <t>7-period price</t>
  </si>
  <si>
    <t>8-period price</t>
  </si>
  <si>
    <t>9-period price</t>
  </si>
  <si>
    <t>10-period price</t>
  </si>
  <si>
    <t>##We assume the overnight spot rate is 2.5%</t>
  </si>
  <si>
    <t>Value</t>
  </si>
  <si>
    <t>OAS</t>
  </si>
  <si>
    <t xml:space="preserve">P(NCB) = </t>
  </si>
  <si>
    <t xml:space="preserve">O(NCB) = </t>
  </si>
  <si>
    <t xml:space="preserve">P(CB) = </t>
  </si>
  <si>
    <t xml:space="preserve">P(CB-Orginal) = </t>
  </si>
  <si>
    <t>Obs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</si>
</sst>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$&quot;#,##0.00"/>
    <numFmt numFmtId="165" formatCode="0.0000%"/>
    <numFmt numFmtId="166" formatCode="0.000%"/>
    <numFmt numFmtId="167" formatCode="0.0000"/>
    <numFmt numFmtId="168" formatCode="0.0"/>
    <numFmt numFmtId="169" formatCode="0.0000000"/>
    <numFmt numFmtId="170" formatCode="0.000000000000000000%"/>
    <numFmt numFmtId="171" formatCode="&quot;$&quot;#,##0.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7" fontId="0" fillId="0" borderId="0" xfId="0" applyNumberFormat="1"/>
    <xf numFmtId="14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0" fontId="0" fillId="0" borderId="0" xfId="0" applyAlignment="1">
      <alignment wrapText="1"/>
    </xf>
    <xf numFmtId="2" fontId="0" fillId="0" borderId="0" xfId="0" applyNumberFormat="1"/>
    <xf numFmtId="166" fontId="0" fillId="0" borderId="0" xfId="1" applyNumberFormat="1" applyFont="1"/>
    <xf numFmtId="14" fontId="0" fillId="0" borderId="0" xfId="0" applyNumberFormat="1" applyAlignment="1">
      <alignment wrapText="1"/>
    </xf>
    <xf numFmtId="1" fontId="0" fillId="0" borderId="0" xfId="0" applyNumberFormat="1"/>
    <xf numFmtId="167" fontId="0" fillId="0" borderId="0" xfId="1" applyNumberFormat="1" applyFont="1"/>
    <xf numFmtId="0" fontId="0" fillId="2" borderId="0" xfId="0" applyFill="1"/>
    <xf numFmtId="169" fontId="0" fillId="0" borderId="0" xfId="0" applyNumberFormat="1"/>
    <xf numFmtId="165" fontId="0" fillId="0" borderId="0" xfId="1" applyNumberFormat="1" applyFont="1"/>
    <xf numFmtId="0" fontId="0" fillId="3" borderId="0" xfId="0" applyFill="1"/>
    <xf numFmtId="170" fontId="0" fillId="0" borderId="0" xfId="0" applyNumberFormat="1"/>
    <xf numFmtId="164" fontId="0" fillId="0" borderId="0" xfId="1" applyNumberFormat="1" applyFont="1"/>
    <xf numFmtId="168" fontId="0" fillId="0" borderId="0" xfId="1" applyNumberFormat="1" applyFont="1"/>
    <xf numFmtId="171" fontId="0" fillId="0" borderId="0" xfId="0" applyNumberFormat="1"/>
    <xf numFmtId="166" fontId="0" fillId="3" borderId="0" xfId="0" applyNumberForma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opLeftCell="A32" workbookViewId="0">
      <selection activeCell="C38" sqref="C38"/>
    </sheetView>
  </sheetViews>
  <sheetFormatPr baseColWidth="10" defaultColWidth="8.83203125" defaultRowHeight="15" x14ac:dyDescent="0.2"/>
  <cols>
    <col min="2" max="2" width="10.33203125" bestFit="1" customWidth="1"/>
    <col min="3" max="3" width="13.1640625" customWidth="1"/>
    <col min="4" max="4" width="12.1640625" bestFit="1" customWidth="1"/>
    <col min="5" max="5" width="13.6640625" bestFit="1" customWidth="1"/>
    <col min="6" max="6" width="12.6640625" customWidth="1"/>
    <col min="7" max="7" width="13.6640625" bestFit="1" customWidth="1"/>
    <col min="8" max="8" width="9.83203125" customWidth="1"/>
    <col min="9" max="9" width="15.33203125" customWidth="1"/>
    <col min="10" max="10" width="13.83203125" customWidth="1"/>
    <col min="11" max="14" width="13.5" customWidth="1"/>
    <col min="15" max="18" width="13.83203125" customWidth="1"/>
  </cols>
  <sheetData>
    <row r="1" spans="1:14" x14ac:dyDescent="0.2">
      <c r="A1" t="s">
        <v>6</v>
      </c>
      <c r="B1" t="s">
        <v>0</v>
      </c>
      <c r="D1" t="s">
        <v>11</v>
      </c>
      <c r="E1" t="s">
        <v>12</v>
      </c>
    </row>
    <row r="2" spans="1:14" x14ac:dyDescent="0.2">
      <c r="B2">
        <v>1.9197500000000001</v>
      </c>
      <c r="D2" s="3">
        <v>90000</v>
      </c>
      <c r="E2" s="3">
        <v>1000000</v>
      </c>
    </row>
    <row r="3" spans="1:14" ht="14.25" customHeight="1" x14ac:dyDescent="0.2">
      <c r="A3" s="24" t="s">
        <v>18</v>
      </c>
      <c r="B3" t="s">
        <v>1</v>
      </c>
      <c r="C3" t="s">
        <v>2</v>
      </c>
      <c r="D3" t="s">
        <v>15</v>
      </c>
      <c r="E3" t="s">
        <v>16</v>
      </c>
      <c r="F3" t="s">
        <v>3</v>
      </c>
      <c r="G3" t="s">
        <v>4</v>
      </c>
      <c r="H3" s="25" t="s">
        <v>19</v>
      </c>
      <c r="I3" t="s">
        <v>1</v>
      </c>
      <c r="J3" t="s">
        <v>2</v>
      </c>
      <c r="K3" t="s">
        <v>15</v>
      </c>
      <c r="L3" t="s">
        <v>16</v>
      </c>
      <c r="M3" t="s">
        <v>3</v>
      </c>
      <c r="N3" t="s">
        <v>4</v>
      </c>
    </row>
    <row r="4" spans="1:14" x14ac:dyDescent="0.2">
      <c r="A4" s="24"/>
      <c r="B4" s="2">
        <v>43189</v>
      </c>
      <c r="C4" s="6">
        <f>$B$2%+2%</f>
        <v>3.9197499999999996E-2</v>
      </c>
      <c r="D4" s="3">
        <v>0</v>
      </c>
      <c r="E4" s="3">
        <v>1000000</v>
      </c>
      <c r="F4" s="3">
        <f>-D4+E4</f>
        <v>1000000</v>
      </c>
      <c r="G4" s="3">
        <v>0</v>
      </c>
      <c r="H4" s="25"/>
      <c r="I4" s="2">
        <v>43189</v>
      </c>
      <c r="J4" s="6">
        <f>$B$2%+2%</f>
        <v>3.9197499999999996E-2</v>
      </c>
      <c r="K4" s="3">
        <v>90000</v>
      </c>
      <c r="L4" s="3">
        <v>1000000</v>
      </c>
      <c r="M4" s="3">
        <f>-K4+L4</f>
        <v>910000</v>
      </c>
      <c r="N4" s="3">
        <v>0</v>
      </c>
    </row>
    <row r="5" spans="1:14" x14ac:dyDescent="0.2">
      <c r="A5" s="24"/>
      <c r="B5" s="2">
        <v>43281</v>
      </c>
      <c r="C5" s="6">
        <f t="shared" ref="C5:C16" si="0">$B$2%+2%</f>
        <v>3.9197499999999996E-2</v>
      </c>
      <c r="D5" s="3">
        <v>90000</v>
      </c>
      <c r="E5" s="3">
        <v>0</v>
      </c>
      <c r="F5" s="3">
        <f t="shared" ref="F5:F16" si="1">F4-D5+G5+E5</f>
        <v>919799.375</v>
      </c>
      <c r="G5" s="3">
        <f t="shared" ref="G5:G16" si="2">F4*C4/4</f>
        <v>9799.3749999999982</v>
      </c>
      <c r="H5" s="25"/>
      <c r="I5" s="2">
        <v>43281</v>
      </c>
      <c r="J5" s="6">
        <f t="shared" ref="J5:J16" si="3">$B$2%+2%</f>
        <v>3.9197499999999996E-2</v>
      </c>
      <c r="K5" s="3">
        <v>90000</v>
      </c>
      <c r="L5" s="3">
        <v>0</v>
      </c>
      <c r="M5" s="3">
        <f>M4-K5+N5+L5</f>
        <v>828917.43125000002</v>
      </c>
      <c r="N5" s="3">
        <f t="shared" ref="N5:N16" si="4">M4*J4/4</f>
        <v>8917.4312499999996</v>
      </c>
    </row>
    <row r="6" spans="1:14" x14ac:dyDescent="0.2">
      <c r="A6" s="24"/>
      <c r="B6" s="2">
        <v>43373</v>
      </c>
      <c r="C6" s="6">
        <f t="shared" si="0"/>
        <v>3.9197499999999996E-2</v>
      </c>
      <c r="D6" s="3">
        <v>90000</v>
      </c>
      <c r="E6" s="3">
        <v>1000000</v>
      </c>
      <c r="F6" s="3">
        <f t="shared" si="1"/>
        <v>1838812.8340003905</v>
      </c>
      <c r="G6" s="3">
        <f t="shared" si="2"/>
        <v>9013.4590003906233</v>
      </c>
      <c r="H6" s="25"/>
      <c r="I6" s="2">
        <v>43373</v>
      </c>
      <c r="J6" s="6">
        <f t="shared" si="3"/>
        <v>3.9197499999999996E-2</v>
      </c>
      <c r="K6" s="3">
        <v>90000</v>
      </c>
      <c r="L6" s="3">
        <v>1000000</v>
      </c>
      <c r="M6" s="3">
        <f t="shared" ref="M6:M15" si="5">M5-K6+N6+L6</f>
        <v>1747040.3040028554</v>
      </c>
      <c r="N6" s="3">
        <f t="shared" si="4"/>
        <v>8122.8727528554682</v>
      </c>
    </row>
    <row r="7" spans="1:14" x14ac:dyDescent="0.2">
      <c r="A7" s="24"/>
      <c r="B7" s="2">
        <v>43465</v>
      </c>
      <c r="C7" s="6">
        <f t="shared" si="0"/>
        <v>3.9197499999999996E-2</v>
      </c>
      <c r="D7" s="3">
        <v>90000</v>
      </c>
      <c r="E7" s="3">
        <v>0</v>
      </c>
      <c r="F7" s="3">
        <f t="shared" si="1"/>
        <v>1766832.050515573</v>
      </c>
      <c r="G7" s="3">
        <f t="shared" si="2"/>
        <v>18019.216515182576</v>
      </c>
      <c r="H7" s="25"/>
      <c r="I7" s="2">
        <v>43465</v>
      </c>
      <c r="J7" s="6">
        <f t="shared" si="3"/>
        <v>3.9197499999999996E-2</v>
      </c>
      <c r="K7" s="3">
        <v>90000</v>
      </c>
      <c r="L7" s="3">
        <v>0</v>
      </c>
      <c r="M7" s="3">
        <f t="shared" si="5"/>
        <v>1674160.2070818935</v>
      </c>
      <c r="N7" s="3">
        <f t="shared" si="4"/>
        <v>17119.90307903798</v>
      </c>
    </row>
    <row r="8" spans="1:14" x14ac:dyDescent="0.2">
      <c r="A8" s="24"/>
      <c r="B8" s="2">
        <v>43555</v>
      </c>
      <c r="C8" s="6">
        <f t="shared" si="0"/>
        <v>3.9197499999999996E-2</v>
      </c>
      <c r="D8" s="3">
        <v>90000</v>
      </c>
      <c r="E8" s="3">
        <v>1000000</v>
      </c>
      <c r="F8" s="3">
        <f t="shared" si="1"/>
        <v>2694145.9003405944</v>
      </c>
      <c r="G8" s="3">
        <f t="shared" si="2"/>
        <v>17313.849825021043</v>
      </c>
      <c r="H8" s="25"/>
      <c r="I8" s="2">
        <v>43555</v>
      </c>
      <c r="J8" s="6">
        <f t="shared" si="3"/>
        <v>3.9197499999999996E-2</v>
      </c>
      <c r="K8" s="3">
        <v>90000</v>
      </c>
      <c r="L8" s="3">
        <v>1000000</v>
      </c>
      <c r="M8" s="3">
        <f t="shared" si="5"/>
        <v>2600565.9307611668</v>
      </c>
      <c r="N8" s="3">
        <f t="shared" si="4"/>
        <v>16405.723679273127</v>
      </c>
    </row>
    <row r="9" spans="1:14" x14ac:dyDescent="0.2">
      <c r="B9" s="2">
        <v>43646</v>
      </c>
      <c r="C9" s="6">
        <f t="shared" si="0"/>
        <v>3.9197499999999996E-2</v>
      </c>
      <c r="D9" s="3">
        <v>90000</v>
      </c>
      <c r="E9" s="3">
        <v>0</v>
      </c>
      <c r="F9" s="3">
        <f t="shared" si="1"/>
        <v>2630546.8463227446</v>
      </c>
      <c r="G9" s="3">
        <f t="shared" si="2"/>
        <v>26400.945982150108</v>
      </c>
      <c r="I9" s="2">
        <v>43646</v>
      </c>
      <c r="J9" s="6">
        <f t="shared" si="3"/>
        <v>3.9197499999999996E-2</v>
      </c>
      <c r="K9" s="3">
        <v>90000</v>
      </c>
      <c r="L9" s="3">
        <v>0</v>
      </c>
      <c r="M9" s="3">
        <f t="shared" si="5"/>
        <v>2536049.8515289198</v>
      </c>
      <c r="N9" s="3">
        <f t="shared" si="4"/>
        <v>25483.920767752708</v>
      </c>
    </row>
    <row r="10" spans="1:14" x14ac:dyDescent="0.2">
      <c r="B10" s="2">
        <v>43738</v>
      </c>
      <c r="C10" s="6">
        <f t="shared" si="0"/>
        <v>3.9197499999999996E-2</v>
      </c>
      <c r="D10" s="3">
        <v>90000</v>
      </c>
      <c r="E10" s="3">
        <v>1000000</v>
      </c>
      <c r="F10" s="3">
        <f t="shared" si="1"/>
        <v>3566324.5613249284</v>
      </c>
      <c r="G10" s="3">
        <f t="shared" si="2"/>
        <v>25777.715002183944</v>
      </c>
      <c r="I10" s="2">
        <v>43738</v>
      </c>
      <c r="J10" s="6">
        <f t="shared" si="3"/>
        <v>3.9197499999999996E-2</v>
      </c>
      <c r="K10" s="3">
        <v>90000</v>
      </c>
      <c r="L10" s="3">
        <v>1000000</v>
      </c>
      <c r="M10" s="3">
        <f t="shared" si="5"/>
        <v>3470901.555042746</v>
      </c>
      <c r="N10" s="3">
        <f t="shared" si="4"/>
        <v>24851.703513826207</v>
      </c>
    </row>
    <row r="11" spans="1:14" x14ac:dyDescent="0.2">
      <c r="B11" s="2">
        <v>43830</v>
      </c>
      <c r="C11" s="6">
        <f t="shared" si="0"/>
        <v>3.9197499999999996E-2</v>
      </c>
      <c r="D11" s="3">
        <v>90000</v>
      </c>
      <c r="E11" s="3">
        <v>0</v>
      </c>
      <c r="F11" s="3">
        <f t="shared" si="1"/>
        <v>3511272.3130730619</v>
      </c>
      <c r="G11" s="3">
        <f t="shared" si="2"/>
        <v>34947.751748133465</v>
      </c>
      <c r="I11" s="2">
        <v>43830</v>
      </c>
      <c r="J11" s="6">
        <f t="shared" si="3"/>
        <v>3.9197499999999996E-2</v>
      </c>
      <c r="K11" s="3">
        <v>90000</v>
      </c>
      <c r="L11" s="3">
        <v>0</v>
      </c>
      <c r="M11" s="3">
        <f t="shared" si="5"/>
        <v>3414914.220968693</v>
      </c>
      <c r="N11" s="3">
        <f t="shared" si="4"/>
        <v>34012.665925947003</v>
      </c>
    </row>
    <row r="12" spans="1:14" x14ac:dyDescent="0.2">
      <c r="B12" s="2">
        <v>43921</v>
      </c>
      <c r="C12" s="6">
        <f t="shared" si="0"/>
        <v>3.9197499999999996E-2</v>
      </c>
      <c r="D12" s="3">
        <v>90000</v>
      </c>
      <c r="E12" s="3">
        <v>1000000</v>
      </c>
      <c r="F12" s="3">
        <f t="shared" si="1"/>
        <v>4455680.5871959822</v>
      </c>
      <c r="G12" s="3">
        <f t="shared" si="2"/>
        <v>34408.274122920331</v>
      </c>
      <c r="I12" s="2">
        <v>43921</v>
      </c>
      <c r="J12" s="6">
        <f t="shared" si="3"/>
        <v>3.9197499999999996E-2</v>
      </c>
      <c r="K12" s="3">
        <v>90000</v>
      </c>
      <c r="L12" s="3">
        <v>1000000</v>
      </c>
      <c r="M12" s="3">
        <f t="shared" si="5"/>
        <v>4358378.2460127976</v>
      </c>
      <c r="N12" s="3">
        <f t="shared" si="4"/>
        <v>33464.025044105081</v>
      </c>
    </row>
    <row r="13" spans="1:14" x14ac:dyDescent="0.2">
      <c r="B13" s="2">
        <v>44012</v>
      </c>
      <c r="C13" s="6">
        <f t="shared" si="0"/>
        <v>3.9197499999999996E-2</v>
      </c>
      <c r="D13" s="3">
        <v>90000</v>
      </c>
      <c r="E13" s="3">
        <v>0</v>
      </c>
      <c r="F13" s="3">
        <f t="shared" si="1"/>
        <v>4409343.4721501358</v>
      </c>
      <c r="G13" s="3">
        <f t="shared" si="2"/>
        <v>43662.884954153626</v>
      </c>
      <c r="I13" s="2">
        <v>44012</v>
      </c>
      <c r="J13" s="6">
        <f t="shared" si="3"/>
        <v>3.9197499999999996E-2</v>
      </c>
      <c r="K13" s="3">
        <v>90000</v>
      </c>
      <c r="L13" s="3">
        <v>0</v>
      </c>
      <c r="M13" s="3">
        <f t="shared" si="5"/>
        <v>4311087.6288373191</v>
      </c>
      <c r="N13" s="3">
        <f t="shared" si="4"/>
        <v>42709.382824521657</v>
      </c>
    </row>
    <row r="14" spans="1:14" x14ac:dyDescent="0.2">
      <c r="B14" s="2">
        <v>44104</v>
      </c>
      <c r="C14" s="6">
        <f t="shared" si="0"/>
        <v>3.9197499999999996E-2</v>
      </c>
      <c r="D14" s="3">
        <v>90000</v>
      </c>
      <c r="E14" s="3">
        <v>1000000</v>
      </c>
      <c r="F14" s="3">
        <f t="shared" si="1"/>
        <v>5362552.282337537</v>
      </c>
      <c r="G14" s="3">
        <f t="shared" si="2"/>
        <v>43208.810187401235</v>
      </c>
      <c r="I14" s="2">
        <v>44104</v>
      </c>
      <c r="J14" s="6">
        <f t="shared" si="3"/>
        <v>3.9197499999999996E-2</v>
      </c>
      <c r="K14" s="3">
        <v>90000</v>
      </c>
      <c r="L14" s="3">
        <v>1000000</v>
      </c>
      <c r="M14" s="3">
        <f t="shared" si="5"/>
        <v>5263333.5931701567</v>
      </c>
      <c r="N14" s="3">
        <f t="shared" si="4"/>
        <v>42245.964332837699</v>
      </c>
    </row>
    <row r="15" spans="1:14" x14ac:dyDescent="0.2">
      <c r="B15" s="2">
        <v>44196</v>
      </c>
      <c r="C15" s="6">
        <f t="shared" si="0"/>
        <v>3.9197499999999996E-2</v>
      </c>
      <c r="D15" s="3">
        <v>90000</v>
      </c>
      <c r="E15" s="3">
        <v>0</v>
      </c>
      <c r="F15" s="3">
        <f t="shared" si="1"/>
        <v>5325101.9431092683</v>
      </c>
      <c r="G15" s="3">
        <f t="shared" si="2"/>
        <v>52549.660771731396</v>
      </c>
      <c r="I15" s="2">
        <v>44196</v>
      </c>
      <c r="J15" s="6">
        <f t="shared" si="3"/>
        <v>3.9197499999999996E-2</v>
      </c>
      <c r="K15" s="3">
        <v>90000</v>
      </c>
      <c r="L15" s="3">
        <v>0</v>
      </c>
      <c r="M15" s="3">
        <f t="shared" si="5"/>
        <v>5224910.9727997286</v>
      </c>
      <c r="N15" s="3">
        <f t="shared" si="4"/>
        <v>51577.379629571798</v>
      </c>
    </row>
    <row r="16" spans="1:14" x14ac:dyDescent="0.2">
      <c r="B16" s="2">
        <v>44286</v>
      </c>
      <c r="C16" s="6">
        <f t="shared" si="0"/>
        <v>3.9197499999999996E-2</v>
      </c>
      <c r="D16" s="3">
        <v>90000</v>
      </c>
      <c r="E16" s="3">
        <v>0</v>
      </c>
      <c r="F16" s="3">
        <f t="shared" si="1"/>
        <v>5287284.6139630247</v>
      </c>
      <c r="G16" s="3">
        <f t="shared" si="2"/>
        <v>52182.670853756383</v>
      </c>
      <c r="I16" s="2">
        <v>44286</v>
      </c>
      <c r="J16" s="6">
        <f t="shared" si="3"/>
        <v>3.9197499999999996E-2</v>
      </c>
      <c r="K16" s="3">
        <v>0</v>
      </c>
      <c r="L16" s="3">
        <v>0</v>
      </c>
      <c r="M16" s="3">
        <f>M15-K16+N16+L16</f>
        <v>5276111.8347638082</v>
      </c>
      <c r="N16" s="3">
        <f t="shared" si="4"/>
        <v>51200.861964079333</v>
      </c>
    </row>
    <row r="17" spans="1:7" x14ac:dyDescent="0.2">
      <c r="G17" s="3"/>
    </row>
    <row r="18" spans="1:7" x14ac:dyDescent="0.2">
      <c r="A18" t="s">
        <v>7</v>
      </c>
      <c r="B18" t="s">
        <v>8</v>
      </c>
    </row>
    <row r="19" spans="1:7" x14ac:dyDescent="0.2">
      <c r="B19" t="s">
        <v>14</v>
      </c>
      <c r="C19" t="s">
        <v>5</v>
      </c>
      <c r="D19" t="s">
        <v>9</v>
      </c>
    </row>
    <row r="20" spans="1:7" x14ac:dyDescent="0.2">
      <c r="B20" s="12">
        <v>43178</v>
      </c>
      <c r="C20">
        <v>97.922499999999999</v>
      </c>
      <c r="D20" s="8">
        <f>(100-C20)%</f>
        <v>2.0775000000000005E-2</v>
      </c>
    </row>
    <row r="21" spans="1:7" x14ac:dyDescent="0.2">
      <c r="B21" s="12">
        <v>43269</v>
      </c>
      <c r="C21">
        <v>97.75</v>
      </c>
      <c r="D21" s="8">
        <f t="shared" ref="D21:D33" si="6">(100-C21)%</f>
        <v>2.2499999999999999E-2</v>
      </c>
    </row>
    <row r="22" spans="1:7" x14ac:dyDescent="0.2">
      <c r="B22" s="12">
        <v>43360</v>
      </c>
      <c r="C22">
        <v>97.63</v>
      </c>
      <c r="D22" s="8">
        <f t="shared" si="6"/>
        <v>2.3700000000000044E-2</v>
      </c>
    </row>
    <row r="23" spans="1:7" x14ac:dyDescent="0.2">
      <c r="B23" s="12" t="s">
        <v>13</v>
      </c>
      <c r="C23">
        <v>97.495000000000005</v>
      </c>
      <c r="D23" s="8">
        <f t="shared" si="6"/>
        <v>2.5049999999999954E-2</v>
      </c>
    </row>
    <row r="24" spans="1:7" x14ac:dyDescent="0.2">
      <c r="B24" s="12">
        <v>43542</v>
      </c>
      <c r="C24">
        <v>97.405000000000001</v>
      </c>
      <c r="D24" s="8">
        <f t="shared" si="6"/>
        <v>2.5949999999999987E-2</v>
      </c>
    </row>
    <row r="25" spans="1:7" x14ac:dyDescent="0.2">
      <c r="B25" s="12">
        <v>43633</v>
      </c>
      <c r="C25">
        <v>97.295000000000002</v>
      </c>
      <c r="D25" s="8">
        <f t="shared" si="6"/>
        <v>2.7049999999999984E-2</v>
      </c>
    </row>
    <row r="26" spans="1:7" x14ac:dyDescent="0.2">
      <c r="B26" s="12">
        <v>43724</v>
      </c>
      <c r="C26">
        <v>97.22</v>
      </c>
      <c r="D26" s="8">
        <f t="shared" si="6"/>
        <v>2.7800000000000012E-2</v>
      </c>
    </row>
    <row r="27" spans="1:7" x14ac:dyDescent="0.2">
      <c r="B27" s="12">
        <v>43815</v>
      </c>
      <c r="C27">
        <v>97.135000000000005</v>
      </c>
      <c r="D27" s="8">
        <f t="shared" si="6"/>
        <v>2.864999999999995E-2</v>
      </c>
    </row>
    <row r="28" spans="1:7" x14ac:dyDescent="0.2">
      <c r="B28" s="12">
        <v>43906</v>
      </c>
      <c r="C28">
        <v>97.114999999999995</v>
      </c>
      <c r="D28" s="8">
        <f t="shared" si="6"/>
        <v>2.8850000000000053E-2</v>
      </c>
    </row>
    <row r="29" spans="1:7" x14ac:dyDescent="0.2">
      <c r="B29" s="12">
        <v>43997</v>
      </c>
      <c r="C29">
        <v>97.094999999999999</v>
      </c>
      <c r="D29" s="8">
        <f t="shared" si="6"/>
        <v>2.905000000000001E-2</v>
      </c>
    </row>
    <row r="30" spans="1:7" x14ac:dyDescent="0.2">
      <c r="B30" s="12">
        <v>44088</v>
      </c>
      <c r="C30">
        <v>97.084999999999994</v>
      </c>
      <c r="D30" s="8">
        <f t="shared" si="6"/>
        <v>2.9150000000000061E-2</v>
      </c>
    </row>
    <row r="31" spans="1:7" x14ac:dyDescent="0.2">
      <c r="B31" s="12">
        <v>44179</v>
      </c>
      <c r="C31">
        <v>97.05</v>
      </c>
      <c r="D31" s="8">
        <f t="shared" si="6"/>
        <v>2.950000000000003E-2</v>
      </c>
    </row>
    <row r="32" spans="1:7" x14ac:dyDescent="0.2">
      <c r="B32" s="12">
        <v>44270</v>
      </c>
      <c r="C32">
        <v>97.03</v>
      </c>
      <c r="D32" s="8">
        <f t="shared" si="6"/>
        <v>2.969999999999999E-2</v>
      </c>
    </row>
    <row r="33" spans="2:14" x14ac:dyDescent="0.2">
      <c r="B33" s="12">
        <v>44361</v>
      </c>
      <c r="C33">
        <v>97.02</v>
      </c>
      <c r="D33" s="8">
        <f t="shared" si="6"/>
        <v>2.9800000000000038E-2</v>
      </c>
    </row>
    <row r="34" spans="2:14" x14ac:dyDescent="0.2">
      <c r="B34" s="1"/>
    </row>
    <row r="35" spans="2:14" x14ac:dyDescent="0.2">
      <c r="C35" t="s">
        <v>17</v>
      </c>
      <c r="D35" t="s">
        <v>15</v>
      </c>
      <c r="E35" t="s">
        <v>16</v>
      </c>
      <c r="F35" t="s">
        <v>3</v>
      </c>
      <c r="G35" t="s">
        <v>4</v>
      </c>
      <c r="J35" t="s">
        <v>17</v>
      </c>
      <c r="K35" t="s">
        <v>15</v>
      </c>
      <c r="L35" t="s">
        <v>16</v>
      </c>
      <c r="M35" t="s">
        <v>3</v>
      </c>
      <c r="N35" t="s">
        <v>4</v>
      </c>
    </row>
    <row r="36" spans="2:14" x14ac:dyDescent="0.2">
      <c r="B36" s="2">
        <v>43189</v>
      </c>
      <c r="C36" s="11">
        <f>(D21*(B36-B20)+D20*(B21-B36))/(B21-B20)+0.02</f>
        <v>4.0983516483516488E-2</v>
      </c>
      <c r="D36" s="3">
        <v>0</v>
      </c>
      <c r="E36" s="3">
        <v>1000000</v>
      </c>
      <c r="F36" s="3">
        <f>-D36+E36</f>
        <v>1000000</v>
      </c>
      <c r="G36" s="3">
        <v>0</v>
      </c>
      <c r="I36" s="2">
        <v>43189</v>
      </c>
      <c r="J36" s="11">
        <f>(D21*(I36-B20)+D20*(B21-I36))/(B21-B20)+0.02</f>
        <v>4.0983516483516488E-2</v>
      </c>
      <c r="K36" s="3">
        <v>90000</v>
      </c>
      <c r="L36" s="3">
        <v>1000000</v>
      </c>
      <c r="M36" s="3">
        <f>-K36+L36</f>
        <v>910000</v>
      </c>
      <c r="N36" s="3">
        <v>0</v>
      </c>
    </row>
    <row r="37" spans="2:14" x14ac:dyDescent="0.2">
      <c r="B37" s="2">
        <v>43281</v>
      </c>
      <c r="C37" s="11">
        <f t="shared" ref="C37:C48" si="7">(D22*(B37-B21)+D21*(B22-B37))/(B22-B21)+0.02</f>
        <v>4.2658241758241761E-2</v>
      </c>
      <c r="D37" s="3">
        <v>90000</v>
      </c>
      <c r="E37" s="3">
        <v>0</v>
      </c>
      <c r="F37" s="3">
        <f t="shared" ref="F37:F48" si="8">F36-D37+G37+E37</f>
        <v>920245.87912087911</v>
      </c>
      <c r="G37" s="3">
        <f t="shared" ref="G37:G48" si="9">F36*C36/4</f>
        <v>10245.879120879123</v>
      </c>
      <c r="I37" s="2">
        <v>43281</v>
      </c>
      <c r="J37" s="11">
        <f t="shared" ref="J37:J48" si="10">(D22*(I37-B21)+D21*(B22-I37))/(B22-B21)+0.02</f>
        <v>4.2658241758241761E-2</v>
      </c>
      <c r="K37" s="3">
        <v>90000</v>
      </c>
      <c r="L37" s="3">
        <v>0</v>
      </c>
      <c r="M37" s="3">
        <f t="shared" ref="M37:M48" si="11">M36-K37+N37+L37</f>
        <v>829323.75</v>
      </c>
      <c r="N37" s="3">
        <f t="shared" ref="N37:N48" si="12">M36*J36/4</f>
        <v>9323.7500000000018</v>
      </c>
    </row>
    <row r="38" spans="2:14" x14ac:dyDescent="0.2">
      <c r="B38" s="2">
        <v>43373</v>
      </c>
      <c r="C38" s="11">
        <f t="shared" si="7"/>
        <v>4.3892857142857178E-2</v>
      </c>
      <c r="D38" s="3">
        <v>90000</v>
      </c>
      <c r="E38" s="3">
        <v>1000000</v>
      </c>
      <c r="F38" s="3">
        <f t="shared" si="8"/>
        <v>1840059.8969180202</v>
      </c>
      <c r="G38" s="3">
        <f t="shared" si="9"/>
        <v>9814.0177971410467</v>
      </c>
      <c r="I38" s="2">
        <v>43373</v>
      </c>
      <c r="J38" s="11">
        <f t="shared" si="10"/>
        <v>4.3892857142857178E-2</v>
      </c>
      <c r="K38" s="3">
        <v>90000</v>
      </c>
      <c r="L38" s="3">
        <v>1000000</v>
      </c>
      <c r="M38" s="3">
        <f t="shared" si="11"/>
        <v>1748168.1232558379</v>
      </c>
      <c r="N38" s="3">
        <f t="shared" si="12"/>
        <v>8844.3732558379124</v>
      </c>
    </row>
    <row r="39" spans="2:14" x14ac:dyDescent="0.2">
      <c r="B39" s="2">
        <v>43465</v>
      </c>
      <c r="C39" s="11">
        <f t="shared" si="7"/>
        <v>4.5188461538461497E-2</v>
      </c>
      <c r="D39" s="3">
        <v>90000</v>
      </c>
      <c r="E39" s="3">
        <v>0</v>
      </c>
      <c r="F39" s="3">
        <f t="shared" si="8"/>
        <v>1770251.268465451</v>
      </c>
      <c r="G39" s="3">
        <f t="shared" si="9"/>
        <v>20191.37154743079</v>
      </c>
      <c r="I39" s="2">
        <v>43465</v>
      </c>
      <c r="J39" s="11">
        <f t="shared" si="10"/>
        <v>4.5188461538461497E-2</v>
      </c>
      <c r="K39" s="3">
        <v>90000</v>
      </c>
      <c r="L39" s="3">
        <v>0</v>
      </c>
      <c r="M39" s="3">
        <f t="shared" si="11"/>
        <v>1677351.1466797793</v>
      </c>
      <c r="N39" s="3">
        <f t="shared" si="12"/>
        <v>19183.023423941308</v>
      </c>
    </row>
    <row r="40" spans="2:14" x14ac:dyDescent="0.2">
      <c r="B40" s="2">
        <v>43555</v>
      </c>
      <c r="C40" s="11">
        <f t="shared" si="7"/>
        <v>4.6107142857142847E-2</v>
      </c>
      <c r="D40" s="3">
        <v>90000</v>
      </c>
      <c r="E40" s="3">
        <v>1000000</v>
      </c>
      <c r="F40" s="3">
        <f t="shared" si="8"/>
        <v>2700250.001305067</v>
      </c>
      <c r="G40" s="3">
        <f t="shared" si="9"/>
        <v>19998.732839615928</v>
      </c>
      <c r="I40" s="2">
        <v>43555</v>
      </c>
      <c r="J40" s="11">
        <f t="shared" si="10"/>
        <v>4.6107142857142847E-2</v>
      </c>
      <c r="K40" s="3">
        <v>90000</v>
      </c>
      <c r="L40" s="3">
        <v>1000000</v>
      </c>
      <c r="M40" s="3">
        <f t="shared" si="11"/>
        <v>2606300.3761243373</v>
      </c>
      <c r="N40" s="3">
        <f t="shared" si="12"/>
        <v>18949.229444558372</v>
      </c>
    </row>
    <row r="41" spans="2:14" x14ac:dyDescent="0.2">
      <c r="B41" s="2">
        <v>43646</v>
      </c>
      <c r="C41" s="11">
        <f>(D26*(B41-B25)+D25*(B26-B41))/(B26-B25)+0.02</f>
        <v>4.7157142857142842E-2</v>
      </c>
      <c r="D41" s="3">
        <v>90000</v>
      </c>
      <c r="E41" s="3">
        <v>0</v>
      </c>
      <c r="F41" s="3">
        <f t="shared" si="8"/>
        <v>2641375.2044451102</v>
      </c>
      <c r="G41" s="3">
        <f t="shared" si="9"/>
        <v>31125.203140043221</v>
      </c>
      <c r="I41" s="2">
        <v>43646</v>
      </c>
      <c r="J41" s="11">
        <f t="shared" si="10"/>
        <v>4.7157142857142842E-2</v>
      </c>
      <c r="K41" s="3">
        <v>90000</v>
      </c>
      <c r="L41" s="3">
        <v>0</v>
      </c>
      <c r="M41" s="3">
        <f t="shared" si="11"/>
        <v>2546342.6420669849</v>
      </c>
      <c r="N41" s="3">
        <f t="shared" si="12"/>
        <v>30042.265942647489</v>
      </c>
    </row>
    <row r="42" spans="2:14" x14ac:dyDescent="0.2">
      <c r="B42" s="2">
        <v>43738</v>
      </c>
      <c r="C42" s="11">
        <f t="shared" si="7"/>
        <v>4.7930769230769235E-2</v>
      </c>
      <c r="D42" s="3">
        <v>90000</v>
      </c>
      <c r="E42" s="3">
        <v>1000000</v>
      </c>
      <c r="F42" s="3">
        <f t="shared" si="8"/>
        <v>3582515.1314089433</v>
      </c>
      <c r="G42" s="3">
        <f t="shared" si="9"/>
        <v>31139.926963833233</v>
      </c>
      <c r="I42" s="2">
        <v>43738</v>
      </c>
      <c r="J42" s="11">
        <f t="shared" si="10"/>
        <v>4.7930769230769235E-2</v>
      </c>
      <c r="K42" s="3">
        <v>90000</v>
      </c>
      <c r="L42" s="3">
        <v>1000000</v>
      </c>
      <c r="M42" s="3">
        <f t="shared" si="11"/>
        <v>3486362.2030007816</v>
      </c>
      <c r="N42" s="3">
        <f t="shared" si="12"/>
        <v>30019.560933796838</v>
      </c>
    </row>
    <row r="43" spans="2:14" x14ac:dyDescent="0.2">
      <c r="B43" s="2">
        <v>43830</v>
      </c>
      <c r="C43" s="11">
        <f t="shared" si="7"/>
        <v>4.8682967032966998E-2</v>
      </c>
      <c r="D43" s="3">
        <v>90000</v>
      </c>
      <c r="E43" s="3">
        <v>0</v>
      </c>
      <c r="F43" s="3">
        <f t="shared" si="8"/>
        <v>3535443.3079162687</v>
      </c>
      <c r="G43" s="3">
        <f t="shared" si="9"/>
        <v>42928.176507325246</v>
      </c>
      <c r="I43" s="2">
        <v>43830</v>
      </c>
      <c r="J43" s="11">
        <f t="shared" si="10"/>
        <v>4.8682967032966998E-2</v>
      </c>
      <c r="K43" s="3">
        <v>90000</v>
      </c>
      <c r="L43" s="3">
        <v>0</v>
      </c>
      <c r="M43" s="3">
        <f t="shared" si="11"/>
        <v>3438138.2085525081</v>
      </c>
      <c r="N43" s="3">
        <f t="shared" si="12"/>
        <v>41776.005551726674</v>
      </c>
    </row>
    <row r="44" spans="2:14" x14ac:dyDescent="0.2">
      <c r="B44" s="2">
        <v>43921</v>
      </c>
      <c r="C44" s="11">
        <f t="shared" si="7"/>
        <v>4.888296703296708E-2</v>
      </c>
      <c r="D44" s="3">
        <v>90000</v>
      </c>
      <c r="E44" s="3">
        <v>1000000</v>
      </c>
      <c r="F44" s="3">
        <f t="shared" si="8"/>
        <v>4488472.2754178215</v>
      </c>
      <c r="G44" s="3">
        <f t="shared" si="9"/>
        <v>43028.967501552877</v>
      </c>
      <c r="I44" s="2">
        <v>43921</v>
      </c>
      <c r="J44" s="11">
        <f t="shared" si="10"/>
        <v>4.888296703296708E-2</v>
      </c>
      <c r="K44" s="3">
        <v>90000</v>
      </c>
      <c r="L44" s="3">
        <v>1000000</v>
      </c>
      <c r="M44" s="3">
        <f t="shared" si="11"/>
        <v>4389982.9008179447</v>
      </c>
      <c r="N44" s="3">
        <f t="shared" si="12"/>
        <v>41844.69226543649</v>
      </c>
    </row>
    <row r="45" spans="2:14" x14ac:dyDescent="0.2">
      <c r="B45" s="2">
        <v>44012</v>
      </c>
      <c r="C45" s="11">
        <f t="shared" si="7"/>
        <v>4.9066483516483531E-2</v>
      </c>
      <c r="D45" s="3">
        <v>90000</v>
      </c>
      <c r="E45" s="3">
        <v>0</v>
      </c>
      <c r="F45" s="3">
        <f t="shared" si="8"/>
        <v>4453324.7359847305</v>
      </c>
      <c r="G45" s="3">
        <f t="shared" si="9"/>
        <v>54852.460566909023</v>
      </c>
      <c r="I45" s="2">
        <v>44012</v>
      </c>
      <c r="J45" s="11">
        <f t="shared" si="10"/>
        <v>4.9066483516483531E-2</v>
      </c>
      <c r="K45" s="3">
        <v>90000</v>
      </c>
      <c r="L45" s="3">
        <v>0</v>
      </c>
      <c r="M45" s="3">
        <f t="shared" si="11"/>
        <v>4353631.7481719377</v>
      </c>
      <c r="N45" s="3">
        <f t="shared" si="12"/>
        <v>53648.847353993195</v>
      </c>
    </row>
    <row r="46" spans="2:14" x14ac:dyDescent="0.2">
      <c r="B46" s="2">
        <v>44104</v>
      </c>
      <c r="C46" s="11">
        <f t="shared" si="7"/>
        <v>4.9211538461538515E-2</v>
      </c>
      <c r="D46" s="3">
        <v>90000</v>
      </c>
      <c r="E46" s="3">
        <v>1000000</v>
      </c>
      <c r="F46" s="3">
        <f t="shared" si="8"/>
        <v>5417951.9821726661</v>
      </c>
      <c r="G46" s="3">
        <f t="shared" si="9"/>
        <v>54627.246187935787</v>
      </c>
      <c r="I46" s="2">
        <v>44104</v>
      </c>
      <c r="J46" s="11">
        <f t="shared" si="10"/>
        <v>4.9211538461538515E-2</v>
      </c>
      <c r="K46" s="3">
        <v>90000</v>
      </c>
      <c r="L46" s="3">
        <v>1000000</v>
      </c>
      <c r="M46" s="3">
        <f t="shared" si="11"/>
        <v>5317036.098274067</v>
      </c>
      <c r="N46" s="3">
        <f t="shared" si="12"/>
        <v>53404.350102129436</v>
      </c>
    </row>
    <row r="47" spans="2:14" x14ac:dyDescent="0.2">
      <c r="B47" s="2">
        <v>44196</v>
      </c>
      <c r="C47" s="11">
        <f t="shared" si="7"/>
        <v>4.9537362637362657E-2</v>
      </c>
      <c r="D47" s="3">
        <v>90000</v>
      </c>
      <c r="E47" s="3">
        <v>0</v>
      </c>
      <c r="F47" s="3">
        <f t="shared" si="8"/>
        <v>5394608.420261031</v>
      </c>
      <c r="G47" s="3">
        <f t="shared" si="9"/>
        <v>66656.438088364754</v>
      </c>
      <c r="I47" s="2">
        <v>44196</v>
      </c>
      <c r="J47" s="11">
        <f t="shared" si="10"/>
        <v>4.9537362637362657E-2</v>
      </c>
      <c r="K47" s="3">
        <v>90000</v>
      </c>
      <c r="L47" s="3">
        <v>0</v>
      </c>
      <c r="M47" s="3">
        <f t="shared" si="11"/>
        <v>5292450.9798869677</v>
      </c>
      <c r="N47" s="3">
        <f t="shared" si="12"/>
        <v>65414.881612900732</v>
      </c>
    </row>
    <row r="48" spans="2:14" x14ac:dyDescent="0.2">
      <c r="B48" s="2">
        <v>44286</v>
      </c>
      <c r="C48" s="11">
        <f t="shared" si="7"/>
        <v>4.9717582417582416E-2</v>
      </c>
      <c r="D48" s="3">
        <v>90000</v>
      </c>
      <c r="E48" s="3">
        <v>0</v>
      </c>
      <c r="F48" s="3">
        <f t="shared" si="8"/>
        <v>5371417.0886612916</v>
      </c>
      <c r="G48" s="3">
        <f t="shared" si="9"/>
        <v>66808.668400260198</v>
      </c>
      <c r="I48" s="2">
        <v>44286</v>
      </c>
      <c r="J48" s="11">
        <f t="shared" si="10"/>
        <v>4.9717582417582416E-2</v>
      </c>
      <c r="K48" s="3">
        <v>0</v>
      </c>
      <c r="L48" s="3">
        <v>0</v>
      </c>
      <c r="M48" s="3">
        <f t="shared" si="11"/>
        <v>5357994.495744749</v>
      </c>
      <c r="N48" s="3">
        <f t="shared" si="12"/>
        <v>65543.515857781516</v>
      </c>
    </row>
    <row r="49" spans="1:6" x14ac:dyDescent="0.2">
      <c r="A49" t="s">
        <v>20</v>
      </c>
      <c r="B49" t="s">
        <v>21</v>
      </c>
      <c r="F49" s="9"/>
    </row>
    <row r="50" spans="1:6" x14ac:dyDescent="0.2">
      <c r="F50" s="9"/>
    </row>
    <row r="51" spans="1:6" x14ac:dyDescent="0.2">
      <c r="F51" s="9"/>
    </row>
    <row r="52" spans="1:6" x14ac:dyDescent="0.2">
      <c r="A52" t="s">
        <v>22</v>
      </c>
      <c r="B52" t="s">
        <v>23</v>
      </c>
      <c r="F52" s="9"/>
    </row>
    <row r="53" spans="1:6" x14ac:dyDescent="0.2">
      <c r="F53" s="9"/>
    </row>
    <row r="54" spans="1:6" x14ac:dyDescent="0.2">
      <c r="F54" s="9"/>
    </row>
    <row r="55" spans="1:6" x14ac:dyDescent="0.2">
      <c r="F55" s="9"/>
    </row>
    <row r="56" spans="1:6" x14ac:dyDescent="0.2">
      <c r="F56" s="9"/>
    </row>
    <row r="57" spans="1:6" x14ac:dyDescent="0.2">
      <c r="F57" s="9"/>
    </row>
    <row r="58" spans="1:6" x14ac:dyDescent="0.2">
      <c r="F58" s="9"/>
    </row>
    <row r="59" spans="1:6" x14ac:dyDescent="0.2">
      <c r="F59" s="9"/>
    </row>
    <row r="60" spans="1:6" x14ac:dyDescent="0.2">
      <c r="F60" s="9"/>
    </row>
    <row r="61" spans="1:6" x14ac:dyDescent="0.2">
      <c r="F61" s="9"/>
    </row>
    <row r="62" spans="1:6" x14ac:dyDescent="0.2">
      <c r="F62" s="9"/>
    </row>
  </sheetData>
  <mergeCells count="2">
    <mergeCell ref="A3:A8"/>
    <mergeCell ref="H3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3.33203125" customWidth="1"/>
  </cols>
  <sheetData>
    <row r="1" spans="1:5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2">
      <c r="A2" t="s">
        <v>35</v>
      </c>
      <c r="B2">
        <v>1.4450000000000001</v>
      </c>
      <c r="C2">
        <v>1.4437500000000001</v>
      </c>
      <c r="D2">
        <v>1.4450000000000001</v>
      </c>
      <c r="E2">
        <v>0.68056000000000005</v>
      </c>
    </row>
    <row r="3" spans="1:5" x14ac:dyDescent="0.2">
      <c r="A3" t="s">
        <v>36</v>
      </c>
      <c r="B3">
        <v>1.4712499999999999</v>
      </c>
      <c r="C3">
        <v>1.4718800000000001</v>
      </c>
      <c r="D3">
        <v>1.4891300000000001</v>
      </c>
      <c r="E3">
        <v>0.71</v>
      </c>
    </row>
    <row r="4" spans="1:5" x14ac:dyDescent="0.2">
      <c r="A4" t="s">
        <v>37</v>
      </c>
      <c r="B4">
        <v>1.6025100000000001</v>
      </c>
      <c r="C4">
        <v>1.58813</v>
      </c>
      <c r="D4">
        <v>1.6025100000000001</v>
      </c>
      <c r="E4">
        <v>0.77832999999999997</v>
      </c>
    </row>
    <row r="5" spans="1:5" x14ac:dyDescent="0.2">
      <c r="A5" t="s">
        <v>38</v>
      </c>
      <c r="B5">
        <v>1.7491399999999999</v>
      </c>
      <c r="C5">
        <v>1.7059299999999999</v>
      </c>
      <c r="D5">
        <v>1.7491399999999999</v>
      </c>
      <c r="E5">
        <v>0.85167000000000004</v>
      </c>
    </row>
    <row r="6" spans="1:5" x14ac:dyDescent="0.2">
      <c r="A6" t="s">
        <v>39</v>
      </c>
      <c r="B6" s="15">
        <v>1.9197500000000001</v>
      </c>
      <c r="C6">
        <v>1.85</v>
      </c>
      <c r="D6">
        <v>1.9197500000000001</v>
      </c>
      <c r="E6">
        <v>1.05233</v>
      </c>
    </row>
    <row r="7" spans="1:5" x14ac:dyDescent="0.2">
      <c r="A7" t="s">
        <v>40</v>
      </c>
      <c r="B7" s="15">
        <v>2.1455000000000002</v>
      </c>
      <c r="C7">
        <v>2.0628299999999999</v>
      </c>
      <c r="D7">
        <v>2.1455000000000002</v>
      </c>
      <c r="E7">
        <v>1.3607199999999999</v>
      </c>
    </row>
    <row r="8" spans="1:5" x14ac:dyDescent="0.2">
      <c r="A8" t="s">
        <v>41</v>
      </c>
      <c r="B8">
        <v>2.42563</v>
      </c>
      <c r="C8">
        <v>2.3384399999999999</v>
      </c>
      <c r="D8">
        <v>2.42563</v>
      </c>
      <c r="E8">
        <v>1.6951099999999999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8"/>
  <sheetViews>
    <sheetView workbookViewId="0">
      <selection activeCell="C5" sqref="C5"/>
    </sheetView>
  </sheetViews>
  <sheetFormatPr baseColWidth="10" defaultColWidth="8.83203125" defaultRowHeight="15" x14ac:dyDescent="0.2"/>
  <cols>
    <col min="2" max="2" width="11.1640625" customWidth="1"/>
    <col min="4" max="4" width="11.1640625" customWidth="1"/>
    <col min="5" max="5" width="11.6640625" customWidth="1"/>
    <col min="8" max="8" width="12.5" customWidth="1"/>
    <col min="11" max="11" width="9.1640625" bestFit="1" customWidth="1"/>
  </cols>
  <sheetData>
    <row r="2" spans="2:15" x14ac:dyDescent="0.2">
      <c r="B2" t="s">
        <v>8</v>
      </c>
      <c r="E2" s="1"/>
      <c r="F2" s="1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s="7" t="s">
        <v>42</v>
      </c>
      <c r="M2" t="s">
        <v>43</v>
      </c>
      <c r="N2" t="s">
        <v>45</v>
      </c>
    </row>
    <row r="3" spans="2:15" x14ac:dyDescent="0.2">
      <c r="B3" t="s">
        <v>14</v>
      </c>
      <c r="C3" t="s">
        <v>5</v>
      </c>
      <c r="D3" t="s">
        <v>9</v>
      </c>
      <c r="F3" s="13">
        <v>0</v>
      </c>
      <c r="G3" s="1">
        <v>43160</v>
      </c>
      <c r="H3" s="14">
        <f>((1+D4/4)*(1+D5/4)-1)*2</f>
        <v>2.1695929687500115E-2</v>
      </c>
      <c r="J3">
        <f>-M14</f>
        <v>-99.249478283568763</v>
      </c>
      <c r="K3" s="4">
        <v>0</v>
      </c>
    </row>
    <row r="4" spans="2:15" x14ac:dyDescent="0.2">
      <c r="B4" s="12">
        <v>43178</v>
      </c>
      <c r="C4">
        <v>97.922499999999999</v>
      </c>
      <c r="D4" s="8">
        <f>(100-C4)%</f>
        <v>2.0775000000000005E-2</v>
      </c>
      <c r="F4" s="13">
        <v>1</v>
      </c>
      <c r="G4" s="1">
        <v>43344</v>
      </c>
      <c r="H4" s="14">
        <f>((1+D6/4)*(1+D7/4)-1)*2</f>
        <v>2.4449210624999829E-2</v>
      </c>
      <c r="I4" s="8">
        <f>H3^2/0.03</f>
        <v>1.5690445500164962E-2</v>
      </c>
      <c r="J4">
        <f t="shared" ref="J4:J12" si="0">100*I4/2</f>
        <v>0.78452227500824812</v>
      </c>
      <c r="K4" s="16">
        <f>H3</f>
        <v>2.1695929687500115E-2</v>
      </c>
      <c r="L4">
        <f>1/(1+K4/2)^(F4)</f>
        <v>0.98926845062657187</v>
      </c>
      <c r="M4">
        <f>L4*J4</f>
        <v>0.77610313547944298</v>
      </c>
      <c r="N4">
        <f>F4/2*M4/$M$14</f>
        <v>3.9098600259742152E-3</v>
      </c>
    </row>
    <row r="5" spans="2:15" x14ac:dyDescent="0.2">
      <c r="B5" s="12">
        <v>43269</v>
      </c>
      <c r="C5">
        <v>97.75</v>
      </c>
      <c r="D5" s="8">
        <f t="shared" ref="D5:D27" si="1">(100-C5)%</f>
        <v>2.2499999999999999E-2</v>
      </c>
      <c r="F5" s="13">
        <v>2</v>
      </c>
      <c r="G5" s="1">
        <v>43525</v>
      </c>
      <c r="H5" s="14">
        <f>((1+D8/4)*(1+D9/4)-1)*2</f>
        <v>2.6587743437500144E-2</v>
      </c>
      <c r="I5" s="8">
        <f t="shared" ref="I5:I13" si="2">H4^2/0.03</f>
        <v>1.9925463339520152E-2</v>
      </c>
      <c r="J5">
        <f t="shared" si="0"/>
        <v>0.99627316697600765</v>
      </c>
      <c r="K5">
        <f>(((1+K4/2)^(F4)*(1+H4/2))^(1/F5)-1)*2</f>
        <v>2.3072101774831655E-2</v>
      </c>
      <c r="L5">
        <f t="shared" ref="L5:L13" si="3">1/(1+K5/2)^(F5)</f>
        <v>0.97732108608559176</v>
      </c>
      <c r="M5">
        <f t="shared" ref="M5:M13" si="4">L5*J5</f>
        <v>0.9736787735869239</v>
      </c>
      <c r="N5">
        <f t="shared" ref="N5:N13" si="5">F5/2*M5/$M$14</f>
        <v>9.8104170462739969E-3</v>
      </c>
    </row>
    <row r="6" spans="2:15" x14ac:dyDescent="0.2">
      <c r="B6" s="12">
        <v>43360</v>
      </c>
      <c r="C6">
        <v>97.63</v>
      </c>
      <c r="D6" s="8">
        <f t="shared" si="1"/>
        <v>2.3700000000000044E-2</v>
      </c>
      <c r="F6" s="13">
        <v>3</v>
      </c>
      <c r="G6" s="1">
        <v>43709</v>
      </c>
      <c r="H6" s="14">
        <f>((1+D10/4)*(1+D11/4)-1)*2</f>
        <v>2.8324558750000062E-2</v>
      </c>
      <c r="I6" s="8">
        <f t="shared" si="2"/>
        <v>2.35636033699444E-2</v>
      </c>
      <c r="J6">
        <f t="shared" si="0"/>
        <v>1.17818016849722</v>
      </c>
      <c r="K6">
        <f t="shared" ref="K6:K13" si="6">(((1+K5/2)^(F5)*(1+H5/2))^(1/F6)-1)*2</f>
        <v>2.4243304162548274E-2</v>
      </c>
      <c r="L6">
        <f t="shared" si="3"/>
        <v>0.964499158006215</v>
      </c>
      <c r="M6">
        <f t="shared" si="4"/>
        <v>1.1363537804951891</v>
      </c>
      <c r="N6">
        <f t="shared" si="5"/>
        <v>1.7174202829285574E-2</v>
      </c>
    </row>
    <row r="7" spans="2:15" x14ac:dyDescent="0.2">
      <c r="B7" s="12">
        <v>43451</v>
      </c>
      <c r="C7">
        <v>97.495000000000005</v>
      </c>
      <c r="D7" s="8">
        <f t="shared" si="1"/>
        <v>2.5049999999999954E-2</v>
      </c>
      <c r="F7" s="13">
        <v>4</v>
      </c>
      <c r="G7" s="1">
        <v>43891</v>
      </c>
      <c r="H7" s="14">
        <f>((1+D12/4)*(1+D13/4)-1)*2</f>
        <v>2.9054761562500087E-2</v>
      </c>
      <c r="I7" s="8">
        <f t="shared" si="2"/>
        <v>2.6742687612740169E-2</v>
      </c>
      <c r="J7">
        <f t="shared" si="0"/>
        <v>1.3371343806370084</v>
      </c>
      <c r="K7">
        <f t="shared" si="6"/>
        <v>2.526284728648065E-2</v>
      </c>
      <c r="L7">
        <f t="shared" si="3"/>
        <v>0.95103039979026682</v>
      </c>
      <c r="M7">
        <f t="shared" si="4"/>
        <v>1.2716554445905248</v>
      </c>
      <c r="N7">
        <f t="shared" si="5"/>
        <v>2.562543333391111E-2</v>
      </c>
    </row>
    <row r="8" spans="2:15" x14ac:dyDescent="0.2">
      <c r="B8" s="12">
        <v>43542</v>
      </c>
      <c r="C8">
        <v>97.405000000000001</v>
      </c>
      <c r="D8" s="8">
        <f t="shared" si="1"/>
        <v>2.5949999999999987E-2</v>
      </c>
      <c r="F8" s="13">
        <v>5</v>
      </c>
      <c r="G8" s="1">
        <v>44075</v>
      </c>
      <c r="H8" s="14">
        <f>((1+D14/4)*(1+D15/4)-1)*2</f>
        <v>2.9432490625000085E-2</v>
      </c>
      <c r="I8" s="8">
        <f t="shared" si="2"/>
        <v>2.8139305648457749E-2</v>
      </c>
      <c r="J8">
        <f t="shared" si="0"/>
        <v>1.4069652824228875</v>
      </c>
      <c r="K8">
        <f t="shared" si="6"/>
        <v>2.6020662808616812E-2</v>
      </c>
      <c r="L8">
        <f t="shared" si="3"/>
        <v>0.93741225501268677</v>
      </c>
      <c r="M8">
        <f t="shared" si="4"/>
        <v>1.3189064981206007</v>
      </c>
      <c r="N8">
        <f t="shared" si="5"/>
        <v>3.3222000783528355E-2</v>
      </c>
    </row>
    <row r="9" spans="2:15" x14ac:dyDescent="0.2">
      <c r="B9" s="12">
        <v>43633</v>
      </c>
      <c r="C9">
        <v>97.295000000000002</v>
      </c>
      <c r="D9" s="8">
        <f t="shared" si="1"/>
        <v>2.7049999999999984E-2</v>
      </c>
      <c r="F9" s="13">
        <v>6</v>
      </c>
      <c r="G9" s="1">
        <v>44256</v>
      </c>
      <c r="H9" s="14">
        <f>((1+D16/4)*(1+D17/4)-1)*2</f>
        <v>2.986063250000015E-2</v>
      </c>
      <c r="I9" s="8">
        <f t="shared" si="2"/>
        <v>2.8875716813023932E-2</v>
      </c>
      <c r="J9">
        <f t="shared" si="0"/>
        <v>1.4437858406511965</v>
      </c>
      <c r="K9">
        <f t="shared" si="6"/>
        <v>2.6588902192773212E-2</v>
      </c>
      <c r="L9">
        <f t="shared" si="3"/>
        <v>0.92381713542389754</v>
      </c>
      <c r="M9">
        <f t="shared" si="4"/>
        <v>1.3337940994759723</v>
      </c>
      <c r="N9">
        <f t="shared" si="5"/>
        <v>4.0316406369365926E-2</v>
      </c>
    </row>
    <row r="10" spans="2:15" x14ac:dyDescent="0.2">
      <c r="B10" s="12">
        <v>43724</v>
      </c>
      <c r="C10">
        <v>97.22</v>
      </c>
      <c r="D10" s="8">
        <f t="shared" si="1"/>
        <v>2.7800000000000012E-2</v>
      </c>
      <c r="F10" s="13">
        <v>7</v>
      </c>
      <c r="G10" s="1">
        <v>44440</v>
      </c>
      <c r="H10" s="14">
        <f>((1+D18/4)*(1+D19/4)-1)*2</f>
        <v>3.0162874062499956E-2</v>
      </c>
      <c r="I10" s="8">
        <f t="shared" si="2"/>
        <v>2.972191244333551E-2</v>
      </c>
      <c r="J10">
        <f t="shared" si="0"/>
        <v>1.4860956221667756</v>
      </c>
      <c r="K10">
        <f t="shared" si="6"/>
        <v>2.7055969178467976E-2</v>
      </c>
      <c r="L10">
        <f t="shared" si="3"/>
        <v>0.91022715612363436</v>
      </c>
      <c r="M10">
        <f t="shared" si="4"/>
        <v>1.3526845918926471</v>
      </c>
      <c r="N10">
        <f t="shared" si="5"/>
        <v>4.7701974393230311E-2</v>
      </c>
    </row>
    <row r="11" spans="2:15" x14ac:dyDescent="0.2">
      <c r="B11" s="12">
        <v>43815</v>
      </c>
      <c r="C11">
        <v>97.135000000000005</v>
      </c>
      <c r="D11" s="8">
        <f t="shared" si="1"/>
        <v>2.864999999999995E-2</v>
      </c>
      <c r="F11" s="13">
        <v>8</v>
      </c>
      <c r="G11" s="1">
        <v>44621</v>
      </c>
      <c r="H11" s="14">
        <f>((1+D20/4)*(1+D21/4)-1)*2</f>
        <v>3.0465140000000446E-2</v>
      </c>
      <c r="I11" s="8">
        <f t="shared" si="2"/>
        <v>3.0326632390341089E-2</v>
      </c>
      <c r="J11">
        <f t="shared" si="0"/>
        <v>1.5163316195170544</v>
      </c>
      <c r="K11">
        <f t="shared" si="6"/>
        <v>2.7444072115823559E-2</v>
      </c>
      <c r="L11">
        <f t="shared" si="3"/>
        <v>0.89670357758262409</v>
      </c>
      <c r="M11">
        <f t="shared" si="4"/>
        <v>1.3596999880225971</v>
      </c>
      <c r="N11">
        <f t="shared" si="5"/>
        <v>5.479928001788608E-2</v>
      </c>
    </row>
    <row r="12" spans="2:15" x14ac:dyDescent="0.2">
      <c r="B12" s="12">
        <v>43906</v>
      </c>
      <c r="C12">
        <v>97.114999999999995</v>
      </c>
      <c r="D12" s="8">
        <f t="shared" si="1"/>
        <v>2.8850000000000053E-2</v>
      </c>
      <c r="F12" s="13">
        <v>9</v>
      </c>
      <c r="G12" s="1">
        <v>44805</v>
      </c>
      <c r="H12" s="14">
        <f>((1+D23/4)*(1+D22/4)-1)*2</f>
        <v>3.0792617499999952E-2</v>
      </c>
      <c r="I12" s="8">
        <f t="shared" si="2"/>
        <v>3.0937491840654242E-2</v>
      </c>
      <c r="J12">
        <f t="shared" si="0"/>
        <v>1.546874592032712</v>
      </c>
      <c r="K12">
        <f t="shared" si="6"/>
        <v>2.7779524229631036E-2</v>
      </c>
      <c r="L12">
        <f t="shared" si="3"/>
        <v>0.88324941898054277</v>
      </c>
      <c r="M12">
        <f t="shared" si="4"/>
        <v>1.366276084648657</v>
      </c>
      <c r="N12">
        <f t="shared" si="5"/>
        <v>6.194735213975254E-2</v>
      </c>
    </row>
    <row r="13" spans="2:15" x14ac:dyDescent="0.2">
      <c r="B13" s="12">
        <v>43997</v>
      </c>
      <c r="C13">
        <v>97.094999999999999</v>
      </c>
      <c r="D13" s="8">
        <f t="shared" si="1"/>
        <v>2.905000000000001E-2</v>
      </c>
      <c r="F13" s="13">
        <v>10</v>
      </c>
      <c r="G13" s="1">
        <v>44986</v>
      </c>
      <c r="H13" s="14">
        <f>((1+D24/4)*(1+D25/4)-1)*2</f>
        <v>3.0943771875000081E-2</v>
      </c>
      <c r="I13" s="8">
        <f t="shared" si="2"/>
        <v>3.1606176416710111E-2</v>
      </c>
      <c r="J13">
        <f>100*I13/2+100</f>
        <v>101.58030882083551</v>
      </c>
      <c r="K13">
        <f t="shared" si="6"/>
        <v>2.8080632273029149E-2</v>
      </c>
      <c r="L13">
        <f t="shared" si="3"/>
        <v>0.86985683458694407</v>
      </c>
      <c r="M13">
        <f t="shared" si="4"/>
        <v>88.360325887256209</v>
      </c>
      <c r="N13">
        <f t="shared" si="5"/>
        <v>4.4514252072337941</v>
      </c>
    </row>
    <row r="14" spans="2:15" x14ac:dyDescent="0.2">
      <c r="B14" s="12">
        <v>44088</v>
      </c>
      <c r="C14">
        <v>97.084999999999994</v>
      </c>
      <c r="D14" s="8">
        <f t="shared" si="1"/>
        <v>2.9150000000000061E-2</v>
      </c>
      <c r="L14" t="s">
        <v>44</v>
      </c>
      <c r="M14" s="18">
        <f>SUM(M4:M13)</f>
        <v>99.249478283568763</v>
      </c>
      <c r="N14" t="s">
        <v>48</v>
      </c>
      <c r="O14">
        <f>SUM(N4:N13)</f>
        <v>4.7459321341730023</v>
      </c>
    </row>
    <row r="15" spans="2:15" x14ac:dyDescent="0.2">
      <c r="B15" s="12">
        <v>44179</v>
      </c>
      <c r="C15">
        <v>97.05</v>
      </c>
      <c r="D15" s="8">
        <f t="shared" si="1"/>
        <v>2.950000000000003E-2</v>
      </c>
      <c r="E15" s="1"/>
      <c r="F15" s="1"/>
      <c r="L15" s="7" t="s">
        <v>46</v>
      </c>
      <c r="M15" s="6">
        <f>IRR(J3:J13)*2</f>
        <v>2.7987398887453274E-2</v>
      </c>
      <c r="N15" s="7" t="s">
        <v>47</v>
      </c>
      <c r="O15" s="15">
        <f>O14/(1+M15/2)</f>
        <v>4.680435526154259</v>
      </c>
    </row>
    <row r="16" spans="2:15" x14ac:dyDescent="0.2">
      <c r="B16" s="12">
        <v>44270</v>
      </c>
      <c r="C16">
        <v>97.03</v>
      </c>
      <c r="D16" s="8">
        <f t="shared" si="1"/>
        <v>2.969999999999999E-2</v>
      </c>
      <c r="E16" s="1"/>
      <c r="F16" s="1"/>
      <c r="N16" s="7"/>
    </row>
    <row r="17" spans="2:14" x14ac:dyDescent="0.2">
      <c r="B17" s="12">
        <v>44361</v>
      </c>
      <c r="C17">
        <v>97.02</v>
      </c>
      <c r="D17" s="8">
        <f t="shared" si="1"/>
        <v>2.9800000000000038E-2</v>
      </c>
      <c r="E17" s="1"/>
      <c r="F17" s="1"/>
      <c r="N17" s="7"/>
    </row>
    <row r="18" spans="2:14" x14ac:dyDescent="0.2">
      <c r="B18" s="12">
        <v>44452</v>
      </c>
      <c r="C18">
        <v>97.004999999999995</v>
      </c>
      <c r="D18" s="8">
        <f t="shared" si="1"/>
        <v>2.9950000000000046E-2</v>
      </c>
      <c r="E18" s="1"/>
      <c r="F18" s="1"/>
      <c r="N18" s="7"/>
    </row>
    <row r="19" spans="2:14" x14ac:dyDescent="0.2">
      <c r="B19" s="12">
        <v>44543</v>
      </c>
      <c r="C19">
        <v>96.984999999999999</v>
      </c>
      <c r="D19" s="8">
        <f t="shared" si="1"/>
        <v>3.0150000000000007E-2</v>
      </c>
      <c r="E19" s="1"/>
      <c r="F19" s="1"/>
      <c r="N19" s="7"/>
    </row>
    <row r="20" spans="2:14" x14ac:dyDescent="0.2">
      <c r="B20" s="12">
        <v>44634</v>
      </c>
      <c r="C20">
        <v>96.97</v>
      </c>
      <c r="D20" s="8">
        <f t="shared" si="1"/>
        <v>3.0300000000000011E-2</v>
      </c>
      <c r="E20" s="1"/>
      <c r="F20" s="1"/>
      <c r="N20" s="7"/>
    </row>
    <row r="21" spans="2:14" x14ac:dyDescent="0.2">
      <c r="B21" s="12">
        <v>44725</v>
      </c>
      <c r="C21">
        <v>96.96</v>
      </c>
      <c r="D21" s="8">
        <f t="shared" si="1"/>
        <v>3.0400000000000062E-2</v>
      </c>
      <c r="E21" s="1"/>
      <c r="F21" s="1"/>
      <c r="N21" s="7"/>
    </row>
    <row r="22" spans="2:14" x14ac:dyDescent="0.2">
      <c r="B22" s="12">
        <v>44823</v>
      </c>
      <c r="C22">
        <v>96.944999999999993</v>
      </c>
      <c r="D22" s="8">
        <f t="shared" si="1"/>
        <v>3.0550000000000067E-2</v>
      </c>
      <c r="E22" s="1"/>
      <c r="F22" s="1"/>
      <c r="N22" s="7"/>
    </row>
    <row r="23" spans="2:14" x14ac:dyDescent="0.2">
      <c r="B23" s="12">
        <v>44914</v>
      </c>
      <c r="C23">
        <v>96.92</v>
      </c>
      <c r="D23" s="8">
        <f t="shared" si="1"/>
        <v>3.0799999999999984E-2</v>
      </c>
      <c r="K23" s="7"/>
    </row>
    <row r="24" spans="2:14" x14ac:dyDescent="0.2">
      <c r="B24" s="12">
        <v>44998</v>
      </c>
      <c r="C24" s="10">
        <v>96.924999999999997</v>
      </c>
      <c r="D24" s="8">
        <f t="shared" si="1"/>
        <v>3.0750000000000027E-2</v>
      </c>
      <c r="K24" s="7"/>
    </row>
    <row r="25" spans="2:14" x14ac:dyDescent="0.2">
      <c r="B25" s="12">
        <v>45096</v>
      </c>
      <c r="C25">
        <v>96.91</v>
      </c>
      <c r="D25" s="8">
        <f t="shared" si="1"/>
        <v>3.0900000000000035E-2</v>
      </c>
      <c r="I25" s="7"/>
    </row>
    <row r="26" spans="2:14" x14ac:dyDescent="0.2">
      <c r="B26" s="12">
        <v>45187</v>
      </c>
      <c r="C26">
        <v>96.894999999999996</v>
      </c>
      <c r="D26" s="8">
        <f t="shared" si="1"/>
        <v>3.1050000000000039E-2</v>
      </c>
      <c r="I26" s="7"/>
    </row>
    <row r="27" spans="2:14" x14ac:dyDescent="0.2">
      <c r="B27" s="12">
        <v>45278</v>
      </c>
      <c r="C27">
        <v>97.54</v>
      </c>
      <c r="D27" s="8">
        <f t="shared" si="1"/>
        <v>2.4599999999999938E-2</v>
      </c>
      <c r="I27" s="7"/>
    </row>
    <row r="28" spans="2:14" x14ac:dyDescent="0.2">
      <c r="B28" s="12"/>
      <c r="D28" s="8"/>
      <c r="I28" s="7"/>
    </row>
    <row r="29" spans="2:14" x14ac:dyDescent="0.2">
      <c r="B29" s="12"/>
      <c r="D29" s="8"/>
      <c r="I29" s="7"/>
    </row>
    <row r="30" spans="2:14" x14ac:dyDescent="0.2">
      <c r="B30" s="12"/>
      <c r="D30" s="8"/>
      <c r="I30" s="7"/>
    </row>
    <row r="31" spans="2:14" x14ac:dyDescent="0.2">
      <c r="B31" s="12"/>
      <c r="D31" s="8"/>
      <c r="I31" s="7"/>
    </row>
    <row r="32" spans="2:14" x14ac:dyDescent="0.2">
      <c r="B32" s="12"/>
      <c r="D32" s="8"/>
      <c r="I32" s="7"/>
    </row>
    <row r="33" spans="2:9" x14ac:dyDescent="0.2">
      <c r="B33" s="1"/>
      <c r="D33" s="8"/>
      <c r="I33" s="7"/>
    </row>
    <row r="34" spans="2:9" x14ac:dyDescent="0.2">
      <c r="B34" s="1"/>
      <c r="D34" s="8"/>
      <c r="I34" s="7"/>
    </row>
    <row r="35" spans="2:9" x14ac:dyDescent="0.2">
      <c r="B35" s="1"/>
      <c r="D35" s="8"/>
      <c r="I35" s="7"/>
    </row>
    <row r="36" spans="2:9" x14ac:dyDescent="0.2">
      <c r="B36" s="1"/>
      <c r="D36" s="8"/>
      <c r="I36" s="7"/>
    </row>
    <row r="37" spans="2:9" x14ac:dyDescent="0.2">
      <c r="B37" s="1"/>
      <c r="D37" s="8"/>
      <c r="I37" s="7"/>
    </row>
    <row r="38" spans="2:9" x14ac:dyDescent="0.2">
      <c r="B38" s="1"/>
      <c r="D38" s="8"/>
      <c r="I38" s="7"/>
    </row>
    <row r="39" spans="2:9" x14ac:dyDescent="0.2">
      <c r="B39" s="1"/>
      <c r="D39" s="8"/>
      <c r="I39" s="7"/>
    </row>
    <row r="40" spans="2:9" x14ac:dyDescent="0.2">
      <c r="B40" s="1"/>
      <c r="D40" s="8"/>
      <c r="I40" s="7"/>
    </row>
    <row r="41" spans="2:9" x14ac:dyDescent="0.2">
      <c r="B41" s="1"/>
      <c r="D41" s="8"/>
      <c r="I41" s="7"/>
    </row>
    <row r="42" spans="2:9" x14ac:dyDescent="0.2">
      <c r="B42" s="1"/>
      <c r="D42" s="8"/>
      <c r="I42" s="7"/>
    </row>
    <row r="43" spans="2:9" x14ac:dyDescent="0.2">
      <c r="B43" s="1"/>
      <c r="D43" s="8"/>
      <c r="I43" s="7"/>
    </row>
    <row r="44" spans="2:9" x14ac:dyDescent="0.2">
      <c r="B44" s="1"/>
      <c r="D44" s="8"/>
      <c r="I44" s="7"/>
    </row>
    <row r="45" spans="2:9" x14ac:dyDescent="0.2">
      <c r="B45" s="1"/>
      <c r="D45" s="8"/>
      <c r="I45" s="7"/>
    </row>
    <row r="46" spans="2:9" x14ac:dyDescent="0.2">
      <c r="B46" s="1"/>
      <c r="D46" s="8"/>
      <c r="I46" s="7"/>
    </row>
    <row r="47" spans="2:9" x14ac:dyDescent="0.2">
      <c r="B47" s="1"/>
      <c r="D47" s="8"/>
      <c r="I47" s="7"/>
    </row>
    <row r="48" spans="2:9" x14ac:dyDescent="0.2">
      <c r="B48" s="1"/>
      <c r="D48" s="8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zoomScale="75" zoomScaleNormal="75" workbookViewId="0">
      <selection activeCell="Q7" sqref="Q7"/>
    </sheetView>
  </sheetViews>
  <sheetFormatPr baseColWidth="10" defaultColWidth="8.83203125" defaultRowHeight="15" x14ac:dyDescent="0.2"/>
  <cols>
    <col min="2" max="2" width="11.33203125" customWidth="1"/>
    <col min="7" max="7" width="25.83203125" customWidth="1"/>
    <col min="9" max="9" width="10.33203125" customWidth="1"/>
    <col min="18" max="18" width="9.5" customWidth="1"/>
  </cols>
  <sheetData>
    <row r="1" spans="1:27" x14ac:dyDescent="0.2">
      <c r="A1" s="4"/>
    </row>
    <row r="2" spans="1:27" x14ac:dyDescent="0.2">
      <c r="B2" t="s">
        <v>53</v>
      </c>
      <c r="C2">
        <v>0.26271050408671409</v>
      </c>
      <c r="E2" t="s">
        <v>55</v>
      </c>
      <c r="F2">
        <v>1</v>
      </c>
    </row>
    <row r="3" spans="1:27" x14ac:dyDescent="0.2">
      <c r="B3" t="s">
        <v>54</v>
      </c>
      <c r="C3">
        <v>0.7810737917123477</v>
      </c>
      <c r="E3" t="s">
        <v>58</v>
      </c>
      <c r="F3">
        <f>(EXP(C2*F2)-C5)/(C4-C5)</f>
        <v>0.4881715079446966</v>
      </c>
    </row>
    <row r="4" spans="1:27" x14ac:dyDescent="0.2">
      <c r="B4" t="s">
        <v>56</v>
      </c>
      <c r="C4">
        <f>EXP(C3*SQRT(F2))</f>
        <v>2.183815970437883</v>
      </c>
    </row>
    <row r="5" spans="1:27" x14ac:dyDescent="0.2">
      <c r="B5" t="s">
        <v>57</v>
      </c>
      <c r="C5">
        <f>1/C4</f>
        <v>0.45791404291245624</v>
      </c>
      <c r="H5" t="s">
        <v>10</v>
      </c>
    </row>
    <row r="6" spans="1:27" x14ac:dyDescent="0.2">
      <c r="B6" t="s">
        <v>49</v>
      </c>
      <c r="C6" t="s">
        <v>10</v>
      </c>
      <c r="D6" t="s">
        <v>44</v>
      </c>
      <c r="E6" t="s">
        <v>50</v>
      </c>
      <c r="F6" t="s">
        <v>51</v>
      </c>
      <c r="H6">
        <v>1</v>
      </c>
      <c r="I6">
        <v>2</v>
      </c>
      <c r="J6">
        <v>3</v>
      </c>
      <c r="K6">
        <v>4</v>
      </c>
      <c r="L6">
        <v>5</v>
      </c>
      <c r="M6">
        <v>6</v>
      </c>
      <c r="N6">
        <v>7</v>
      </c>
      <c r="O6">
        <v>8</v>
      </c>
      <c r="P6">
        <v>9</v>
      </c>
      <c r="Q6">
        <v>10</v>
      </c>
      <c r="R6">
        <v>11</v>
      </c>
    </row>
    <row r="7" spans="1:27" x14ac:dyDescent="0.2">
      <c r="B7">
        <v>1</v>
      </c>
      <c r="C7" s="4">
        <v>0.03</v>
      </c>
      <c r="D7">
        <f>B25</f>
        <v>97.066174864714043</v>
      </c>
      <c r="E7" s="17">
        <f>((100/D7)^(1/(2*B7))-1)*2</f>
        <v>2.9999999999999805E-2</v>
      </c>
      <c r="F7" s="4">
        <f>C7-E7</f>
        <v>1.9428902930940239E-16</v>
      </c>
      <c r="G7" s="19">
        <f>F7*F7</f>
        <v>3.7748226909989823E-32</v>
      </c>
      <c r="H7" s="4">
        <v>0.03</v>
      </c>
      <c r="I7" s="4">
        <f>IF(H7*$C$4=" "," ",H7*$C$4)</f>
        <v>6.5514479113136487E-2</v>
      </c>
      <c r="J7" s="4">
        <f t="shared" ref="J7:R7" si="0">IF(I7*$C$4=" "," ",I7*$C$4)</f>
        <v>0.14307156578218658</v>
      </c>
      <c r="K7" s="4">
        <f t="shared" si="0"/>
        <v>0.3124419702706932</v>
      </c>
      <c r="L7" s="4">
        <f t="shared" si="0"/>
        <v>0.68231576451221809</v>
      </c>
      <c r="M7" s="4">
        <f t="shared" si="0"/>
        <v>1.4900520634233156</v>
      </c>
      <c r="N7" s="4">
        <f t="shared" si="0"/>
        <v>3.253999492887758</v>
      </c>
      <c r="O7" s="4">
        <f t="shared" si="0"/>
        <v>7.1061360603650581</v>
      </c>
      <c r="P7" s="4">
        <f t="shared" si="0"/>
        <v>15.518493416729754</v>
      </c>
      <c r="Q7" s="4">
        <f t="shared" si="0"/>
        <v>33.889533760589586</v>
      </c>
      <c r="R7" s="4">
        <f t="shared" si="0"/>
        <v>74.008505057069343</v>
      </c>
      <c r="S7" s="4"/>
      <c r="T7" s="4"/>
      <c r="U7" s="4"/>
      <c r="V7" s="4"/>
      <c r="W7" s="4"/>
      <c r="X7" s="4"/>
      <c r="Y7" s="4"/>
      <c r="Z7" s="4"/>
      <c r="AA7" s="4"/>
    </row>
    <row r="8" spans="1:27" x14ac:dyDescent="0.2">
      <c r="B8">
        <v>2</v>
      </c>
      <c r="C8" s="4">
        <v>3.5000000000000003E-2</v>
      </c>
      <c r="D8">
        <f>E25</f>
        <v>93.4323885569911</v>
      </c>
      <c r="E8" s="17">
        <f>((100/D8)^(1/(2*B8))-1)*2</f>
        <v>3.4256127255398727E-2</v>
      </c>
      <c r="F8" s="4">
        <f t="shared" ref="F8:F16" si="1">C8-E8</f>
        <v>7.4387274460127606E-4</v>
      </c>
      <c r="G8" s="19">
        <f t="shared" ref="G8:G16" si="2">F8*F8</f>
        <v>5.5334666016063527E-7</v>
      </c>
      <c r="I8" s="4">
        <f>IF(H7="","",H7*$C$5)</f>
        <v>1.3737421287373687E-2</v>
      </c>
      <c r="J8" s="4">
        <f t="shared" ref="J8:R18" si="3">IF(I7="","",I7*$C$5)</f>
        <v>0.03</v>
      </c>
      <c r="K8" s="4">
        <f t="shared" si="3"/>
        <v>6.5514479113136487E-2</v>
      </c>
      <c r="L8" s="4">
        <f t="shared" si="3"/>
        <v>0.14307156578218658</v>
      </c>
      <c r="M8" s="4">
        <f t="shared" si="3"/>
        <v>0.3124419702706932</v>
      </c>
      <c r="N8" s="4">
        <f t="shared" si="3"/>
        <v>0.68231576451221809</v>
      </c>
      <c r="O8" s="4">
        <f t="shared" si="3"/>
        <v>1.4900520634233156</v>
      </c>
      <c r="P8" s="4">
        <f t="shared" si="3"/>
        <v>3.253999492887758</v>
      </c>
      <c r="Q8" s="4">
        <f t="shared" si="3"/>
        <v>7.1061360603650581</v>
      </c>
      <c r="R8" s="4">
        <f t="shared" si="3"/>
        <v>15.518493416729754</v>
      </c>
      <c r="S8" s="4"/>
    </row>
    <row r="9" spans="1:27" x14ac:dyDescent="0.2">
      <c r="B9">
        <v>3</v>
      </c>
      <c r="C9" s="4">
        <v>4.4999999999999998E-2</v>
      </c>
      <c r="D9">
        <f>I25</f>
        <v>89.107262615774374</v>
      </c>
      <c r="E9" s="17">
        <f t="shared" ref="E9:E16" si="4">((100/D9)^(1/(2*B9))-1)*2</f>
        <v>3.8814961602184894E-2</v>
      </c>
      <c r="F9" s="4">
        <f t="shared" si="1"/>
        <v>6.1850383978151041E-3</v>
      </c>
      <c r="G9" s="19">
        <f t="shared" si="2"/>
        <v>3.8254699982447233E-5</v>
      </c>
      <c r="I9" s="4" t="str">
        <f t="shared" ref="I9:I17" si="5">IF(H8="","",H8*$C$5)</f>
        <v/>
      </c>
      <c r="J9" s="4">
        <f t="shared" si="3"/>
        <v>6.2905581208929241E-3</v>
      </c>
      <c r="K9" s="4">
        <f t="shared" si="3"/>
        <v>1.3737421287373687E-2</v>
      </c>
      <c r="L9" s="4">
        <f t="shared" si="3"/>
        <v>0.03</v>
      </c>
      <c r="M9" s="4">
        <f t="shared" si="3"/>
        <v>6.5514479113136487E-2</v>
      </c>
      <c r="N9" s="4">
        <f t="shared" si="3"/>
        <v>0.14307156578218658</v>
      </c>
      <c r="O9" s="4">
        <f t="shared" si="3"/>
        <v>0.3124419702706932</v>
      </c>
      <c r="P9" s="4">
        <f t="shared" si="3"/>
        <v>0.68231576451221809</v>
      </c>
      <c r="Q9" s="4">
        <f t="shared" si="3"/>
        <v>1.4900520634233156</v>
      </c>
      <c r="R9" s="4">
        <f t="shared" si="3"/>
        <v>3.253999492887758</v>
      </c>
      <c r="S9" s="4"/>
    </row>
    <row r="10" spans="1:27" x14ac:dyDescent="0.2">
      <c r="B10">
        <v>4</v>
      </c>
      <c r="C10" s="4">
        <v>4.2500000000000003E-2</v>
      </c>
      <c r="D10">
        <f>N25</f>
        <v>84.28256877772624</v>
      </c>
      <c r="E10" s="17">
        <f>((100/D10)^(1/(2*B10))-1)*2</f>
        <v>4.320891668135296E-2</v>
      </c>
      <c r="F10" s="4">
        <f t="shared" si="1"/>
        <v>-7.089166813529571E-4</v>
      </c>
      <c r="G10" s="19">
        <f t="shared" si="2"/>
        <v>5.0256286110049011E-7</v>
      </c>
      <c r="I10" s="4" t="str">
        <f t="shared" si="5"/>
        <v/>
      </c>
      <c r="J10" s="4" t="str">
        <f t="shared" si="3"/>
        <v/>
      </c>
      <c r="K10" s="4">
        <f t="shared" si="3"/>
        <v>2.8805349013138627E-3</v>
      </c>
      <c r="L10" s="4">
        <f t="shared" si="3"/>
        <v>6.2905581208929241E-3</v>
      </c>
      <c r="M10" s="4">
        <f t="shared" si="3"/>
        <v>1.3737421287373687E-2</v>
      </c>
      <c r="N10" s="4">
        <f t="shared" si="3"/>
        <v>0.03</v>
      </c>
      <c r="O10" s="4">
        <f t="shared" si="3"/>
        <v>6.5514479113136487E-2</v>
      </c>
      <c r="P10" s="4">
        <f t="shared" si="3"/>
        <v>0.14307156578218658</v>
      </c>
      <c r="Q10" s="4">
        <f t="shared" si="3"/>
        <v>0.3124419702706932</v>
      </c>
      <c r="R10" s="4">
        <f t="shared" si="3"/>
        <v>0.68231576451221809</v>
      </c>
      <c r="S10" s="4"/>
    </row>
    <row r="11" spans="1:27" x14ac:dyDescent="0.2">
      <c r="B11">
        <v>5</v>
      </c>
      <c r="C11" s="4">
        <v>4.4999999999999998E-2</v>
      </c>
      <c r="D11">
        <f>T25</f>
        <v>79.348537568152707</v>
      </c>
      <c r="E11" s="17">
        <f t="shared" si="4"/>
        <v>4.6803273949271418E-2</v>
      </c>
      <c r="F11" s="4">
        <f t="shared" si="1"/>
        <v>-1.8032739492714195E-3</v>
      </c>
      <c r="G11" s="19">
        <f t="shared" si="2"/>
        <v>3.2517969361209422E-6</v>
      </c>
      <c r="I11" s="4" t="str">
        <f t="shared" si="5"/>
        <v/>
      </c>
      <c r="J11" s="4" t="str">
        <f t="shared" si="3"/>
        <v/>
      </c>
      <c r="K11" s="4" t="str">
        <f t="shared" si="3"/>
        <v/>
      </c>
      <c r="L11" s="4">
        <f t="shared" si="3"/>
        <v>1.3190373824110641E-3</v>
      </c>
      <c r="M11" s="4">
        <f t="shared" si="3"/>
        <v>2.8805349013138627E-3</v>
      </c>
      <c r="N11" s="4">
        <f t="shared" si="3"/>
        <v>6.2905581208929241E-3</v>
      </c>
      <c r="O11" s="4">
        <f t="shared" si="3"/>
        <v>1.3737421287373687E-2</v>
      </c>
      <c r="P11" s="4">
        <f t="shared" si="3"/>
        <v>0.03</v>
      </c>
      <c r="Q11" s="4">
        <f t="shared" si="3"/>
        <v>6.5514479113136487E-2</v>
      </c>
      <c r="R11" s="4">
        <f t="shared" si="3"/>
        <v>0.14307156578218658</v>
      </c>
      <c r="S11" s="4"/>
      <c r="T11" s="4"/>
    </row>
    <row r="12" spans="1:27" x14ac:dyDescent="0.2">
      <c r="B12">
        <v>6</v>
      </c>
      <c r="C12" s="4">
        <v>4.7500000000000001E-2</v>
      </c>
      <c r="D12">
        <f>B33</f>
        <v>74.676252209667169</v>
      </c>
      <c r="E12" s="17">
        <f t="shared" si="4"/>
        <v>4.9264985082730917E-2</v>
      </c>
      <c r="F12" s="4">
        <f t="shared" si="1"/>
        <v>-1.764985082730916E-3</v>
      </c>
      <c r="G12" s="19">
        <f t="shared" si="2"/>
        <v>3.1151723422626587E-6</v>
      </c>
      <c r="I12" s="4" t="str">
        <f t="shared" si="5"/>
        <v/>
      </c>
      <c r="J12" s="4" t="str">
        <f t="shared" si="3"/>
        <v/>
      </c>
      <c r="K12" s="4" t="str">
        <f t="shared" si="3"/>
        <v/>
      </c>
      <c r="L12" s="4" t="str">
        <f t="shared" si="3"/>
        <v/>
      </c>
      <c r="M12" s="4">
        <f t="shared" si="3"/>
        <v>6.0400574053251391E-4</v>
      </c>
      <c r="N12" s="4">
        <f t="shared" si="3"/>
        <v>1.3190373824110641E-3</v>
      </c>
      <c r="O12" s="4">
        <f t="shared" si="3"/>
        <v>2.8805349013138627E-3</v>
      </c>
      <c r="P12" s="4">
        <f t="shared" si="3"/>
        <v>6.2905581208929241E-3</v>
      </c>
      <c r="Q12" s="4">
        <f t="shared" si="3"/>
        <v>1.3737421287373687E-2</v>
      </c>
      <c r="R12" s="4">
        <f t="shared" si="3"/>
        <v>0.03</v>
      </c>
      <c r="S12" s="4"/>
    </row>
    <row r="13" spans="1:27" x14ac:dyDescent="0.2">
      <c r="B13">
        <v>7</v>
      </c>
      <c r="C13" s="4">
        <v>0.05</v>
      </c>
      <c r="D13">
        <f>J33</f>
        <v>70.407290175265743</v>
      </c>
      <c r="E13" s="17">
        <f t="shared" si="4"/>
        <v>5.0758171345168801E-2</v>
      </c>
      <c r="F13" s="4">
        <f t="shared" si="1"/>
        <v>-7.5817134516879825E-4</v>
      </c>
      <c r="G13" s="19">
        <f t="shared" si="2"/>
        <v>5.7482378863506505E-7</v>
      </c>
      <c r="I13" s="4" t="str">
        <f t="shared" si="5"/>
        <v/>
      </c>
      <c r="J13" s="4" t="str">
        <f t="shared" si="3"/>
        <v/>
      </c>
      <c r="K13" s="4" t="str">
        <f t="shared" si="3"/>
        <v/>
      </c>
      <c r="L13" s="4" t="str">
        <f t="shared" si="3"/>
        <v/>
      </c>
      <c r="M13" s="4" t="str">
        <f t="shared" si="3"/>
        <v/>
      </c>
      <c r="N13" s="4">
        <f t="shared" si="3"/>
        <v>2.7658271058957551E-4</v>
      </c>
      <c r="O13" s="4">
        <f t="shared" si="3"/>
        <v>6.0400574053251391E-4</v>
      </c>
      <c r="P13" s="4">
        <f t="shared" si="3"/>
        <v>1.3190373824110641E-3</v>
      </c>
      <c r="Q13" s="4">
        <f t="shared" si="3"/>
        <v>2.8805349013138627E-3</v>
      </c>
      <c r="R13" s="4">
        <f t="shared" si="3"/>
        <v>6.2905581208929241E-3</v>
      </c>
      <c r="S13" s="4"/>
    </row>
    <row r="14" spans="1:27" x14ac:dyDescent="0.2">
      <c r="B14">
        <v>8</v>
      </c>
      <c r="C14" s="4">
        <v>5.1299999999999998E-2</v>
      </c>
      <c r="D14">
        <f>S33</f>
        <v>66.578724020917903</v>
      </c>
      <c r="E14" s="17">
        <f t="shared" si="4"/>
        <v>5.1500036052873011E-2</v>
      </c>
      <c r="F14" s="4">
        <f t="shared" si="1"/>
        <v>-2.0003605287301218E-4</v>
      </c>
      <c r="G14" s="19">
        <f t="shared" si="2"/>
        <v>4.0014422449014527E-8</v>
      </c>
      <c r="I14" s="4" t="str">
        <f t="shared" si="5"/>
        <v/>
      </c>
      <c r="J14" s="4" t="str">
        <f t="shared" si="3"/>
        <v/>
      </c>
      <c r="K14" s="4" t="str">
        <f t="shared" si="3"/>
        <v/>
      </c>
      <c r="L14" s="4" t="str">
        <f t="shared" si="3"/>
        <v/>
      </c>
      <c r="M14" s="4" t="str">
        <f t="shared" si="3"/>
        <v/>
      </c>
      <c r="N14" s="4" t="str">
        <f t="shared" si="3"/>
        <v/>
      </c>
      <c r="O14" s="4">
        <f t="shared" si="3"/>
        <v>1.2665110720575835E-4</v>
      </c>
      <c r="P14" s="4">
        <f t="shared" si="3"/>
        <v>2.7658271058957551E-4</v>
      </c>
      <c r="Q14" s="4">
        <f t="shared" si="3"/>
        <v>6.0400574053251391E-4</v>
      </c>
      <c r="R14" s="4">
        <f t="shared" si="3"/>
        <v>1.3190373824110641E-3</v>
      </c>
      <c r="S14" s="4"/>
    </row>
    <row r="15" spans="1:27" x14ac:dyDescent="0.2">
      <c r="B15">
        <v>9</v>
      </c>
      <c r="C15" s="4">
        <v>5.2499999999999998E-2</v>
      </c>
      <c r="D15">
        <f>B44</f>
        <v>63.166910165985222</v>
      </c>
      <c r="E15" s="17">
        <f t="shared" si="4"/>
        <v>5.1700219432663452E-2</v>
      </c>
      <c r="F15" s="4">
        <f t="shared" si="1"/>
        <v>7.9978056733654573E-4</v>
      </c>
      <c r="G15" s="19">
        <f t="shared" si="2"/>
        <v>6.3964895588916692E-7</v>
      </c>
      <c r="I15" s="4" t="str">
        <f t="shared" si="5"/>
        <v/>
      </c>
      <c r="J15" s="4" t="str">
        <f t="shared" si="3"/>
        <v/>
      </c>
      <c r="K15" s="4" t="str">
        <f t="shared" si="3"/>
        <v/>
      </c>
      <c r="L15" s="4" t="str">
        <f t="shared" si="3"/>
        <v/>
      </c>
      <c r="M15" s="4" t="str">
        <f t="shared" si="3"/>
        <v/>
      </c>
      <c r="N15" s="4" t="str">
        <f t="shared" si="3"/>
        <v/>
      </c>
      <c r="O15" s="4" t="str">
        <f t="shared" si="3"/>
        <v/>
      </c>
      <c r="P15" s="4">
        <f t="shared" si="3"/>
        <v>5.7995320539927727E-5</v>
      </c>
      <c r="Q15" s="4">
        <f t="shared" si="3"/>
        <v>1.2665110720575835E-4</v>
      </c>
      <c r="R15" s="4">
        <f t="shared" si="3"/>
        <v>2.7658271058957551E-4</v>
      </c>
      <c r="S15" s="4"/>
    </row>
    <row r="16" spans="1:27" x14ac:dyDescent="0.2">
      <c r="B16">
        <v>10</v>
      </c>
      <c r="C16" s="4">
        <v>5.2499999999999998E-2</v>
      </c>
      <c r="D16">
        <f>M44</f>
        <v>60.131854027023735</v>
      </c>
      <c r="E16" s="17">
        <f t="shared" si="4"/>
        <v>5.1515326912700665E-2</v>
      </c>
      <c r="F16" s="4">
        <f t="shared" si="1"/>
        <v>9.8467308729933284E-4</v>
      </c>
      <c r="G16" s="19">
        <f t="shared" si="2"/>
        <v>9.6958108885159952E-7</v>
      </c>
      <c r="I16" s="4" t="str">
        <f t="shared" si="5"/>
        <v/>
      </c>
      <c r="J16" s="4" t="str">
        <f t="shared" si="3"/>
        <v/>
      </c>
      <c r="K16" s="4" t="str">
        <f t="shared" si="3"/>
        <v/>
      </c>
      <c r="L16" s="4" t="str">
        <f t="shared" si="3"/>
        <v/>
      </c>
      <c r="M16" s="4" t="str">
        <f t="shared" si="3"/>
        <v/>
      </c>
      <c r="N16" s="4" t="str">
        <f t="shared" si="3"/>
        <v/>
      </c>
      <c r="O16" s="4" t="str">
        <f t="shared" si="3"/>
        <v/>
      </c>
      <c r="P16" s="4" t="str">
        <f t="shared" si="3"/>
        <v/>
      </c>
      <c r="Q16" s="4">
        <f t="shared" si="3"/>
        <v>2.6556871698442118E-5</v>
      </c>
      <c r="R16" s="4">
        <f t="shared" si="3"/>
        <v>5.7995320539927727E-5</v>
      </c>
      <c r="S16" s="4"/>
    </row>
    <row r="17" spans="2:27" x14ac:dyDescent="0.2">
      <c r="D17" t="s">
        <v>52</v>
      </c>
      <c r="I17" s="4" t="str">
        <f t="shared" si="5"/>
        <v/>
      </c>
      <c r="J17" s="4" t="str">
        <f t="shared" si="3"/>
        <v/>
      </c>
      <c r="K17" s="4" t="str">
        <f t="shared" si="3"/>
        <v/>
      </c>
      <c r="L17" s="4" t="str">
        <f t="shared" si="3"/>
        <v/>
      </c>
      <c r="M17" s="4" t="str">
        <f t="shared" si="3"/>
        <v/>
      </c>
      <c r="N17" s="4" t="str">
        <f t="shared" si="3"/>
        <v/>
      </c>
      <c r="O17" s="4" t="str">
        <f t="shared" si="3"/>
        <v/>
      </c>
      <c r="P17" s="4" t="str">
        <f t="shared" si="3"/>
        <v/>
      </c>
      <c r="Q17" s="4" t="str">
        <f t="shared" si="3"/>
        <v/>
      </c>
      <c r="R17" s="4">
        <f t="shared" si="3"/>
        <v>1.2160764486541019E-5</v>
      </c>
      <c r="S17" s="4"/>
    </row>
    <row r="18" spans="2:27" x14ac:dyDescent="0.2">
      <c r="D18">
        <f>SUMPRODUCT(F7:F16,F7:F16)</f>
        <v>4.7901647037916804E-5</v>
      </c>
      <c r="Q18" s="4" t="str">
        <f t="shared" si="3"/>
        <v/>
      </c>
      <c r="R18" s="4" t="str">
        <f t="shared" si="3"/>
        <v/>
      </c>
      <c r="S18" s="4"/>
    </row>
    <row r="19" spans="2:27" x14ac:dyDescent="0.2">
      <c r="Q19" s="4"/>
      <c r="R19" s="4"/>
      <c r="S19" s="4"/>
    </row>
    <row r="20" spans="2:27" x14ac:dyDescent="0.2">
      <c r="Q20" s="4"/>
      <c r="R20" s="4"/>
      <c r="S20" s="4"/>
    </row>
    <row r="21" spans="2:27" x14ac:dyDescent="0.2">
      <c r="Q21" s="4"/>
      <c r="R21" s="4"/>
      <c r="S21" s="4"/>
    </row>
    <row r="22" spans="2:27" x14ac:dyDescent="0.2">
      <c r="Q22" s="4" t="str">
        <f>IF(P18="","",P18*$C$5)</f>
        <v/>
      </c>
      <c r="R22" s="4" t="str">
        <f>IF(Q18="","",Q18*$C$5)</f>
        <v/>
      </c>
      <c r="S22" s="4"/>
    </row>
    <row r="23" spans="2:27" x14ac:dyDescent="0.2">
      <c r="B23" t="s">
        <v>59</v>
      </c>
      <c r="E23" t="s">
        <v>60</v>
      </c>
      <c r="I23" t="s">
        <v>61</v>
      </c>
      <c r="N23" t="s">
        <v>62</v>
      </c>
      <c r="T23" t="s">
        <v>63</v>
      </c>
    </row>
    <row r="24" spans="2:27" x14ac:dyDescent="0.2">
      <c r="B24">
        <v>0</v>
      </c>
      <c r="C24">
        <v>1</v>
      </c>
      <c r="E24">
        <v>0</v>
      </c>
      <c r="F24">
        <v>1</v>
      </c>
      <c r="G24">
        <v>2</v>
      </c>
      <c r="I24">
        <v>0</v>
      </c>
      <c r="J24">
        <v>1</v>
      </c>
      <c r="K24">
        <v>2</v>
      </c>
      <c r="L24">
        <v>3</v>
      </c>
      <c r="N24">
        <v>0</v>
      </c>
      <c r="O24">
        <v>1</v>
      </c>
      <c r="P24">
        <v>2</v>
      </c>
      <c r="Q24">
        <v>3</v>
      </c>
      <c r="R24">
        <v>4</v>
      </c>
      <c r="T24">
        <v>0</v>
      </c>
      <c r="U24">
        <v>1</v>
      </c>
      <c r="V24">
        <v>2</v>
      </c>
      <c r="W24">
        <v>3</v>
      </c>
      <c r="X24">
        <v>4</v>
      </c>
      <c r="Y24">
        <v>5</v>
      </c>
    </row>
    <row r="25" spans="2:27" x14ac:dyDescent="0.2">
      <c r="B25">
        <f>(C25*$F$3+C26*(1-$F$3))/(1+$H$7/2)^($F$2*2)</f>
        <v>97.066174864714043</v>
      </c>
      <c r="C25">
        <v>100</v>
      </c>
      <c r="E25">
        <f>(F25*$F$3+F26*(1-$F$3))/(1+H7/2)^(F2*2)</f>
        <v>93.4323885569911</v>
      </c>
      <c r="F25">
        <f>(G25*$F$3+G26*(1-$F$3))/(1+$I7/2)^($F$2*2)</f>
        <v>93.756957130420645</v>
      </c>
      <c r="G25">
        <v>100</v>
      </c>
      <c r="I25">
        <f>(J25*$F$3+J26*(1-$F$3))/(1+$H7/2)^($F$2*2)</f>
        <v>89.107262615774374</v>
      </c>
      <c r="J25">
        <f>(K25*$F$3+K26*(1-$F$3))/(1+$I7/2)^($F$2*2)</f>
        <v>86.441933557794684</v>
      </c>
      <c r="K25">
        <f>(L25*$F$3+L26*(1-$F$3))/(1+$J7/2)^($F$2*2)</f>
        <v>87.093680349478149</v>
      </c>
      <c r="L25">
        <v>100</v>
      </c>
      <c r="N25">
        <f>(O25*$F$3+O26*(1-$F$3))/(1+$H7/2)^($F$2*2)</f>
        <v>84.28256877772624</v>
      </c>
      <c r="O25">
        <f>(P25*$F$3+P26*(1-$F$3))/(1+$I7/2)^($F$2*2)</f>
        <v>78.521151900350716</v>
      </c>
      <c r="P25">
        <f>(Q25*$F$3+Q26*(1-$F$3))/(1+$J7/2)^($F$2*2)</f>
        <v>73.59774427352788</v>
      </c>
      <c r="Q25">
        <f>(R25*$F$3+R26*(1-$F$3))/(1+$K7/2)^($F$2*2)</f>
        <v>74.80287759806366</v>
      </c>
      <c r="R25">
        <v>100</v>
      </c>
      <c r="T25">
        <f>(U25*$F$3+U26*(1-$F$3))/(1+$H7/2)^($F$2*2)</f>
        <v>79.348537568152707</v>
      </c>
      <c r="U25">
        <f>(V25*$F$3+V26*(1-$F$3))/(1+$I7/2)^($F$2*2)</f>
        <v>70.836221574067054</v>
      </c>
      <c r="V25">
        <f>(W25*$F$3+W26*(1-$F$3))/(1+$J7/2)^($F$2*2)</f>
        <v>61.341953100896085</v>
      </c>
      <c r="W25">
        <f>(X25*$F$3+X26*(1-$F$3))/(1+$K7/2)^($F$2*2)</f>
        <v>53.646529574018317</v>
      </c>
      <c r="X25">
        <f>(Y25*$F$3+Y26*(1-$F$3))/(1+$L7/2)^($F$2*2)</f>
        <v>55.595569999513501</v>
      </c>
      <c r="Y25">
        <v>100</v>
      </c>
    </row>
    <row r="26" spans="2:27" x14ac:dyDescent="0.2">
      <c r="C26">
        <v>100</v>
      </c>
      <c r="F26">
        <f>(G26*$F$3+G27*(1-$F$3))/(1+$I8/2)^($F$2*2)</f>
        <v>98.640283106801462</v>
      </c>
      <c r="G26">
        <v>100</v>
      </c>
      <c r="J26">
        <f>(K26*$F$3+K27*(1-$F$3))/(1+I8/2)^($F$2*2)</f>
        <v>96.91144854908292</v>
      </c>
      <c r="K26">
        <f>(L26*$F$3+L27*(1-$F$3))/(1+$J8/2)^($F$2*2)</f>
        <v>97.066174864714043</v>
      </c>
      <c r="L26">
        <v>100</v>
      </c>
      <c r="O26">
        <f>(P26*$F$3+P27*(1-$F$3))/(1+$I8/2)^($F$2*2)</f>
        <v>94.754827140502243</v>
      </c>
      <c r="P26">
        <f>(Q26*$F$3+Q27*(1-$F$3))/(1+$J8/2)^($F$2*2)</f>
        <v>93.4323885569911</v>
      </c>
      <c r="Q26">
        <f>(R26*$F$3+R27*(1-$F$3))/(1+$K8/2)^($F$2*2)</f>
        <v>93.756957130420645</v>
      </c>
      <c r="R26">
        <v>100</v>
      </c>
      <c r="U26">
        <f>(V26*$F$3+V27*(1-$F$3))/(1+$I8/2)^($F$2*2)</f>
        <v>92.153177764353075</v>
      </c>
      <c r="V26">
        <f>(W26*$F$3+W27*(1-$F$3))/(1+$J8/2)^($F$2*2)</f>
        <v>89.107262615774374</v>
      </c>
      <c r="W26">
        <f>(X26*$F$3+X27*(1-$F$3))/(1+$K8/2)^($F$2*2)</f>
        <v>86.441933557794684</v>
      </c>
      <c r="X26">
        <f t="shared" ref="X26:X29" si="6">(Y26*$F$3+Y27*(1-$F$3))/(1+$L8/2)^($F$2*2)</f>
        <v>87.093680349478149</v>
      </c>
      <c r="Y26">
        <v>100</v>
      </c>
    </row>
    <row r="27" spans="2:27" x14ac:dyDescent="0.2">
      <c r="G27">
        <v>100</v>
      </c>
      <c r="K27">
        <f>(L27*$F$3+L28*(1-$F$3))/(1+$J9/2)^($F$2*2)</f>
        <v>99.373899624548699</v>
      </c>
      <c r="L27">
        <v>100</v>
      </c>
      <c r="P27">
        <f>(Q27*$F$3+Q28*(1-$F$3))/(1+$J9/2)^($F$2*2)</f>
        <v>98.568085493287668</v>
      </c>
      <c r="Q27">
        <f>(R27*$F$3+R28*(1-$F$3))/(1+$K9/2)^($F$2*2)</f>
        <v>98.640283106801462</v>
      </c>
      <c r="R27">
        <v>100</v>
      </c>
      <c r="V27">
        <f>(W27*$F$3+W28*(1-$F$3))/(1+$J9/2)^($F$2*2)</f>
        <v>97.540184880557433</v>
      </c>
      <c r="W27">
        <f>(X27*$F$3+X28*(1-$F$3))/(1+$K9/2)^($F$2*2)</f>
        <v>96.91144854908292</v>
      </c>
      <c r="X27">
        <f t="shared" si="6"/>
        <v>97.066174864714043</v>
      </c>
      <c r="Y27">
        <v>100</v>
      </c>
    </row>
    <row r="28" spans="2:27" x14ac:dyDescent="0.2">
      <c r="L28">
        <v>100</v>
      </c>
      <c r="Q28">
        <f>(R28*$F$3+R29*(1-$F$3))/(1+$K10/2)^($F$2*2)</f>
        <v>99.712567628056021</v>
      </c>
      <c r="R28">
        <v>100</v>
      </c>
      <c r="W28">
        <f>(X28*$F$3+X29*(1-$F$3))/(1+$K10/2)^($F$2*2)</f>
        <v>99.34055028240347</v>
      </c>
      <c r="X28">
        <f t="shared" si="6"/>
        <v>99.373899624548699</v>
      </c>
      <c r="Y28">
        <v>100</v>
      </c>
    </row>
    <row r="29" spans="2:27" x14ac:dyDescent="0.2">
      <c r="R29">
        <v>100</v>
      </c>
      <c r="X29">
        <f t="shared" si="6"/>
        <v>99.868226636577631</v>
      </c>
      <c r="Y29">
        <v>100</v>
      </c>
    </row>
    <row r="30" spans="2:27" x14ac:dyDescent="0.2">
      <c r="Y30">
        <v>100</v>
      </c>
    </row>
    <row r="31" spans="2:27" x14ac:dyDescent="0.2">
      <c r="B31" t="s">
        <v>64</v>
      </c>
      <c r="J31" t="s">
        <v>65</v>
      </c>
      <c r="S31" t="s">
        <v>66</v>
      </c>
    </row>
    <row r="32" spans="2:27" x14ac:dyDescent="0.2">
      <c r="B32">
        <v>0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J32">
        <v>0</v>
      </c>
      <c r="K32">
        <v>1</v>
      </c>
      <c r="L32">
        <v>2</v>
      </c>
      <c r="M32">
        <v>3</v>
      </c>
      <c r="N32">
        <v>4</v>
      </c>
      <c r="O32">
        <v>5</v>
      </c>
      <c r="P32">
        <v>6</v>
      </c>
      <c r="Q32">
        <v>7</v>
      </c>
      <c r="S32">
        <v>0</v>
      </c>
      <c r="T32">
        <v>1</v>
      </c>
      <c r="U32">
        <v>2</v>
      </c>
      <c r="V32">
        <v>3</v>
      </c>
      <c r="W32">
        <v>4</v>
      </c>
      <c r="X32">
        <v>5</v>
      </c>
      <c r="Y32">
        <v>6</v>
      </c>
      <c r="Z32">
        <v>7</v>
      </c>
      <c r="AA32">
        <v>8</v>
      </c>
    </row>
    <row r="33" spans="2:27" x14ac:dyDescent="0.2">
      <c r="B33">
        <f>(C33*$F$3+C34*(1-$F$3))/(1+$H7/2)^($F$2*2)</f>
        <v>74.676252209667169</v>
      </c>
      <c r="C33">
        <f>(D33*$F$3+D34*(1-$F$3))/(1+$I7/2)^($F$2*2)</f>
        <v>64.094681234791025</v>
      </c>
      <c r="D33">
        <f>(E33*$F$3+E34*(1-$F$3))/(1+$J7/2)^($F$2*2)</f>
        <v>51.671116284477513</v>
      </c>
      <c r="E33">
        <f>(F33*$F$3+F34*(1-$F$3))/(1+$K7/2)^($F$2*2)</f>
        <v>39.205158111478148</v>
      </c>
      <c r="F33">
        <f>(G33*$F$3+G34*(1-$F$3))/(1+$L7/2)^($F$2*2)</f>
        <v>30.198145490049544</v>
      </c>
      <c r="G33">
        <f>(H33*$F$3+H34*(1-$F$3))/(1+$M7/2)^($F$2*2)</f>
        <v>32.839473071483582</v>
      </c>
      <c r="H33">
        <v>100</v>
      </c>
      <c r="J33">
        <f>(K33*$F$3+K34*(1-$F$3))/(1+$H7/2)^($F$2*2)</f>
        <v>70.407290175265743</v>
      </c>
      <c r="K33">
        <f>(L33*$F$3+L34*(1-$F$3))/(1+$I7/2)^($F$2*2)</f>
        <v>58.40982355313286</v>
      </c>
      <c r="L33">
        <f>(M33*$F$3+M34*(1-$F$3))/(1+$J7/2)^($F$2*2)</f>
        <v>44.423621456638216</v>
      </c>
      <c r="M33">
        <f>(N33*$F$3+N34*(1-$F$3))/(1+$K7/2)^($F$2*2)</f>
        <v>30.216253620336161</v>
      </c>
      <c r="N33">
        <f>(O33*$F$3+O34*(1-$F$3))/(1+$L7/2)^($F$2*2)</f>
        <v>18.431939366717589</v>
      </c>
      <c r="O33">
        <f>(P33*$F$3+P34*(1-$F$3))/(1+$M7/2)^($F$2*2)</f>
        <v>11.667598807993814</v>
      </c>
      <c r="P33">
        <f>(Q33*$F$3+Q34*(1-$F$3))/(1+$N7/2)^($F$2*2)</f>
        <v>14.490385457778967</v>
      </c>
      <c r="Q33">
        <v>100</v>
      </c>
      <c r="S33">
        <f>(T33*$F$3+T34*(1-$F$3))/(1+$H7/2)^($F$2*2)</f>
        <v>66.578724020917903</v>
      </c>
      <c r="T33">
        <f>(U33*$F$3+U34*(1-$F$3))/(1+$I7/2)^($F$2*2)</f>
        <v>53.661189489638339</v>
      </c>
      <c r="U33">
        <f>(V33*$F$3+V34*(1-$F$3))/(1+$J7/2)^($F$2*2)</f>
        <v>38.947216143136508</v>
      </c>
      <c r="V33">
        <f>(W33*$F$3+W34*(1-$F$3))/(1+$K7/2)^($F$2*2)</f>
        <v>24.403879266261725</v>
      </c>
      <c r="W33">
        <f>(X33*$F$3+X34*(1-$F$3))/(1+$L7/2)^($F$2*2)</f>
        <v>12.654369081161031</v>
      </c>
      <c r="X33">
        <f>(Y33*$F$3+Y34*(1-$F$3))/(1+$M7/2)^($F$2*2)</f>
        <v>5.520914614915224</v>
      </c>
      <c r="Y33">
        <f>(Z33*$F$3+Z34*(1-$F$3))/(1+$N7/2)^($F$2*2)</f>
        <v>2.7767973278572766</v>
      </c>
      <c r="Z33">
        <f>(AA33*$F$3+AA34*(1-$F$3))/(1+$O7/2)^($F$2*2)</f>
        <v>4.8238269681903354</v>
      </c>
      <c r="AA33">
        <v>100</v>
      </c>
    </row>
    <row r="34" spans="2:27" x14ac:dyDescent="0.2">
      <c r="C34">
        <f>(D34*$F$3+D35*(1-$F$3))/(1+$I8/2)^($F$2*2)</f>
        <v>89.17859293020733</v>
      </c>
      <c r="D34">
        <f t="shared" ref="D34:D35" si="7">(E34*$F$3+E35*(1-$F$3))/(1+$J8/2)^($F$2*2)</f>
        <v>84.28256877772624</v>
      </c>
      <c r="E34">
        <f t="shared" ref="E34:E36" si="8">(F34*$F$3+F35*(1-$F$3))/(1+$K8/2)^($F$2*2)</f>
        <v>78.521151900350716</v>
      </c>
      <c r="F34">
        <f t="shared" ref="F34:F37" si="9">(G34*$F$3+G35*(1-$F$3))/(1+$L8/2)^($F$2*2)</f>
        <v>73.59774427352788</v>
      </c>
      <c r="G34">
        <f t="shared" ref="G34:G37" si="10">(H34*$F$3+H35*(1-$F$3))/(1+$M8/2)^($F$2*2)</f>
        <v>74.80287759806366</v>
      </c>
      <c r="H34">
        <v>100</v>
      </c>
      <c r="K34">
        <f>(L34*$F$3+L35*(1-$F$3))/(1+$I8/2)^($F$2*2)</f>
        <v>86.007988147209403</v>
      </c>
      <c r="L34">
        <f t="shared" ref="L34:L35" si="11">(M34*$F$3+M35*(1-$F$3))/(1+$J8/2)^($F$2*2)</f>
        <v>79.348537568152707</v>
      </c>
      <c r="M34">
        <f t="shared" ref="M34:M36" si="12">(N34*$F$3+N35*(1-$F$3))/(1+$K8/2)^($F$2*2)</f>
        <v>70.836221574067054</v>
      </c>
      <c r="N34">
        <f t="shared" ref="N34:N37" si="13">(O34*$F$3+O35*(1-$F$3))/(1+$L8/2)^($F$2*2)</f>
        <v>61.341953100896085</v>
      </c>
      <c r="O34">
        <f t="shared" ref="O34:O37" si="14">(P34*$F$3+P35*(1-$F$3))/(1+$M8/2)^($F$2*2)</f>
        <v>53.646529574018317</v>
      </c>
      <c r="P34">
        <f t="shared" ref="P34:P39" si="15">(Q34*$F$3+Q35*(1-$F$3))/(1+$N8/2)^($F$2*2)</f>
        <v>55.595569999513501</v>
      </c>
      <c r="Q34">
        <v>100</v>
      </c>
      <c r="T34">
        <f>(U34*$F$3+U35*(1-$F$3))/(1+$I8/2)^($F$2*2)</f>
        <v>82.830875618011632</v>
      </c>
      <c r="U34">
        <f t="shared" ref="U34:U35" si="16">(V34*$F$3+V35*(1-$F$3))/(1+$J8/2)^($F$2*2)</f>
        <v>74.676252209667169</v>
      </c>
      <c r="V34">
        <f>(W34*$F$3+W35*(1-$F$3))/(1+$K8/2)^($F$2*2)</f>
        <v>64.094681234791025</v>
      </c>
      <c r="W34">
        <f t="shared" ref="W34:W37" si="17">(X34*$F$3+X35*(1-$F$3))/(1+$L8/2)^($F$2*2)</f>
        <v>51.671116284477513</v>
      </c>
      <c r="X34">
        <f t="shared" ref="X34:X37" si="18">(Y34*$F$3+Y35*(1-$F$3))/(1+$M8/2)^($F$2*2)</f>
        <v>39.205158111478148</v>
      </c>
      <c r="Y34">
        <f t="shared" ref="Y34:Y39" si="19">(Z34*$F$3+Z35*(1-$F$3))/(1+$N8/2)^($F$2*2)</f>
        <v>30.198145490049544</v>
      </c>
      <c r="Z34">
        <f t="shared" ref="Z34:Z40" si="20">(AA34*$F$3+AA35*(1-$F$3))/(1+$O8/2)^($F$2*2)</f>
        <v>32.839473071483582</v>
      </c>
      <c r="AA34">
        <v>100</v>
      </c>
    </row>
    <row r="35" spans="2:27" x14ac:dyDescent="0.2">
      <c r="D35">
        <f t="shared" si="7"/>
        <v>96.250084306602787</v>
      </c>
      <c r="E35">
        <f t="shared" si="8"/>
        <v>94.754827140502243</v>
      </c>
      <c r="F35">
        <f t="shared" si="9"/>
        <v>93.4323885569911</v>
      </c>
      <c r="G35">
        <f t="shared" si="10"/>
        <v>93.756957130420645</v>
      </c>
      <c r="H35">
        <v>100</v>
      </c>
      <c r="L35">
        <f t="shared" si="11"/>
        <v>94.676008498256707</v>
      </c>
      <c r="M35">
        <f t="shared" si="12"/>
        <v>92.153177764353075</v>
      </c>
      <c r="N35">
        <f t="shared" si="13"/>
        <v>89.107262615774374</v>
      </c>
      <c r="O35">
        <f t="shared" si="14"/>
        <v>86.441933557794684</v>
      </c>
      <c r="P35">
        <f t="shared" si="15"/>
        <v>87.093680349478149</v>
      </c>
      <c r="Q35">
        <v>100</v>
      </c>
      <c r="U35">
        <f t="shared" si="16"/>
        <v>92.839394902759494</v>
      </c>
      <c r="V35">
        <f t="shared" ref="V35:V36" si="21">(W35*$F$3+W36*(1-$F$3))/(1+$K9/2)^($F$2*2)</f>
        <v>89.17859293020733</v>
      </c>
      <c r="W35">
        <f t="shared" si="17"/>
        <v>84.28256877772624</v>
      </c>
      <c r="X35">
        <f t="shared" si="18"/>
        <v>78.521151900350716</v>
      </c>
      <c r="Y35">
        <f t="shared" si="19"/>
        <v>73.59774427352788</v>
      </c>
      <c r="Z35">
        <f t="shared" si="20"/>
        <v>74.80287759806366</v>
      </c>
      <c r="AA35">
        <v>100</v>
      </c>
    </row>
    <row r="36" spans="2:27" x14ac:dyDescent="0.2">
      <c r="E36">
        <f t="shared" si="8"/>
        <v>98.861038750717654</v>
      </c>
      <c r="F36">
        <f t="shared" si="9"/>
        <v>98.568085493287668</v>
      </c>
      <c r="G36">
        <f t="shared" si="10"/>
        <v>98.640283106801462</v>
      </c>
      <c r="H36">
        <v>100</v>
      </c>
      <c r="M36">
        <f t="shared" si="12"/>
        <v>98.247665127587297</v>
      </c>
      <c r="N36">
        <f t="shared" si="13"/>
        <v>97.540184880557433</v>
      </c>
      <c r="O36">
        <f t="shared" si="14"/>
        <v>96.91144854908292</v>
      </c>
      <c r="P36">
        <f t="shared" si="15"/>
        <v>97.066174864714043</v>
      </c>
      <c r="Q36">
        <v>100</v>
      </c>
      <c r="V36">
        <f t="shared" si="21"/>
        <v>97.473816990107878</v>
      </c>
      <c r="W36">
        <f t="shared" si="17"/>
        <v>96.250084306602787</v>
      </c>
      <c r="X36">
        <f t="shared" si="18"/>
        <v>94.754827140502243</v>
      </c>
      <c r="Y36">
        <f t="shared" si="19"/>
        <v>93.4323885569911</v>
      </c>
      <c r="Z36">
        <f t="shared" si="20"/>
        <v>93.756957130420645</v>
      </c>
      <c r="AA36">
        <v>100</v>
      </c>
    </row>
    <row r="37" spans="2:27" x14ac:dyDescent="0.2">
      <c r="F37">
        <f t="shared" si="9"/>
        <v>99.697235224707129</v>
      </c>
      <c r="G37">
        <f t="shared" si="10"/>
        <v>99.712567628056021</v>
      </c>
      <c r="H37">
        <v>100</v>
      </c>
      <c r="N37">
        <f t="shared" si="13"/>
        <v>99.475774424362854</v>
      </c>
      <c r="O37">
        <f t="shared" si="14"/>
        <v>99.34055028240347</v>
      </c>
      <c r="P37">
        <f t="shared" si="15"/>
        <v>99.373899624548699</v>
      </c>
      <c r="Q37">
        <v>100</v>
      </c>
      <c r="W37">
        <f t="shared" si="17"/>
        <v>99.189958962780864</v>
      </c>
      <c r="X37">
        <f t="shared" si="18"/>
        <v>98.861038750717654</v>
      </c>
      <c r="Y37">
        <f t="shared" si="19"/>
        <v>98.568085493287668</v>
      </c>
      <c r="Z37">
        <f t="shared" si="20"/>
        <v>98.640283106801462</v>
      </c>
      <c r="AA37">
        <v>100</v>
      </c>
    </row>
    <row r="38" spans="2:27" x14ac:dyDescent="0.2">
      <c r="G38">
        <f>(H38*$F$3+H39*(1-$F$3))/(1+$M12/2)^($F$2*2)</f>
        <v>99.939626776653242</v>
      </c>
      <c r="H38">
        <v>100</v>
      </c>
      <c r="O38">
        <f>(P38*$F$3+P39*(1-$F$3))/(1+$M12/2)^($F$2*2)</f>
        <v>99.861192801677873</v>
      </c>
      <c r="P38">
        <f t="shared" si="15"/>
        <v>99.868226636577631</v>
      </c>
      <c r="Q38">
        <v>100</v>
      </c>
      <c r="X38">
        <f>(Y38*$F$3+Y39*(1-$F$3))/(1+$M12/2)^($F$2*2)</f>
        <v>99.759383854952773</v>
      </c>
      <c r="Y38">
        <f t="shared" si="19"/>
        <v>99.697235224707129</v>
      </c>
      <c r="Z38">
        <f t="shared" si="20"/>
        <v>99.712567628056021</v>
      </c>
      <c r="AA38">
        <v>100</v>
      </c>
    </row>
    <row r="39" spans="2:27" x14ac:dyDescent="0.2">
      <c r="H39">
        <v>100</v>
      </c>
      <c r="P39">
        <f t="shared" si="15"/>
        <v>99.972347465233028</v>
      </c>
      <c r="Q39">
        <v>100</v>
      </c>
      <c r="Y39">
        <f t="shared" si="19"/>
        <v>99.936403171185205</v>
      </c>
      <c r="Z39">
        <f t="shared" si="20"/>
        <v>99.939626776653242</v>
      </c>
      <c r="AA39">
        <v>100</v>
      </c>
    </row>
    <row r="40" spans="2:27" x14ac:dyDescent="0.2">
      <c r="Q40">
        <v>100</v>
      </c>
      <c r="Z40">
        <f t="shared" si="20"/>
        <v>99.987336092215571</v>
      </c>
      <c r="AA40">
        <v>100</v>
      </c>
    </row>
    <row r="41" spans="2:27" x14ac:dyDescent="0.2">
      <c r="AA41">
        <v>100</v>
      </c>
    </row>
    <row r="42" spans="2:27" x14ac:dyDescent="0.2">
      <c r="B42" t="s">
        <v>67</v>
      </c>
      <c r="M42" t="s">
        <v>68</v>
      </c>
    </row>
    <row r="43" spans="2:27" x14ac:dyDescent="0.2"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6</v>
      </c>
      <c r="I43">
        <v>7</v>
      </c>
      <c r="J43">
        <v>8</v>
      </c>
      <c r="K43">
        <v>9</v>
      </c>
      <c r="M43">
        <v>0</v>
      </c>
      <c r="N43">
        <v>1</v>
      </c>
      <c r="O43">
        <v>2</v>
      </c>
      <c r="P43">
        <v>3</v>
      </c>
      <c r="Q43">
        <v>4</v>
      </c>
      <c r="R43">
        <v>5</v>
      </c>
      <c r="S43">
        <v>6</v>
      </c>
      <c r="T43">
        <v>7</v>
      </c>
      <c r="U43">
        <v>8</v>
      </c>
      <c r="V43">
        <v>9</v>
      </c>
      <c r="W43">
        <v>10</v>
      </c>
    </row>
    <row r="44" spans="2:27" x14ac:dyDescent="0.2">
      <c r="B44">
        <f>(C44*$F$3+C45*(1-$F$3))/(1+$H7/2)^($F$2*2)</f>
        <v>63.166910165985222</v>
      </c>
      <c r="C44">
        <f>(D44*$F$3+D45*(1-$F$3))/(1+$I7/2)^($F$2*2)</f>
        <v>49.687068546524117</v>
      </c>
      <c r="D44">
        <f>(E44*$F$3+E45*(1-$F$3))/(1+$J7/2)^($F$2*2)</f>
        <v>34.740146803167704</v>
      </c>
      <c r="E44">
        <f>(F44*$F$3+F45*(1-$F$3))/(1+$K7/2)^($F$2*2)</f>
        <v>20.469118030143481</v>
      </c>
      <c r="F44">
        <f>(G44*$F$3+G45*(1-$F$3))/(1+$L7/2)^($F$2*2)</f>
        <v>9.4778230350897115</v>
      </c>
      <c r="G44">
        <f t="shared" ref="G44:G49" si="22">(H44*$F$3+H45*(1-$F$3))/(1+$M7/2)^($F$2*2)</f>
        <v>3.2412032680996199</v>
      </c>
      <c r="H44">
        <f t="shared" ref="H44:H50" si="23">(I44*$F$3+I45*(1-$F$3))/(1+$N7/2)^($F$2*2)</f>
        <v>0.89281678739316239</v>
      </c>
      <c r="I44">
        <f t="shared" ref="I44:I51" si="24">(J44*$F$3+J45*(1-$F$3))/(1+$O7/2)^($F$2*2)</f>
        <v>0.38845595632239166</v>
      </c>
      <c r="J44">
        <f t="shared" ref="J44:J52" si="25">(K44*$F$3+K45*(1-$F$3))/(1+$P7/2)^($F$2*2)</f>
        <v>1.3033662853387358</v>
      </c>
      <c r="K44">
        <v>100</v>
      </c>
      <c r="M44">
        <f>(N44*$F$3+N45*(1-$F$3))/(1+$H7/2)^($F$2*2)</f>
        <v>60.131854027023735</v>
      </c>
      <c r="N44">
        <f>(O44*$F$3+O45*(1-$F$3))/(1+$I7/2)^($F$2*2)</f>
        <v>46.335238957010162</v>
      </c>
      <c r="O44">
        <f>(P44*$F$3+P45*(1-$F$3))/(1+$J7/2)^($F$2*2)</f>
        <v>31.430960733006476</v>
      </c>
      <c r="P44">
        <f>(Q44*$F$3+Q45*(1-$F$3))/(1+$K7/2)^($F$2*2)</f>
        <v>17.664602420286631</v>
      </c>
      <c r="Q44">
        <f>(R44*$F$3+R45*(1-$F$3))/(1+$L7/2)^($F$2*2)</f>
        <v>7.5395126327926745</v>
      </c>
      <c r="R44">
        <f t="shared" ref="R44:R49" si="26">(S44*$F$3+S45*(1-$F$3))/(1+$M7/2)^($F$2*2)</f>
        <v>2.1933978017764439</v>
      </c>
      <c r="S44">
        <f t="shared" ref="S44:S50" si="27">(T44*$F$3+T45*(1-$F$3))/(1+$N7/2)^($F$2*2)</f>
        <v>0.41437029096265121</v>
      </c>
      <c r="T44">
        <f t="shared" ref="T44:T51" si="28">(U44*$F$3+U45*(1-$F$3))/(1+$O7/2)^($F$2*2)</f>
        <v>6.9362666632920275E-2</v>
      </c>
      <c r="U44">
        <f t="shared" ref="U44:U52" si="29">(V44*$F$3+V45*(1-$F$3))/(1+$P7/2)^($F$2*2)</f>
        <v>3.4155642027951821E-2</v>
      </c>
      <c r="V44">
        <f>(W44*$F$3+W45*(1-$F$3))/(1+$Q7/2)^($F$2*2)</f>
        <v>0.31054486929433439</v>
      </c>
      <c r="W44">
        <v>100</v>
      </c>
    </row>
    <row r="45" spans="2:27" x14ac:dyDescent="0.2">
      <c r="C45">
        <f>(D45*$F$3+D46*(1-$F$3))/(1+$I8/2)^($F$2*2)</f>
        <v>79.753900929050403</v>
      </c>
      <c r="D45">
        <f>(E45*$F$3+E46*(1-$F$3))/(1+$J8/2)^($F$2*2)</f>
        <v>70.407290175265743</v>
      </c>
      <c r="E45">
        <f>(F45*$F$3+F46*(1-$F$3))/(1+$K8/2)^($F$2*2)</f>
        <v>58.40982355313286</v>
      </c>
      <c r="F45">
        <f>(G45*$F$3+G46*(1-$F$3))/(1+$L8/2)^($F$2*2)</f>
        <v>44.423621456638216</v>
      </c>
      <c r="G45">
        <f t="shared" si="22"/>
        <v>30.216253620336161</v>
      </c>
      <c r="H45">
        <f t="shared" si="23"/>
        <v>18.431939366717589</v>
      </c>
      <c r="I45">
        <f t="shared" si="24"/>
        <v>11.667598807993814</v>
      </c>
      <c r="J45">
        <f t="shared" si="25"/>
        <v>14.490385457778967</v>
      </c>
      <c r="K45">
        <v>100</v>
      </c>
      <c r="N45">
        <f>(O45*$F$3+O46*(1-$F$3))/(1+$I8/2)^($F$2*2)</f>
        <v>76.84174768082157</v>
      </c>
      <c r="O45">
        <f>(P45*$F$3+P46*(1-$F$3))/(1+$J8/2)^($F$2*2)</f>
        <v>66.578724020917903</v>
      </c>
      <c r="P45">
        <f>(Q45*$F$3+Q46*(1-$F$3))/(1+$K8/2)^($F$2*2)</f>
        <v>53.661189489638339</v>
      </c>
      <c r="Q45">
        <f>(R45*$F$3+R46*(1-$F$3))/(1+$L8/2)^($F$2*2)</f>
        <v>38.947216143136508</v>
      </c>
      <c r="R45">
        <f t="shared" si="26"/>
        <v>24.403879266261725</v>
      </c>
      <c r="S45">
        <f t="shared" si="27"/>
        <v>12.654369081161031</v>
      </c>
      <c r="T45">
        <f t="shared" si="28"/>
        <v>5.520914614915224</v>
      </c>
      <c r="U45">
        <f t="shared" si="29"/>
        <v>2.7767973278572766</v>
      </c>
      <c r="V45">
        <f t="shared" ref="V45:V53" si="30">(W45*$F$3+W46*(1-$F$3))/(1+$Q8/2)^($F$2*2)</f>
        <v>4.8238269681903354</v>
      </c>
      <c r="W45">
        <v>100</v>
      </c>
    </row>
    <row r="46" spans="2:27" x14ac:dyDescent="0.2">
      <c r="D46">
        <f>(E46*$F$3+E47*(1-$F$3))/(1+$J9/2)^($F$2*2)</f>
        <v>90.816443976630353</v>
      </c>
      <c r="E46">
        <f>(F46*$F$3+F47*(1-$F$3))/(1+$K9/2)^($F$2*2)</f>
        <v>86.007988147209403</v>
      </c>
      <c r="F46">
        <f>(G46*$F$3+G47*(1-$F$3))/(1+$L9/2)^($F$2*2)</f>
        <v>79.348537568152707</v>
      </c>
      <c r="G46">
        <f t="shared" si="22"/>
        <v>70.836221574067054</v>
      </c>
      <c r="H46">
        <f t="shared" si="23"/>
        <v>61.341953100896085</v>
      </c>
      <c r="I46">
        <f t="shared" si="24"/>
        <v>53.646529574018317</v>
      </c>
      <c r="J46">
        <f t="shared" si="25"/>
        <v>55.595569999513501</v>
      </c>
      <c r="K46">
        <v>100</v>
      </c>
      <c r="O46">
        <f>(P46*$F$3+P47*(1-$F$3))/(1+$J9/2)^($F$2*2)</f>
        <v>88.699916231001126</v>
      </c>
      <c r="P46">
        <f>(Q46*$F$3+Q47*(1-$F$3))/(1+$K9/2)^($F$2*2)</f>
        <v>82.830875618011632</v>
      </c>
      <c r="Q46">
        <f>(R46*$F$3+R47*(1-$F$3))/(1+$L9/2)^($F$2*2)</f>
        <v>74.676252209667169</v>
      </c>
      <c r="R46">
        <f t="shared" si="26"/>
        <v>64.094681234791025</v>
      </c>
      <c r="S46">
        <f t="shared" si="27"/>
        <v>51.671116284477513</v>
      </c>
      <c r="T46">
        <f t="shared" si="28"/>
        <v>39.205158111478148</v>
      </c>
      <c r="U46">
        <f t="shared" si="29"/>
        <v>30.198145490049544</v>
      </c>
      <c r="V46">
        <f t="shared" si="30"/>
        <v>32.839473071483582</v>
      </c>
      <c r="W46">
        <v>100</v>
      </c>
    </row>
    <row r="47" spans="2:27" x14ac:dyDescent="0.2">
      <c r="E47">
        <f>(F47*$F$3+F48*(1-$F$3))/(1+$K10/2)^($F$2*2)</f>
        <v>96.520572849394085</v>
      </c>
      <c r="F47">
        <f>(G47*$F$3+G48*(1-$F$3))/(1+$L10/2)^($F$2*2)</f>
        <v>94.676008498256707</v>
      </c>
      <c r="G47">
        <f t="shared" si="22"/>
        <v>92.153177764353075</v>
      </c>
      <c r="H47">
        <f t="shared" si="23"/>
        <v>89.107262615774374</v>
      </c>
      <c r="I47">
        <f t="shared" si="24"/>
        <v>86.441933557794684</v>
      </c>
      <c r="J47">
        <f t="shared" si="25"/>
        <v>87.093680349478149</v>
      </c>
      <c r="K47">
        <v>100</v>
      </c>
      <c r="P47">
        <f>(Q47*$F$3+Q48*(1-$F$3))/(1+$K10/2)^($F$2*2)</f>
        <v>95.389555292792892</v>
      </c>
      <c r="Q47">
        <f>(R47*$F$3+R48*(1-$F$3))/(1+$L10/2)^($F$2*2)</f>
        <v>92.839394902759494</v>
      </c>
      <c r="R47">
        <f t="shared" si="26"/>
        <v>89.17859293020733</v>
      </c>
      <c r="S47">
        <f t="shared" si="27"/>
        <v>84.28256877772624</v>
      </c>
      <c r="T47">
        <f t="shared" si="28"/>
        <v>78.521151900350716</v>
      </c>
      <c r="U47">
        <f t="shared" si="29"/>
        <v>73.59774427352788</v>
      </c>
      <c r="V47">
        <f t="shared" si="30"/>
        <v>74.80287759806366</v>
      </c>
      <c r="W47">
        <v>100</v>
      </c>
    </row>
    <row r="48" spans="2:27" x14ac:dyDescent="0.2">
      <c r="F48">
        <f>(G48*$F$3+G49*(1-$F$3))/(1+$L11/2)^($F$2*2)</f>
        <v>98.82348266643568</v>
      </c>
      <c r="G48">
        <f t="shared" si="22"/>
        <v>98.247665127587297</v>
      </c>
      <c r="H48">
        <f t="shared" si="23"/>
        <v>97.540184880557433</v>
      </c>
      <c r="I48">
        <f t="shared" si="24"/>
        <v>96.91144854908292</v>
      </c>
      <c r="J48">
        <f t="shared" si="25"/>
        <v>97.066174864714043</v>
      </c>
      <c r="K48">
        <v>100</v>
      </c>
      <c r="Q48">
        <f>(R48*$F$3+R49*(1-$F$3))/(1+$L11/2)^($F$2*2)</f>
        <v>98.359078254488679</v>
      </c>
      <c r="R48">
        <f t="shared" si="26"/>
        <v>97.473816990107878</v>
      </c>
      <c r="S48">
        <f t="shared" si="27"/>
        <v>96.250084306602787</v>
      </c>
      <c r="T48">
        <f t="shared" si="28"/>
        <v>94.754827140502243</v>
      </c>
      <c r="U48">
        <f t="shared" si="29"/>
        <v>93.4323885569911</v>
      </c>
      <c r="V48">
        <f t="shared" si="30"/>
        <v>93.756957130420645</v>
      </c>
      <c r="W48">
        <v>100</v>
      </c>
    </row>
    <row r="49" spans="7:23" x14ac:dyDescent="0.2">
      <c r="G49">
        <f t="shared" si="22"/>
        <v>99.627448399628776</v>
      </c>
      <c r="H49">
        <f t="shared" si="23"/>
        <v>99.475774424362854</v>
      </c>
      <c r="I49">
        <f t="shared" si="24"/>
        <v>99.34055028240347</v>
      </c>
      <c r="J49">
        <f t="shared" si="25"/>
        <v>99.373899624548699</v>
      </c>
      <c r="K49">
        <v>100</v>
      </c>
      <c r="R49">
        <f t="shared" si="26"/>
        <v>99.456987845190596</v>
      </c>
      <c r="S49">
        <f t="shared" si="27"/>
        <v>99.189958962780864</v>
      </c>
      <c r="T49">
        <f t="shared" si="28"/>
        <v>98.861038750717654</v>
      </c>
      <c r="U49">
        <f t="shared" si="29"/>
        <v>98.568085493287668</v>
      </c>
      <c r="V49">
        <f t="shared" si="30"/>
        <v>98.640283106801462</v>
      </c>
      <c r="W49">
        <v>100</v>
      </c>
    </row>
    <row r="50" spans="7:23" x14ac:dyDescent="0.2">
      <c r="H50">
        <f t="shared" si="23"/>
        <v>99.889699432245266</v>
      </c>
      <c r="I50">
        <f t="shared" si="24"/>
        <v>99.861192801677873</v>
      </c>
      <c r="J50">
        <f t="shared" si="25"/>
        <v>99.868226636577631</v>
      </c>
      <c r="K50">
        <v>100</v>
      </c>
      <c r="S50">
        <f t="shared" si="27"/>
        <v>99.829060830162845</v>
      </c>
      <c r="T50">
        <f t="shared" si="28"/>
        <v>99.759383854952773</v>
      </c>
      <c r="U50">
        <f t="shared" si="29"/>
        <v>99.697235224707129</v>
      </c>
      <c r="V50">
        <f t="shared" si="30"/>
        <v>99.712567628056021</v>
      </c>
      <c r="W50">
        <v>100</v>
      </c>
    </row>
    <row r="51" spans="7:23" x14ac:dyDescent="0.2">
      <c r="I51">
        <f t="shared" si="24"/>
        <v>99.970870761400974</v>
      </c>
      <c r="J51">
        <f t="shared" si="25"/>
        <v>99.972347465233028</v>
      </c>
      <c r="K51">
        <v>100</v>
      </c>
      <c r="T51">
        <f t="shared" si="28"/>
        <v>99.949466818564616</v>
      </c>
      <c r="U51">
        <f t="shared" si="29"/>
        <v>99.936403171185205</v>
      </c>
      <c r="V51">
        <f t="shared" si="30"/>
        <v>99.939626776653242</v>
      </c>
      <c r="W51">
        <v>100</v>
      </c>
    </row>
    <row r="52" spans="7:23" x14ac:dyDescent="0.2">
      <c r="J52">
        <f t="shared" si="25"/>
        <v>99.994200720195565</v>
      </c>
      <c r="K52">
        <v>100</v>
      </c>
      <c r="U52">
        <f t="shared" si="29"/>
        <v>99.986659769295358</v>
      </c>
      <c r="V52">
        <f t="shared" si="30"/>
        <v>99.987336092215571</v>
      </c>
      <c r="W52">
        <v>100</v>
      </c>
    </row>
    <row r="53" spans="7:23" x14ac:dyDescent="0.2">
      <c r="K53">
        <v>100</v>
      </c>
      <c r="V53">
        <f t="shared" si="30"/>
        <v>99.997344365724246</v>
      </c>
      <c r="W53">
        <v>100</v>
      </c>
    </row>
    <row r="54" spans="7:23" x14ac:dyDescent="0.2">
      <c r="W54">
        <v>100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9"/>
  <sheetViews>
    <sheetView topLeftCell="A27" workbookViewId="0">
      <selection activeCell="B44" sqref="B44"/>
    </sheetView>
  </sheetViews>
  <sheetFormatPr baseColWidth="10" defaultColWidth="8.83203125" defaultRowHeight="15" x14ac:dyDescent="0.2"/>
  <cols>
    <col min="13" max="17" width="11" customWidth="1"/>
  </cols>
  <sheetData>
    <row r="2" spans="2:17" x14ac:dyDescent="0.2">
      <c r="B2" t="s">
        <v>53</v>
      </c>
      <c r="C2">
        <v>0.26271050408671409</v>
      </c>
      <c r="E2" t="s">
        <v>55</v>
      </c>
      <c r="F2">
        <v>0.5</v>
      </c>
      <c r="H2" t="s">
        <v>72</v>
      </c>
      <c r="I2" s="3">
        <f>B26</f>
        <v>112.66737334448715</v>
      </c>
    </row>
    <row r="3" spans="2:17" x14ac:dyDescent="0.2">
      <c r="B3" t="s">
        <v>54</v>
      </c>
      <c r="C3">
        <v>0.7810737917123477</v>
      </c>
      <c r="E3" t="s">
        <v>58</v>
      </c>
      <c r="F3">
        <f>(EXP(C2*F2)-C5)/(C4-C5)</f>
        <v>0.48617206417622999</v>
      </c>
      <c r="H3" t="s">
        <v>73</v>
      </c>
      <c r="I3" s="3">
        <f>B44</f>
        <v>11.720966917898455</v>
      </c>
    </row>
    <row r="4" spans="2:17" x14ac:dyDescent="0.2">
      <c r="B4" t="s">
        <v>56</v>
      </c>
      <c r="C4">
        <f>EXP(C3*SQRT(F2))</f>
        <v>1.7372485607143182</v>
      </c>
      <c r="H4" t="s">
        <v>74</v>
      </c>
      <c r="I4" s="3">
        <f>I2-I3</f>
        <v>100.94640642658869</v>
      </c>
    </row>
    <row r="5" spans="2:17" x14ac:dyDescent="0.2">
      <c r="B5" t="s">
        <v>57</v>
      </c>
      <c r="C5">
        <f>1/C4</f>
        <v>0.5756228686059881</v>
      </c>
    </row>
    <row r="6" spans="2:17" x14ac:dyDescent="0.2">
      <c r="B6" t="s">
        <v>69</v>
      </c>
    </row>
    <row r="7" spans="2:17" x14ac:dyDescent="0.2">
      <c r="B7" t="s">
        <v>10</v>
      </c>
    </row>
    <row r="8" spans="2:17" x14ac:dyDescent="0.2">
      <c r="B8">
        <v>0.5</v>
      </c>
      <c r="C8">
        <v>1</v>
      </c>
      <c r="D8">
        <v>1.5</v>
      </c>
      <c r="E8">
        <v>2</v>
      </c>
      <c r="F8">
        <v>2.5</v>
      </c>
      <c r="G8">
        <v>3</v>
      </c>
      <c r="H8">
        <v>3.5</v>
      </c>
      <c r="I8">
        <v>4</v>
      </c>
      <c r="J8">
        <v>4.5</v>
      </c>
      <c r="K8">
        <v>5</v>
      </c>
      <c r="L8">
        <v>5.5</v>
      </c>
      <c r="M8">
        <v>6</v>
      </c>
      <c r="N8">
        <v>6.5</v>
      </c>
      <c r="O8">
        <v>7</v>
      </c>
      <c r="P8">
        <v>7.5</v>
      </c>
      <c r="Q8">
        <v>8</v>
      </c>
    </row>
    <row r="9" spans="2:17" x14ac:dyDescent="0.2">
      <c r="B9" s="4">
        <v>2.75E-2</v>
      </c>
      <c r="C9" s="8">
        <f>IF(B9="","",B9*$C$4)</f>
        <v>4.7774335419643751E-2</v>
      </c>
      <c r="D9" s="8">
        <f t="shared" ref="D9:Q9" si="0">IF(C9="","",C9*$C$4)</f>
        <v>8.2995895446859175E-2</v>
      </c>
      <c r="E9" s="8">
        <f t="shared" si="0"/>
        <v>0.14418449991025215</v>
      </c>
      <c r="F9" s="8">
        <f t="shared" si="0"/>
        <v>0.25048431494639928</v>
      </c>
      <c r="G9" s="8">
        <f t="shared" si="0"/>
        <v>0.4351535156221441</v>
      </c>
      <c r="H9" s="8">
        <f t="shared" si="0"/>
        <v>0.75596981870434543</v>
      </c>
      <c r="I9" s="8">
        <f t="shared" si="0"/>
        <v>1.3133074794875881</v>
      </c>
      <c r="J9" s="8">
        <f t="shared" si="0"/>
        <v>2.2815415285151612</v>
      </c>
      <c r="K9" s="8">
        <f t="shared" si="0"/>
        <v>3.9636047366229095</v>
      </c>
      <c r="L9" s="8">
        <f t="shared" si="0"/>
        <v>6.8857666239386042</v>
      </c>
      <c r="M9" s="8">
        <f t="shared" si="0"/>
        <v>11.962288156852031</v>
      </c>
      <c r="N9" s="8">
        <f t="shared" si="0"/>
        <v>20.781467883341126</v>
      </c>
      <c r="O9" s="8">
        <f t="shared" si="0"/>
        <v>36.102575169865197</v>
      </c>
      <c r="P9" s="8">
        <f t="shared" si="0"/>
        <v>62.719146751928797</v>
      </c>
      <c r="Q9" s="8">
        <f t="shared" si="0"/>
        <v>108.95874742401841</v>
      </c>
    </row>
    <row r="10" spans="2:17" x14ac:dyDescent="0.2">
      <c r="C10" s="8">
        <f>IF(B9="","",$C$5*B9)</f>
        <v>1.5829628886664674E-2</v>
      </c>
      <c r="D10" s="8">
        <f t="shared" ref="D10:Q24" si="1">IF(C9="","",$C$5*C9)</f>
        <v>2.75E-2</v>
      </c>
      <c r="E10" s="8">
        <f t="shared" si="1"/>
        <v>4.7774335419643744E-2</v>
      </c>
      <c r="F10" s="8">
        <f t="shared" si="1"/>
        <v>8.2995895446859175E-2</v>
      </c>
      <c r="G10" s="8">
        <f t="shared" si="1"/>
        <v>0.14418449991025215</v>
      </c>
      <c r="H10" s="8">
        <f t="shared" si="1"/>
        <v>0.25048431494639922</v>
      </c>
      <c r="I10" s="8">
        <f t="shared" si="1"/>
        <v>0.4351535156221441</v>
      </c>
      <c r="J10" s="8">
        <f t="shared" si="1"/>
        <v>0.75596981870434532</v>
      </c>
      <c r="K10" s="8">
        <f t="shared" si="1"/>
        <v>1.3133074794875879</v>
      </c>
      <c r="L10" s="8">
        <f t="shared" si="1"/>
        <v>2.2815415285151612</v>
      </c>
      <c r="M10" s="8">
        <f t="shared" si="1"/>
        <v>3.9636047366229095</v>
      </c>
      <c r="N10" s="8">
        <f t="shared" si="1"/>
        <v>6.8857666239386042</v>
      </c>
      <c r="O10" s="8">
        <f t="shared" si="1"/>
        <v>11.962288156852031</v>
      </c>
      <c r="P10" s="8">
        <f t="shared" si="1"/>
        <v>20.781467883341122</v>
      </c>
      <c r="Q10" s="8">
        <f t="shared" si="1"/>
        <v>36.102575169865197</v>
      </c>
    </row>
    <row r="11" spans="2:17" x14ac:dyDescent="0.2">
      <c r="C11" s="8" t="str">
        <f t="shared" ref="C11:C24" si="2">IF(B10="","",$C$5*B10)</f>
        <v/>
      </c>
      <c r="D11" s="8">
        <f t="shared" si="1"/>
        <v>9.1118963887101331E-3</v>
      </c>
      <c r="E11" s="8">
        <f t="shared" si="1"/>
        <v>1.5829628886664674E-2</v>
      </c>
      <c r="F11" s="8">
        <f t="shared" si="1"/>
        <v>2.7499999999999993E-2</v>
      </c>
      <c r="G11" s="8">
        <f t="shared" si="1"/>
        <v>4.7774335419643744E-2</v>
      </c>
      <c r="H11" s="8">
        <f t="shared" si="1"/>
        <v>8.2995895446859175E-2</v>
      </c>
      <c r="I11" s="8">
        <f t="shared" si="1"/>
        <v>0.14418449991025209</v>
      </c>
      <c r="J11" s="8">
        <f t="shared" si="1"/>
        <v>0.25048431494639922</v>
      </c>
      <c r="K11" s="8">
        <f t="shared" si="1"/>
        <v>0.43515351562214399</v>
      </c>
      <c r="L11" s="8">
        <f t="shared" si="1"/>
        <v>0.75596981870434521</v>
      </c>
      <c r="M11" s="8">
        <f t="shared" si="1"/>
        <v>1.3133074794875879</v>
      </c>
      <c r="N11" s="8">
        <f t="shared" si="1"/>
        <v>2.2815415285151612</v>
      </c>
      <c r="O11" s="8">
        <f t="shared" si="1"/>
        <v>3.9636047366229095</v>
      </c>
      <c r="P11" s="8">
        <f t="shared" si="1"/>
        <v>6.8857666239386042</v>
      </c>
      <c r="Q11" s="8">
        <f t="shared" si="1"/>
        <v>11.962288156852029</v>
      </c>
    </row>
    <row r="12" spans="2:17" x14ac:dyDescent="0.2">
      <c r="C12" s="8" t="str">
        <f t="shared" si="2"/>
        <v/>
      </c>
      <c r="D12" s="8" t="str">
        <f t="shared" si="1"/>
        <v/>
      </c>
      <c r="E12" s="8">
        <f t="shared" si="1"/>
        <v>5.2450159377098703E-3</v>
      </c>
      <c r="F12" s="8">
        <f t="shared" si="1"/>
        <v>9.1118963887101331E-3</v>
      </c>
      <c r="G12" s="8">
        <f t="shared" si="1"/>
        <v>1.5829628886664671E-2</v>
      </c>
      <c r="H12" s="8">
        <f t="shared" si="1"/>
        <v>2.7499999999999993E-2</v>
      </c>
      <c r="I12" s="8">
        <f t="shared" si="1"/>
        <v>4.7774335419643744E-2</v>
      </c>
      <c r="J12" s="8">
        <f t="shared" si="1"/>
        <v>8.2995895446859147E-2</v>
      </c>
      <c r="K12" s="8">
        <f t="shared" si="1"/>
        <v>0.14418449991025209</v>
      </c>
      <c r="L12" s="8">
        <f t="shared" si="1"/>
        <v>0.25048431494639917</v>
      </c>
      <c r="M12" s="8">
        <f t="shared" si="1"/>
        <v>0.43515351562214394</v>
      </c>
      <c r="N12" s="8">
        <f t="shared" si="1"/>
        <v>0.75596981870434521</v>
      </c>
      <c r="O12" s="8">
        <f t="shared" si="1"/>
        <v>1.3133074794875879</v>
      </c>
      <c r="P12" s="8">
        <f t="shared" si="1"/>
        <v>2.2815415285151612</v>
      </c>
      <c r="Q12" s="8">
        <f t="shared" si="1"/>
        <v>3.9636047366229095</v>
      </c>
    </row>
    <row r="13" spans="2:17" x14ac:dyDescent="0.2">
      <c r="C13" s="8" t="str">
        <f t="shared" si="2"/>
        <v/>
      </c>
      <c r="D13" s="8" t="str">
        <f t="shared" si="1"/>
        <v/>
      </c>
      <c r="E13" s="8" t="str">
        <f t="shared" si="1"/>
        <v/>
      </c>
      <c r="F13" s="8">
        <f t="shared" si="1"/>
        <v>3.0191511199486819E-3</v>
      </c>
      <c r="G13" s="8">
        <f t="shared" si="1"/>
        <v>5.2450159377098703E-3</v>
      </c>
      <c r="H13" s="8">
        <f t="shared" si="1"/>
        <v>9.1118963887101313E-3</v>
      </c>
      <c r="I13" s="8">
        <f t="shared" si="1"/>
        <v>1.5829628886664671E-2</v>
      </c>
      <c r="J13" s="8">
        <f t="shared" si="1"/>
        <v>2.7499999999999993E-2</v>
      </c>
      <c r="K13" s="8">
        <f t="shared" si="1"/>
        <v>4.7774335419643731E-2</v>
      </c>
      <c r="L13" s="8">
        <f t="shared" si="1"/>
        <v>8.2995895446859147E-2</v>
      </c>
      <c r="M13" s="8">
        <f t="shared" si="1"/>
        <v>0.14418449991025206</v>
      </c>
      <c r="N13" s="8">
        <f t="shared" si="1"/>
        <v>0.25048431494639917</v>
      </c>
      <c r="O13" s="8">
        <f t="shared" si="1"/>
        <v>0.43515351562214394</v>
      </c>
      <c r="P13" s="8">
        <f t="shared" si="1"/>
        <v>0.75596981870434521</v>
      </c>
      <c r="Q13" s="8">
        <f t="shared" si="1"/>
        <v>1.3133074794875879</v>
      </c>
    </row>
    <row r="14" spans="2:17" x14ac:dyDescent="0.2">
      <c r="C14" s="8" t="str">
        <f t="shared" si="2"/>
        <v/>
      </c>
      <c r="D14" s="8" t="str">
        <f t="shared" si="1"/>
        <v/>
      </c>
      <c r="E14" s="8" t="str">
        <f t="shared" si="1"/>
        <v/>
      </c>
      <c r="F14" s="8" t="str">
        <f t="shared" si="1"/>
        <v/>
      </c>
      <c r="G14" s="8">
        <f t="shared" si="1"/>
        <v>1.7378924284198419E-3</v>
      </c>
      <c r="H14" s="8">
        <f t="shared" si="1"/>
        <v>3.0191511199486819E-3</v>
      </c>
      <c r="I14" s="8">
        <f t="shared" si="1"/>
        <v>5.2450159377098694E-3</v>
      </c>
      <c r="J14" s="8">
        <f t="shared" si="1"/>
        <v>9.1118963887101313E-3</v>
      </c>
      <c r="K14" s="8">
        <f t="shared" si="1"/>
        <v>1.5829628886664671E-2</v>
      </c>
      <c r="L14" s="8">
        <f t="shared" si="1"/>
        <v>2.7499999999999986E-2</v>
      </c>
      <c r="M14" s="8">
        <f t="shared" si="1"/>
        <v>4.7774335419643731E-2</v>
      </c>
      <c r="N14" s="8">
        <f t="shared" si="1"/>
        <v>8.2995895446859119E-2</v>
      </c>
      <c r="O14" s="8">
        <f t="shared" si="1"/>
        <v>0.14418449991025206</v>
      </c>
      <c r="P14" s="8">
        <f t="shared" si="1"/>
        <v>0.25048431494639917</v>
      </c>
      <c r="Q14" s="8">
        <f t="shared" si="1"/>
        <v>0.43515351562214394</v>
      </c>
    </row>
    <row r="15" spans="2:17" x14ac:dyDescent="0.2">
      <c r="C15" s="8" t="str">
        <f t="shared" si="2"/>
        <v/>
      </c>
      <c r="D15" s="8" t="str">
        <f t="shared" si="1"/>
        <v/>
      </c>
      <c r="E15" s="8" t="str">
        <f t="shared" si="1"/>
        <v/>
      </c>
      <c r="F15" s="8" t="str">
        <f t="shared" si="1"/>
        <v/>
      </c>
      <c r="G15" s="8" t="str">
        <f t="shared" si="1"/>
        <v/>
      </c>
      <c r="H15" s="8">
        <f t="shared" si="1"/>
        <v>1.0003706249756563E-3</v>
      </c>
      <c r="I15" s="8">
        <f t="shared" si="1"/>
        <v>1.7378924284198419E-3</v>
      </c>
      <c r="J15" s="8">
        <f t="shared" si="1"/>
        <v>3.0191511199486815E-3</v>
      </c>
      <c r="K15" s="8">
        <f t="shared" si="1"/>
        <v>5.2450159377098694E-3</v>
      </c>
      <c r="L15" s="8">
        <f t="shared" si="1"/>
        <v>9.1118963887101313E-3</v>
      </c>
      <c r="M15" s="8">
        <f t="shared" si="1"/>
        <v>1.5829628886664664E-2</v>
      </c>
      <c r="N15" s="8">
        <f t="shared" si="1"/>
        <v>2.7499999999999986E-2</v>
      </c>
      <c r="O15" s="8">
        <f t="shared" si="1"/>
        <v>4.777433541964371E-2</v>
      </c>
      <c r="P15" s="8">
        <f t="shared" si="1"/>
        <v>8.2995895446859119E-2</v>
      </c>
      <c r="Q15" s="8">
        <f t="shared" si="1"/>
        <v>0.14418449991025206</v>
      </c>
    </row>
    <row r="16" spans="2:17" x14ac:dyDescent="0.2">
      <c r="C16" s="8" t="str">
        <f t="shared" si="2"/>
        <v/>
      </c>
      <c r="D16" s="8" t="str">
        <f t="shared" si="1"/>
        <v/>
      </c>
      <c r="E16" s="8" t="str">
        <f t="shared" si="1"/>
        <v/>
      </c>
      <c r="F16" s="8" t="str">
        <f t="shared" si="1"/>
        <v/>
      </c>
      <c r="G16" s="8" t="str">
        <f t="shared" si="1"/>
        <v/>
      </c>
      <c r="H16" s="8" t="str">
        <f t="shared" si="1"/>
        <v/>
      </c>
      <c r="I16" s="8">
        <f t="shared" si="1"/>
        <v>5.7583620881765244E-4</v>
      </c>
      <c r="J16" s="8">
        <f t="shared" si="1"/>
        <v>1.0003706249756563E-3</v>
      </c>
      <c r="K16" s="8">
        <f t="shared" si="1"/>
        <v>1.7378924284198417E-3</v>
      </c>
      <c r="L16" s="8">
        <f t="shared" si="1"/>
        <v>3.0191511199486815E-3</v>
      </c>
      <c r="M16" s="8">
        <f t="shared" si="1"/>
        <v>5.2450159377098694E-3</v>
      </c>
      <c r="N16" s="8">
        <f t="shared" si="1"/>
        <v>9.1118963887101279E-3</v>
      </c>
      <c r="O16" s="8">
        <f t="shared" si="1"/>
        <v>1.5829628886664664E-2</v>
      </c>
      <c r="P16" s="8">
        <f t="shared" si="1"/>
        <v>2.7499999999999976E-2</v>
      </c>
      <c r="Q16" s="8">
        <f t="shared" si="1"/>
        <v>4.777433541964371E-2</v>
      </c>
    </row>
    <row r="17" spans="2:17" x14ac:dyDescent="0.2">
      <c r="C17" s="8" t="str">
        <f t="shared" si="2"/>
        <v/>
      </c>
      <c r="D17" s="8" t="str">
        <f t="shared" si="1"/>
        <v/>
      </c>
      <c r="E17" s="8" t="str">
        <f t="shared" si="1"/>
        <v/>
      </c>
      <c r="F17" s="8" t="str">
        <f t="shared" si="1"/>
        <v/>
      </c>
      <c r="G17" s="8" t="str">
        <f t="shared" si="1"/>
        <v/>
      </c>
      <c r="H17" s="8" t="str">
        <f t="shared" si="1"/>
        <v/>
      </c>
      <c r="I17" s="8" t="str">
        <f t="shared" si="1"/>
        <v/>
      </c>
      <c r="J17" s="8">
        <f t="shared" si="1"/>
        <v>3.314644903668139E-4</v>
      </c>
      <c r="K17" s="8">
        <f t="shared" si="1"/>
        <v>5.7583620881765244E-4</v>
      </c>
      <c r="L17" s="8">
        <f t="shared" si="1"/>
        <v>1.0003706249756561E-3</v>
      </c>
      <c r="M17" s="8">
        <f t="shared" si="1"/>
        <v>1.7378924284198417E-3</v>
      </c>
      <c r="N17" s="8">
        <f t="shared" si="1"/>
        <v>3.0191511199486815E-3</v>
      </c>
      <c r="O17" s="8">
        <f t="shared" si="1"/>
        <v>5.2450159377098677E-3</v>
      </c>
      <c r="P17" s="8">
        <f t="shared" si="1"/>
        <v>9.1118963887101279E-3</v>
      </c>
      <c r="Q17" s="8">
        <f t="shared" si="1"/>
        <v>1.582962888666466E-2</v>
      </c>
    </row>
    <row r="18" spans="2:17" x14ac:dyDescent="0.2">
      <c r="C18" s="8" t="str">
        <f t="shared" si="2"/>
        <v/>
      </c>
      <c r="D18" s="8" t="str">
        <f t="shared" si="1"/>
        <v/>
      </c>
      <c r="E18" s="8" t="str">
        <f t="shared" si="1"/>
        <v/>
      </c>
      <c r="F18" s="8" t="str">
        <f t="shared" si="1"/>
        <v/>
      </c>
      <c r="G18" s="8" t="str">
        <f t="shared" si="1"/>
        <v/>
      </c>
      <c r="H18" s="8" t="str">
        <f t="shared" si="1"/>
        <v/>
      </c>
      <c r="I18" s="8" t="str">
        <f t="shared" si="1"/>
        <v/>
      </c>
      <c r="J18" s="8" t="str">
        <f t="shared" si="1"/>
        <v/>
      </c>
      <c r="K18" s="8">
        <f t="shared" si="1"/>
        <v>1.9079854078596733E-4</v>
      </c>
      <c r="L18" s="8">
        <f t="shared" si="1"/>
        <v>3.314644903668139E-4</v>
      </c>
      <c r="M18" s="8">
        <f t="shared" si="1"/>
        <v>5.7583620881765222E-4</v>
      </c>
      <c r="N18" s="8">
        <f t="shared" si="1"/>
        <v>1.0003706249756561E-3</v>
      </c>
      <c r="O18" s="8">
        <f t="shared" si="1"/>
        <v>1.7378924284198417E-3</v>
      </c>
      <c r="P18" s="8">
        <f t="shared" si="1"/>
        <v>3.0191511199486806E-3</v>
      </c>
      <c r="Q18" s="8">
        <f t="shared" si="1"/>
        <v>5.2450159377098677E-3</v>
      </c>
    </row>
    <row r="19" spans="2:17" x14ac:dyDescent="0.2">
      <c r="C19" s="8" t="str">
        <f t="shared" si="2"/>
        <v/>
      </c>
      <c r="D19" s="8" t="str">
        <f t="shared" si="1"/>
        <v/>
      </c>
      <c r="E19" s="8" t="str">
        <f t="shared" si="1"/>
        <v/>
      </c>
      <c r="F19" s="8" t="str">
        <f t="shared" si="1"/>
        <v/>
      </c>
      <c r="G19" s="8" t="str">
        <f t="shared" si="1"/>
        <v/>
      </c>
      <c r="H19" s="8" t="str">
        <f t="shared" si="1"/>
        <v/>
      </c>
      <c r="I19" s="8" t="str">
        <f t="shared" si="1"/>
        <v/>
      </c>
      <c r="J19" s="8" t="str">
        <f t="shared" si="1"/>
        <v/>
      </c>
      <c r="K19" s="8" t="str">
        <f t="shared" si="1"/>
        <v/>
      </c>
      <c r="L19" s="8">
        <f t="shared" si="1"/>
        <v>1.0982800337305514E-4</v>
      </c>
      <c r="M19" s="8">
        <f t="shared" si="1"/>
        <v>1.9079854078596733E-4</v>
      </c>
      <c r="N19" s="8">
        <f t="shared" si="1"/>
        <v>3.3146449036681373E-4</v>
      </c>
      <c r="O19" s="8">
        <f t="shared" si="1"/>
        <v>5.7583620881765222E-4</v>
      </c>
      <c r="P19" s="8">
        <f t="shared" si="1"/>
        <v>1.0003706249756561E-3</v>
      </c>
      <c r="Q19" s="8">
        <f t="shared" si="1"/>
        <v>1.7378924284198413E-3</v>
      </c>
    </row>
    <row r="20" spans="2:17" x14ac:dyDescent="0.2">
      <c r="C20" s="8" t="str">
        <f t="shared" si="2"/>
        <v/>
      </c>
      <c r="D20" s="8" t="str">
        <f t="shared" si="1"/>
        <v/>
      </c>
      <c r="E20" s="8" t="str">
        <f t="shared" si="1"/>
        <v/>
      </c>
      <c r="F20" s="8" t="str">
        <f t="shared" si="1"/>
        <v/>
      </c>
      <c r="G20" s="8" t="str">
        <f t="shared" si="1"/>
        <v/>
      </c>
      <c r="H20" s="8" t="str">
        <f t="shared" si="1"/>
        <v/>
      </c>
      <c r="I20" s="8" t="str">
        <f t="shared" si="1"/>
        <v/>
      </c>
      <c r="J20" s="8" t="str">
        <f t="shared" si="1"/>
        <v/>
      </c>
      <c r="K20" s="8" t="str">
        <f t="shared" si="1"/>
        <v/>
      </c>
      <c r="L20" s="8" t="str">
        <f t="shared" si="1"/>
        <v/>
      </c>
      <c r="M20" s="8">
        <f t="shared" si="1"/>
        <v>6.3219510354866135E-5</v>
      </c>
      <c r="N20" s="8">
        <f t="shared" si="1"/>
        <v>1.0982800337305514E-4</v>
      </c>
      <c r="O20" s="8">
        <f t="shared" si="1"/>
        <v>1.9079854078596722E-4</v>
      </c>
      <c r="P20" s="8">
        <f t="shared" si="1"/>
        <v>3.3146449036681373E-4</v>
      </c>
      <c r="Q20" s="8">
        <f t="shared" si="1"/>
        <v>5.7583620881765222E-4</v>
      </c>
    </row>
    <row r="21" spans="2:17" x14ac:dyDescent="0.2">
      <c r="C21" s="8" t="str">
        <f t="shared" si="2"/>
        <v/>
      </c>
      <c r="D21" s="8" t="str">
        <f t="shared" si="1"/>
        <v/>
      </c>
      <c r="E21" s="8" t="str">
        <f t="shared" si="1"/>
        <v/>
      </c>
      <c r="F21" s="8" t="str">
        <f t="shared" si="1"/>
        <v/>
      </c>
      <c r="G21" s="8" t="str">
        <f t="shared" si="1"/>
        <v/>
      </c>
      <c r="H21" s="8" t="str">
        <f t="shared" si="1"/>
        <v/>
      </c>
      <c r="I21" s="8" t="str">
        <f t="shared" si="1"/>
        <v/>
      </c>
      <c r="J21" s="8" t="str">
        <f t="shared" si="1"/>
        <v/>
      </c>
      <c r="K21" s="8" t="str">
        <f t="shared" si="1"/>
        <v/>
      </c>
      <c r="L21" s="8" t="str">
        <f t="shared" si="1"/>
        <v/>
      </c>
      <c r="M21" s="8" t="str">
        <f t="shared" si="1"/>
        <v/>
      </c>
      <c r="N21" s="8">
        <f t="shared" si="1"/>
        <v>3.639059590233401E-5</v>
      </c>
      <c r="O21" s="8">
        <f t="shared" si="1"/>
        <v>6.3219510354866135E-5</v>
      </c>
      <c r="P21" s="8">
        <f t="shared" si="1"/>
        <v>1.0982800337305507E-4</v>
      </c>
      <c r="Q21" s="8">
        <f t="shared" si="1"/>
        <v>1.9079854078596722E-4</v>
      </c>
    </row>
    <row r="22" spans="2:17" x14ac:dyDescent="0.2">
      <c r="C22" s="8" t="str">
        <f t="shared" si="2"/>
        <v/>
      </c>
      <c r="D22" s="8" t="str">
        <f t="shared" si="1"/>
        <v/>
      </c>
      <c r="E22" s="8" t="str">
        <f t="shared" si="1"/>
        <v/>
      </c>
      <c r="F22" s="8" t="str">
        <f t="shared" si="1"/>
        <v/>
      </c>
      <c r="G22" s="8" t="str">
        <f t="shared" si="1"/>
        <v/>
      </c>
      <c r="H22" s="8" t="str">
        <f t="shared" si="1"/>
        <v/>
      </c>
      <c r="I22" s="8" t="str">
        <f t="shared" si="1"/>
        <v/>
      </c>
      <c r="J22" s="8" t="str">
        <f t="shared" si="1"/>
        <v/>
      </c>
      <c r="K22" s="8" t="str">
        <f t="shared" si="1"/>
        <v/>
      </c>
      <c r="L22" s="8" t="str">
        <f t="shared" si="1"/>
        <v/>
      </c>
      <c r="M22" s="8" t="str">
        <f t="shared" si="1"/>
        <v/>
      </c>
      <c r="N22" s="8" t="str">
        <f t="shared" si="1"/>
        <v/>
      </c>
      <c r="O22" s="8">
        <f t="shared" si="1"/>
        <v>2.094725920358282E-5</v>
      </c>
      <c r="P22" s="8">
        <f t="shared" si="1"/>
        <v>3.639059590233401E-5</v>
      </c>
      <c r="Q22" s="8">
        <f t="shared" si="1"/>
        <v>6.3219510354866094E-5</v>
      </c>
    </row>
    <row r="23" spans="2:17" x14ac:dyDescent="0.2">
      <c r="C23" s="8" t="str">
        <f t="shared" si="2"/>
        <v/>
      </c>
      <c r="D23" s="8" t="str">
        <f t="shared" si="1"/>
        <v/>
      </c>
      <c r="E23" s="8" t="str">
        <f t="shared" si="1"/>
        <v/>
      </c>
      <c r="F23" s="8" t="str">
        <f t="shared" si="1"/>
        <v/>
      </c>
      <c r="G23" s="8" t="str">
        <f t="shared" si="1"/>
        <v/>
      </c>
      <c r="H23" s="8" t="str">
        <f t="shared" si="1"/>
        <v/>
      </c>
      <c r="I23" s="8" t="str">
        <f t="shared" si="1"/>
        <v/>
      </c>
      <c r="J23" s="8" t="str">
        <f t="shared" si="1"/>
        <v/>
      </c>
      <c r="K23" s="8" t="str">
        <f t="shared" si="1"/>
        <v/>
      </c>
      <c r="L23" s="8" t="str">
        <f t="shared" si="1"/>
        <v/>
      </c>
      <c r="M23" s="8" t="str">
        <f t="shared" si="1"/>
        <v/>
      </c>
      <c r="N23" s="8" t="str">
        <f t="shared" si="1"/>
        <v/>
      </c>
      <c r="O23" s="8" t="str">
        <f t="shared" si="1"/>
        <v/>
      </c>
      <c r="P23" s="8">
        <f t="shared" si="1"/>
        <v>1.2057721432199529E-5</v>
      </c>
      <c r="Q23" s="8">
        <f t="shared" si="1"/>
        <v>2.094725920358282E-5</v>
      </c>
    </row>
    <row r="24" spans="2:17" x14ac:dyDescent="0.2">
      <c r="B24" t="s">
        <v>44</v>
      </c>
      <c r="C24" s="8" t="str">
        <f t="shared" si="2"/>
        <v/>
      </c>
      <c r="D24" s="8" t="str">
        <f t="shared" si="1"/>
        <v/>
      </c>
      <c r="E24" s="8" t="str">
        <f t="shared" si="1"/>
        <v/>
      </c>
      <c r="F24" s="8" t="str">
        <f t="shared" si="1"/>
        <v/>
      </c>
      <c r="G24" s="8" t="str">
        <f t="shared" si="1"/>
        <v/>
      </c>
      <c r="H24" s="8" t="str">
        <f t="shared" si="1"/>
        <v/>
      </c>
      <c r="I24" s="8" t="str">
        <f t="shared" si="1"/>
        <v/>
      </c>
      <c r="J24" s="8" t="str">
        <f t="shared" si="1"/>
        <v/>
      </c>
      <c r="K24" s="8" t="str">
        <f t="shared" si="1"/>
        <v/>
      </c>
      <c r="L24" s="8" t="str">
        <f t="shared" si="1"/>
        <v/>
      </c>
      <c r="M24" s="8" t="str">
        <f t="shared" si="1"/>
        <v/>
      </c>
      <c r="N24" s="8" t="str">
        <f t="shared" si="1"/>
        <v/>
      </c>
      <c r="O24" s="8" t="str">
        <f t="shared" si="1"/>
        <v/>
      </c>
      <c r="P24" s="8" t="str">
        <f t="shared" si="1"/>
        <v/>
      </c>
      <c r="Q24" s="8">
        <f t="shared" si="1"/>
        <v>6.9407001996545962E-6</v>
      </c>
    </row>
    <row r="25" spans="2:17" x14ac:dyDescent="0.2">
      <c r="B25" s="21">
        <v>0.5</v>
      </c>
      <c r="C25">
        <v>1</v>
      </c>
      <c r="D25" s="21">
        <v>1.5</v>
      </c>
      <c r="E25">
        <v>2</v>
      </c>
      <c r="F25" s="21">
        <v>2.5</v>
      </c>
      <c r="G25">
        <v>3</v>
      </c>
      <c r="H25" s="21">
        <v>3.5</v>
      </c>
      <c r="I25">
        <v>4</v>
      </c>
      <c r="J25" s="21">
        <v>4.5</v>
      </c>
      <c r="K25">
        <v>5</v>
      </c>
      <c r="L25" s="21">
        <v>5.5</v>
      </c>
      <c r="M25">
        <v>6</v>
      </c>
      <c r="N25" s="21">
        <v>6.5</v>
      </c>
      <c r="O25">
        <v>7</v>
      </c>
      <c r="P25" s="21">
        <v>7.5</v>
      </c>
      <c r="Q25">
        <v>8</v>
      </c>
    </row>
    <row r="26" spans="2:17" x14ac:dyDescent="0.2">
      <c r="B26" s="3">
        <f t="shared" ref="B26:O26" si="3">IF(C27="","",(3.125+$F$3*C26+(1-$F$3)*C27)/(1+B9/2))</f>
        <v>112.66737334448715</v>
      </c>
      <c r="C26" s="3">
        <f t="shared" si="3"/>
        <v>98.041925555880695</v>
      </c>
      <c r="D26" s="3">
        <f t="shared" si="3"/>
        <v>81.654701091859692</v>
      </c>
      <c r="E26" s="3">
        <f t="shared" si="3"/>
        <v>64.232087851885396</v>
      </c>
      <c r="F26" s="3">
        <f t="shared" si="3"/>
        <v>46.985363110026931</v>
      </c>
      <c r="G26" s="3">
        <f t="shared" si="3"/>
        <v>31.434011133566308</v>
      </c>
      <c r="H26" s="3">
        <f t="shared" si="3"/>
        <v>18.966991425118533</v>
      </c>
      <c r="I26" s="3">
        <f t="shared" si="3"/>
        <v>10.288512076072031</v>
      </c>
      <c r="J26" s="3">
        <f t="shared" si="3"/>
        <v>5.1209418469380035</v>
      </c>
      <c r="K26" s="3">
        <f t="shared" si="3"/>
        <v>2.4658497663188728</v>
      </c>
      <c r="L26" s="3">
        <f t="shared" si="3"/>
        <v>1.2294365334208524</v>
      </c>
      <c r="M26" s="3">
        <f t="shared" si="3"/>
        <v>0.66689789996316484</v>
      </c>
      <c r="N26" s="3">
        <f t="shared" si="3"/>
        <v>0.42455599064404759</v>
      </c>
      <c r="O26" s="3">
        <f t="shared" si="3"/>
        <v>0.49939764870603987</v>
      </c>
      <c r="P26" s="3">
        <f>IF(Q27="","",(3.125+$F$3*Q26+(1-$F$3)*Q27)/(1+P9/2))</f>
        <v>3.2834178240099701</v>
      </c>
      <c r="Q26" s="20">
        <v>103.125</v>
      </c>
    </row>
    <row r="27" spans="2:17" x14ac:dyDescent="0.2">
      <c r="B27" s="3" t="str">
        <f t="shared" ref="B27:P27" si="4">IF(C28="","",(3.125+$F$3*C27+(1-$F$3)*C28)/(1+B10/2))</f>
        <v/>
      </c>
      <c r="C27" s="3">
        <f t="shared" si="4"/>
        <v>123.43880116789262</v>
      </c>
      <c r="D27" s="3">
        <f t="shared" si="4"/>
        <v>112.02317134124687</v>
      </c>
      <c r="E27" s="3">
        <f t="shared" si="4"/>
        <v>98.65239574912367</v>
      </c>
      <c r="F27" s="3">
        <f t="shared" si="4"/>
        <v>83.480771722546947</v>
      </c>
      <c r="G27" s="3">
        <f t="shared" si="4"/>
        <v>67.070260051535328</v>
      </c>
      <c r="H27" s="3">
        <f t="shared" si="4"/>
        <v>50.458720090949704</v>
      </c>
      <c r="I27" s="3">
        <f t="shared" si="4"/>
        <v>35.049166366221279</v>
      </c>
      <c r="J27" s="3">
        <f t="shared" si="4"/>
        <v>22.244495369149757</v>
      </c>
      <c r="K27" s="3">
        <f t="shared" si="4"/>
        <v>12.920541795581473</v>
      </c>
      <c r="L27" s="3">
        <f t="shared" si="4"/>
        <v>7.0645418880610658</v>
      </c>
      <c r="M27" s="3">
        <f t="shared" si="4"/>
        <v>3.9176848678220213</v>
      </c>
      <c r="N27" s="3">
        <f t="shared" si="4"/>
        <v>2.5773278768692616</v>
      </c>
      <c r="O27" s="3">
        <f t="shared" si="4"/>
        <v>2.8573984493441604</v>
      </c>
      <c r="P27" s="3">
        <f t="shared" si="4"/>
        <v>9.327757152794792</v>
      </c>
      <c r="Q27" s="20">
        <v>103.125</v>
      </c>
    </row>
    <row r="28" spans="2:17" x14ac:dyDescent="0.2">
      <c r="B28" s="3" t="str">
        <f t="shared" ref="B28:P28" si="5">IF(C29="","",(3.125+$F$3*C28+(1-$F$3)*C29)/(1+B11/2))</f>
        <v/>
      </c>
      <c r="C28" s="3" t="str">
        <f t="shared" si="5"/>
        <v/>
      </c>
      <c r="D28" s="3">
        <f t="shared" si="5"/>
        <v>130.05960802921933</v>
      </c>
      <c r="E28" s="3">
        <f t="shared" si="5"/>
        <v>121.59021865898519</v>
      </c>
      <c r="F28" s="3">
        <f t="shared" si="5"/>
        <v>111.51184855709192</v>
      </c>
      <c r="G28" s="3">
        <f t="shared" si="5"/>
        <v>99.668317113209341</v>
      </c>
      <c r="H28" s="3">
        <f t="shared" si="5"/>
        <v>86.116154487549181</v>
      </c>
      <c r="I28" s="3">
        <f t="shared" si="5"/>
        <v>71.256058586725203</v>
      </c>
      <c r="J28" s="3">
        <f t="shared" si="5"/>
        <v>55.924164714629235</v>
      </c>
      <c r="K28" s="3">
        <f t="shared" si="5"/>
        <v>41.348418368394022</v>
      </c>
      <c r="L28" s="3">
        <f t="shared" si="5"/>
        <v>28.891541191095353</v>
      </c>
      <c r="M28" s="3">
        <f t="shared" si="5"/>
        <v>19.644505668362719</v>
      </c>
      <c r="N28" s="3">
        <f t="shared" si="5"/>
        <v>14.214363786009056</v>
      </c>
      <c r="O28" s="3">
        <f t="shared" si="5"/>
        <v>13.49981039898768</v>
      </c>
      <c r="P28" s="3">
        <f t="shared" si="5"/>
        <v>23.914650135815705</v>
      </c>
      <c r="Q28" s="20">
        <v>103.125</v>
      </c>
    </row>
    <row r="29" spans="2:17" x14ac:dyDescent="0.2">
      <c r="B29" s="3" t="str">
        <f t="shared" ref="B29:P29" si="6">IF(C30="","",(3.125+$F$3*C29+(1-$F$3)*C30)/(1+B12/2))</f>
        <v/>
      </c>
      <c r="C29" s="3" t="str">
        <f t="shared" si="6"/>
        <v/>
      </c>
      <c r="D29" s="3" t="str">
        <f t="shared" si="6"/>
        <v/>
      </c>
      <c r="E29" s="3">
        <f t="shared" si="6"/>
        <v>133.14454218379566</v>
      </c>
      <c r="F29" s="3">
        <f t="shared" si="6"/>
        <v>126.91726653619189</v>
      </c>
      <c r="G29" s="3">
        <f t="shared" si="6"/>
        <v>119.62016995497208</v>
      </c>
      <c r="H29" s="3">
        <f t="shared" si="6"/>
        <v>111.04270195399889</v>
      </c>
      <c r="I29" s="3">
        <f t="shared" si="6"/>
        <v>101.04957215532494</v>
      </c>
      <c r="J29" s="3">
        <f t="shared" si="6"/>
        <v>89.678466980701003</v>
      </c>
      <c r="K29" s="3">
        <f t="shared" si="6"/>
        <v>77.264739968143502</v>
      </c>
      <c r="L29" s="3">
        <f t="shared" si="6"/>
        <v>64.561715404425328</v>
      </c>
      <c r="M29" s="3">
        <f t="shared" si="6"/>
        <v>52.812422226987799</v>
      </c>
      <c r="N29" s="3">
        <f t="shared" si="6"/>
        <v>43.805553627654895</v>
      </c>
      <c r="O29" s="3">
        <f t="shared" si="6"/>
        <v>40.366555206255086</v>
      </c>
      <c r="P29" s="3">
        <f t="shared" si="6"/>
        <v>49.631656865814641</v>
      </c>
      <c r="Q29" s="20">
        <v>103.125</v>
      </c>
    </row>
    <row r="30" spans="2:17" x14ac:dyDescent="0.2">
      <c r="B30" s="3" t="str">
        <f t="shared" ref="B30:P30" si="7">IF(C31="","",(3.125+$F$3*C30+(1-$F$3)*C31)/(1+B13/2))</f>
        <v/>
      </c>
      <c r="C30" s="3" t="str">
        <f t="shared" si="7"/>
        <v/>
      </c>
      <c r="D30" s="3" t="str">
        <f t="shared" si="7"/>
        <v/>
      </c>
      <c r="E30" s="3" t="str">
        <f t="shared" si="7"/>
        <v/>
      </c>
      <c r="F30" s="3">
        <f t="shared" si="7"/>
        <v>133.63439503360792</v>
      </c>
      <c r="G30" s="3">
        <f t="shared" si="7"/>
        <v>128.86514233062178</v>
      </c>
      <c r="H30" s="3">
        <f t="shared" si="7"/>
        <v>123.49675321064649</v>
      </c>
      <c r="I30" s="3">
        <f t="shared" si="7"/>
        <v>117.38766194229342</v>
      </c>
      <c r="J30" s="3">
        <f t="shared" si="7"/>
        <v>110.42450375391373</v>
      </c>
      <c r="K30" s="3">
        <f t="shared" si="7"/>
        <v>102.58488790128762</v>
      </c>
      <c r="L30" s="3">
        <f t="shared" si="7"/>
        <v>94.042816866792762</v>
      </c>
      <c r="M30" s="3">
        <f t="shared" si="7"/>
        <v>85.333312081037349</v>
      </c>
      <c r="N30" s="3">
        <f t="shared" si="7"/>
        <v>77.615751533260152</v>
      </c>
      <c r="O30" s="3">
        <f t="shared" si="7"/>
        <v>73.202131986294717</v>
      </c>
      <c r="P30" s="3">
        <f t="shared" si="7"/>
        <v>77.105343664431686</v>
      </c>
      <c r="Q30" s="20">
        <v>103.125</v>
      </c>
    </row>
    <row r="31" spans="2:17" x14ac:dyDescent="0.2">
      <c r="B31" s="3" t="str">
        <f t="shared" ref="B31:P31" si="8">IF(C32="","",(3.125+$F$3*C31+(1-$F$3)*C32)/(1+B14/2))</f>
        <v/>
      </c>
      <c r="C31" s="3" t="str">
        <f t="shared" si="8"/>
        <v/>
      </c>
      <c r="D31" s="3" t="str">
        <f t="shared" si="8"/>
        <v/>
      </c>
      <c r="E31" s="3" t="str">
        <f t="shared" si="8"/>
        <v/>
      </c>
      <c r="F31" s="3" t="str">
        <f t="shared" si="8"/>
        <v/>
      </c>
      <c r="G31" s="3">
        <f t="shared" si="8"/>
        <v>132.45775337996329</v>
      </c>
      <c r="H31" s="3">
        <f t="shared" si="8"/>
        <v>128.52049521195775</v>
      </c>
      <c r="I31" s="3">
        <f t="shared" si="8"/>
        <v>124.29023735883962</v>
      </c>
      <c r="J31" s="3">
        <f t="shared" si="8"/>
        <v>119.70243400686248</v>
      </c>
      <c r="K31" s="3">
        <f t="shared" si="8"/>
        <v>114.71531590001004</v>
      </c>
      <c r="L31" s="3">
        <f t="shared" si="8"/>
        <v>109.35442783179981</v>
      </c>
      <c r="M31" s="3">
        <f t="shared" si="8"/>
        <v>103.79686383138726</v>
      </c>
      <c r="N31" s="3">
        <f t="shared" si="8"/>
        <v>98.526313732640403</v>
      </c>
      <c r="O31" s="3">
        <f t="shared" si="8"/>
        <v>94.628339000992085</v>
      </c>
      <c r="P31" s="3">
        <f t="shared" si="8"/>
        <v>94.424119550045035</v>
      </c>
      <c r="Q31" s="20">
        <v>103.125</v>
      </c>
    </row>
    <row r="32" spans="2:17" x14ac:dyDescent="0.2">
      <c r="B32" s="3" t="str">
        <f t="shared" ref="B32:P32" si="9">IF(C33="","",(3.125+$F$3*C32+(1-$F$3)*C33)/(1+B15/2))</f>
        <v/>
      </c>
      <c r="C32" s="3" t="str">
        <f t="shared" si="9"/>
        <v/>
      </c>
      <c r="D32" s="3" t="str">
        <f t="shared" si="9"/>
        <v/>
      </c>
      <c r="E32" s="3" t="str">
        <f t="shared" si="9"/>
        <v/>
      </c>
      <c r="F32" s="3" t="str">
        <f t="shared" si="9"/>
        <v/>
      </c>
      <c r="G32" s="3" t="str">
        <f t="shared" si="9"/>
        <v/>
      </c>
      <c r="H32" s="3">
        <f t="shared" si="9"/>
        <v>130.32529554820471</v>
      </c>
      <c r="I32" s="3">
        <f t="shared" si="9"/>
        <v>126.81884501339019</v>
      </c>
      <c r="J32" s="3">
        <f t="shared" si="9"/>
        <v>123.18366841470721</v>
      </c>
      <c r="K32" s="3">
        <f t="shared" si="9"/>
        <v>119.40069018014964</v>
      </c>
      <c r="L32" s="3">
        <f t="shared" si="9"/>
        <v>115.47289334949656</v>
      </c>
      <c r="M32" s="3">
        <f t="shared" si="9"/>
        <v>111.45738033637113</v>
      </c>
      <c r="N32" s="3">
        <f t="shared" si="9"/>
        <v>107.52730972836412</v>
      </c>
      <c r="O32" s="3">
        <f t="shared" si="9"/>
        <v>104.08990037077922</v>
      </c>
      <c r="P32" s="3">
        <f t="shared" si="9"/>
        <v>102.01652363525804</v>
      </c>
      <c r="Q32" s="20">
        <v>103.125</v>
      </c>
    </row>
    <row r="33" spans="2:17" x14ac:dyDescent="0.2">
      <c r="B33" s="3" t="str">
        <f t="shared" ref="B33:P33" si="10">IF(C34="","",(3.125+$F$3*C33+(1-$F$3)*C34)/(1+B16/2))</f>
        <v/>
      </c>
      <c r="C33" s="3" t="str">
        <f t="shared" si="10"/>
        <v/>
      </c>
      <c r="D33" s="3" t="str">
        <f t="shared" si="10"/>
        <v/>
      </c>
      <c r="E33" s="3" t="str">
        <f t="shared" si="10"/>
        <v/>
      </c>
      <c r="F33" s="3" t="str">
        <f t="shared" si="10"/>
        <v/>
      </c>
      <c r="G33" s="3" t="str">
        <f t="shared" si="10"/>
        <v/>
      </c>
      <c r="H33" s="3" t="str">
        <f t="shared" si="10"/>
        <v/>
      </c>
      <c r="I33" s="3">
        <f t="shared" si="10"/>
        <v>127.68808022298873</v>
      </c>
      <c r="J33" s="3">
        <f t="shared" si="10"/>
        <v>124.39102852632367</v>
      </c>
      <c r="K33" s="3">
        <f t="shared" si="10"/>
        <v>121.04313355651337</v>
      </c>
      <c r="L33" s="3">
        <f t="shared" si="10"/>
        <v>117.64468280338883</v>
      </c>
      <c r="M33" s="3">
        <f t="shared" si="10"/>
        <v>114.21433735313379</v>
      </c>
      <c r="N33" s="3">
        <f t="shared" si="10"/>
        <v>110.81096749407966</v>
      </c>
      <c r="O33" s="3">
        <f t="shared" si="10"/>
        <v>107.57532757605308</v>
      </c>
      <c r="P33" s="3">
        <f t="shared" si="10"/>
        <v>104.80887792848335</v>
      </c>
      <c r="Q33" s="20">
        <v>103.125</v>
      </c>
    </row>
    <row r="34" spans="2:17" x14ac:dyDescent="0.2">
      <c r="B34" s="3" t="str">
        <f t="shared" ref="B34:P34" si="11">IF(C35="","",(3.125+$F$3*C34+(1-$F$3)*C35)/(1+B17/2))</f>
        <v/>
      </c>
      <c r="C34" s="3" t="str">
        <f t="shared" si="11"/>
        <v/>
      </c>
      <c r="D34" s="3" t="str">
        <f t="shared" si="11"/>
        <v/>
      </c>
      <c r="E34" s="3" t="str">
        <f t="shared" si="11"/>
        <v/>
      </c>
      <c r="F34" s="3" t="str">
        <f t="shared" si="11"/>
        <v/>
      </c>
      <c r="G34" s="3" t="str">
        <f t="shared" si="11"/>
        <v/>
      </c>
      <c r="H34" s="3" t="str">
        <f t="shared" si="11"/>
        <v/>
      </c>
      <c r="I34" s="3" t="str">
        <f t="shared" si="11"/>
        <v/>
      </c>
      <c r="J34" s="3">
        <f t="shared" si="11"/>
        <v>124.79742022307657</v>
      </c>
      <c r="K34" s="3">
        <f t="shared" si="11"/>
        <v>121.59801489987066</v>
      </c>
      <c r="L34" s="3">
        <f t="shared" si="11"/>
        <v>118.38156513186237</v>
      </c>
      <c r="M34" s="3">
        <f t="shared" si="11"/>
        <v>115.15422200031966</v>
      </c>
      <c r="N34" s="3">
        <f t="shared" si="11"/>
        <v>111.93565891046539</v>
      </c>
      <c r="O34" s="3">
        <f t="shared" si="11"/>
        <v>108.77317787259101</v>
      </c>
      <c r="P34" s="3">
        <f t="shared" si="11"/>
        <v>105.76812589779561</v>
      </c>
      <c r="Q34" s="20">
        <v>103.125</v>
      </c>
    </row>
    <row r="35" spans="2:17" x14ac:dyDescent="0.2">
      <c r="B35" s="3" t="str">
        <f t="shared" ref="B35:P35" si="12">IF(C36="","",(3.125+$F$3*C35+(1-$F$3)*C36)/(1+B18/2))</f>
        <v/>
      </c>
      <c r="C35" s="3" t="str">
        <f t="shared" si="12"/>
        <v/>
      </c>
      <c r="D35" s="3" t="str">
        <f t="shared" si="12"/>
        <v/>
      </c>
      <c r="E35" s="3" t="str">
        <f t="shared" si="12"/>
        <v/>
      </c>
      <c r="F35" s="3" t="str">
        <f t="shared" si="12"/>
        <v/>
      </c>
      <c r="G35" s="3" t="str">
        <f t="shared" si="12"/>
        <v/>
      </c>
      <c r="H35" s="3" t="str">
        <f t="shared" si="12"/>
        <v/>
      </c>
      <c r="I35" s="3" t="str">
        <f t="shared" si="12"/>
        <v/>
      </c>
      <c r="J35" s="3" t="str">
        <f t="shared" si="12"/>
        <v/>
      </c>
      <c r="K35" s="3">
        <f t="shared" si="12"/>
        <v>121.78307350261112</v>
      </c>
      <c r="L35" s="3">
        <f t="shared" si="12"/>
        <v>118.62767872192126</v>
      </c>
      <c r="M35" s="3">
        <f t="shared" si="12"/>
        <v>115.46863824830346</v>
      </c>
      <c r="N35" s="3">
        <f t="shared" si="12"/>
        <v>112.31248917136062</v>
      </c>
      <c r="O35" s="3">
        <f t="shared" si="12"/>
        <v>109.17497847248295</v>
      </c>
      <c r="P35" s="3">
        <f t="shared" si="12"/>
        <v>106.08984935625044</v>
      </c>
      <c r="Q35" s="20">
        <v>103.125</v>
      </c>
    </row>
    <row r="36" spans="2:17" x14ac:dyDescent="0.2">
      <c r="B36" s="3" t="str">
        <f t="shared" ref="B36:P36" si="13">IF(C37="","",(3.125+$F$3*C36+(1-$F$3)*C37)/(1+B19/2))</f>
        <v/>
      </c>
      <c r="C36" s="3" t="str">
        <f t="shared" si="13"/>
        <v/>
      </c>
      <c r="D36" s="3" t="str">
        <f t="shared" si="13"/>
        <v/>
      </c>
      <c r="E36" s="3" t="str">
        <f t="shared" si="13"/>
        <v/>
      </c>
      <c r="F36" s="3" t="str">
        <f t="shared" si="13"/>
        <v/>
      </c>
      <c r="G36" s="3" t="str">
        <f t="shared" si="13"/>
        <v/>
      </c>
      <c r="H36" s="3" t="str">
        <f t="shared" si="13"/>
        <v/>
      </c>
      <c r="I36" s="3" t="str">
        <f t="shared" si="13"/>
        <v/>
      </c>
      <c r="J36" s="3" t="str">
        <f t="shared" si="13"/>
        <v/>
      </c>
      <c r="K36" s="3" t="str">
        <f t="shared" si="13"/>
        <v/>
      </c>
      <c r="L36" s="3">
        <f t="shared" si="13"/>
        <v>118.70944305219432</v>
      </c>
      <c r="M36" s="3">
        <f t="shared" si="13"/>
        <v>115.57314970322693</v>
      </c>
      <c r="N36" s="3">
        <f t="shared" si="13"/>
        <v>112.43781242433387</v>
      </c>
      <c r="O36" s="3">
        <f t="shared" si="13"/>
        <v>109.3086569893195</v>
      </c>
      <c r="P36" s="3">
        <f t="shared" si="13"/>
        <v>106.19688187945191</v>
      </c>
      <c r="Q36" s="20">
        <v>103.125</v>
      </c>
    </row>
    <row r="37" spans="2:17" x14ac:dyDescent="0.2">
      <c r="B37" s="3" t="str">
        <f t="shared" ref="B37:P37" si="14">IF(C38="","",(3.125+$F$3*C37+(1-$F$3)*C38)/(1+B20/2))</f>
        <v/>
      </c>
      <c r="C37" s="3" t="str">
        <f t="shared" si="14"/>
        <v/>
      </c>
      <c r="D37" s="3" t="str">
        <f t="shared" si="14"/>
        <v/>
      </c>
      <c r="E37" s="3" t="str">
        <f t="shared" si="14"/>
        <v/>
      </c>
      <c r="F37" s="3" t="str">
        <f t="shared" si="14"/>
        <v/>
      </c>
      <c r="G37" s="3" t="str">
        <f t="shared" si="14"/>
        <v/>
      </c>
      <c r="H37" s="3" t="str">
        <f t="shared" si="14"/>
        <v/>
      </c>
      <c r="I37" s="3" t="str">
        <f t="shared" si="14"/>
        <v/>
      </c>
      <c r="J37" s="3" t="str">
        <f t="shared" si="14"/>
        <v/>
      </c>
      <c r="K37" s="3" t="str">
        <f t="shared" si="14"/>
        <v/>
      </c>
      <c r="L37" s="3" t="str">
        <f t="shared" si="14"/>
        <v/>
      </c>
      <c r="M37" s="3">
        <f t="shared" si="14"/>
        <v>115.60781531457559</v>
      </c>
      <c r="N37" s="3">
        <f t="shared" si="14"/>
        <v>112.47938835192041</v>
      </c>
      <c r="O37" s="3">
        <f t="shared" si="14"/>
        <v>109.35301037013444</v>
      </c>
      <c r="P37" s="3">
        <f t="shared" si="14"/>
        <v>106.23239386685324</v>
      </c>
      <c r="Q37" s="20">
        <v>103.125</v>
      </c>
    </row>
    <row r="38" spans="2:17" x14ac:dyDescent="0.2">
      <c r="B38" s="3" t="str">
        <f t="shared" ref="B38:P38" si="15">IF(C39="","",(3.125+$F$3*C38+(1-$F$3)*C39)/(1+B21/2))</f>
        <v/>
      </c>
      <c r="C38" s="3" t="str">
        <f t="shared" si="15"/>
        <v/>
      </c>
      <c r="D38" s="3" t="str">
        <f t="shared" si="15"/>
        <v/>
      </c>
      <c r="E38" s="3" t="str">
        <f t="shared" si="15"/>
        <v/>
      </c>
      <c r="F38" s="3" t="str">
        <f t="shared" si="15"/>
        <v/>
      </c>
      <c r="G38" s="3" t="str">
        <f t="shared" si="15"/>
        <v/>
      </c>
      <c r="H38" s="3" t="str">
        <f t="shared" si="15"/>
        <v/>
      </c>
      <c r="I38" s="3" t="str">
        <f t="shared" si="15"/>
        <v/>
      </c>
      <c r="J38" s="3" t="str">
        <f t="shared" si="15"/>
        <v/>
      </c>
      <c r="K38" s="3" t="str">
        <f t="shared" si="15"/>
        <v/>
      </c>
      <c r="L38" s="3" t="str">
        <f t="shared" si="15"/>
        <v/>
      </c>
      <c r="M38" s="3" t="str">
        <f t="shared" si="15"/>
        <v/>
      </c>
      <c r="N38" s="3">
        <f t="shared" si="15"/>
        <v>112.49316980851349</v>
      </c>
      <c r="O38" s="3">
        <f t="shared" si="15"/>
        <v>109.3677131034444</v>
      </c>
      <c r="P38" s="3">
        <f t="shared" si="15"/>
        <v>106.24416570770514</v>
      </c>
      <c r="Q38" s="20">
        <v>103.125</v>
      </c>
    </row>
    <row r="39" spans="2:17" x14ac:dyDescent="0.2">
      <c r="B39" s="3" t="str">
        <f t="shared" ref="B39:P39" si="16">IF(C40="","",(3.125+$F$3*C39+(1-$F$3)*C40)/(1+B22/2))</f>
        <v/>
      </c>
      <c r="C39" s="3" t="str">
        <f t="shared" si="16"/>
        <v/>
      </c>
      <c r="D39" s="3" t="str">
        <f t="shared" si="16"/>
        <v/>
      </c>
      <c r="E39" s="3" t="str">
        <f t="shared" si="16"/>
        <v/>
      </c>
      <c r="F39" s="3" t="str">
        <f t="shared" si="16"/>
        <v/>
      </c>
      <c r="G39" s="3" t="str">
        <f t="shared" si="16"/>
        <v/>
      </c>
      <c r="H39" s="3" t="str">
        <f t="shared" si="16"/>
        <v/>
      </c>
      <c r="I39" s="3" t="str">
        <f t="shared" si="16"/>
        <v/>
      </c>
      <c r="J39" s="3" t="str">
        <f t="shared" si="16"/>
        <v/>
      </c>
      <c r="K39" s="3" t="str">
        <f t="shared" si="16"/>
        <v/>
      </c>
      <c r="L39" s="3" t="str">
        <f t="shared" si="16"/>
        <v/>
      </c>
      <c r="M39" s="3" t="str">
        <f t="shared" si="16"/>
        <v/>
      </c>
      <c r="N39" s="3" t="str">
        <f t="shared" si="16"/>
        <v/>
      </c>
      <c r="O39" s="3">
        <f t="shared" si="16"/>
        <v>109.37258545785856</v>
      </c>
      <c r="P39" s="3">
        <f t="shared" si="16"/>
        <v>106.24806678476811</v>
      </c>
      <c r="Q39" s="20">
        <v>103.125</v>
      </c>
    </row>
    <row r="40" spans="2:17" x14ac:dyDescent="0.2">
      <c r="B40" s="3" t="str">
        <f t="shared" ref="B40:P40" si="17">IF(C41="","",(3.125+$F$3*C40+(1-$F$3)*C41)/(1+B23/2))</f>
        <v/>
      </c>
      <c r="C40" s="3" t="str">
        <f t="shared" si="17"/>
        <v/>
      </c>
      <c r="D40" s="3" t="str">
        <f t="shared" si="17"/>
        <v/>
      </c>
      <c r="E40" s="3" t="str">
        <f t="shared" si="17"/>
        <v/>
      </c>
      <c r="F40" s="3" t="str">
        <f t="shared" si="17"/>
        <v/>
      </c>
      <c r="G40" s="3" t="str">
        <f t="shared" si="17"/>
        <v/>
      </c>
      <c r="H40" s="3" t="str">
        <f t="shared" si="17"/>
        <v/>
      </c>
      <c r="I40" s="3" t="str">
        <f t="shared" si="17"/>
        <v/>
      </c>
      <c r="J40" s="3" t="str">
        <f t="shared" si="17"/>
        <v/>
      </c>
      <c r="K40" s="3" t="str">
        <f t="shared" si="17"/>
        <v/>
      </c>
      <c r="L40" s="3" t="str">
        <f t="shared" si="17"/>
        <v/>
      </c>
      <c r="M40" s="3" t="str">
        <f t="shared" si="17"/>
        <v/>
      </c>
      <c r="N40" s="3" t="str">
        <f t="shared" si="17"/>
        <v/>
      </c>
      <c r="O40" s="3" t="str">
        <f t="shared" si="17"/>
        <v/>
      </c>
      <c r="P40" s="3">
        <f t="shared" si="17"/>
        <v>106.24935943741079</v>
      </c>
      <c r="Q40" s="20">
        <v>103.125</v>
      </c>
    </row>
    <row r="41" spans="2:17" x14ac:dyDescent="0.2">
      <c r="O41" s="3"/>
      <c r="Q41" s="20">
        <v>103.125</v>
      </c>
    </row>
    <row r="42" spans="2:17" x14ac:dyDescent="0.2">
      <c r="B42" t="s">
        <v>70</v>
      </c>
      <c r="Q42" s="20"/>
    </row>
    <row r="43" spans="2:17" x14ac:dyDescent="0.2">
      <c r="B43">
        <v>0.5</v>
      </c>
      <c r="C43">
        <v>1</v>
      </c>
      <c r="D43">
        <v>1.5</v>
      </c>
      <c r="E43">
        <v>2</v>
      </c>
      <c r="F43">
        <v>2.5</v>
      </c>
      <c r="G43">
        <v>3</v>
      </c>
      <c r="Q43" s="20"/>
    </row>
    <row r="44" spans="2:17" x14ac:dyDescent="0.2">
      <c r="B44" s="3">
        <f>IF(C45="","",($F$3*C44+(1-$F$3)*C45)/(1+B9/2))</f>
        <v>11.720966917898455</v>
      </c>
      <c r="C44" s="3">
        <f>IF(D45="","",($F$3*D44+(1-$F$3)*D45)/(1+C9/2))</f>
        <v>6.736179753333456</v>
      </c>
      <c r="D44" s="3">
        <f>IF(E45="","",($F$3*E44+(1-$F$3)*E45)/(1+D9/2))</f>
        <v>2.4621500484881782</v>
      </c>
      <c r="E44" s="3">
        <f>IF(F45="","",($F$3*F44+(1-$F$3)*F45)/(1+E9/2))</f>
        <v>0</v>
      </c>
      <c r="F44" s="3">
        <f>IF(G45="","",($F$3*G44+(1-$F$3)*G45)/(1+F9/2))</f>
        <v>0</v>
      </c>
      <c r="G44" s="3">
        <f>MAX(G26-100,0)</f>
        <v>0</v>
      </c>
      <c r="P44" s="3"/>
    </row>
    <row r="45" spans="2:17" x14ac:dyDescent="0.2">
      <c r="B45" s="3" t="str">
        <f t="shared" ref="B45:F49" si="18">IF(C46="","",($F$3*C45+(1-$F$3)*C46)/(1+B10/2)^2)</f>
        <v/>
      </c>
      <c r="C45" s="3">
        <f>IF(D46="","",($F$3*D45+(1-$F$3)*D46)/(1+C10/2))</f>
        <v>16.751109072884955</v>
      </c>
      <c r="D45" s="3">
        <f t="shared" ref="D45:F47" si="19">IF(E46="","",($F$3*E45+(1-$F$3)*E46)/(1+D10/2))</f>
        <v>11.093323348216535</v>
      </c>
      <c r="E45" s="3">
        <f t="shared" si="19"/>
        <v>4.9906282700967788</v>
      </c>
      <c r="F45" s="3">
        <f t="shared" si="19"/>
        <v>0</v>
      </c>
      <c r="G45" s="3">
        <f t="shared" ref="G45:G49" si="20">MAX(G27-100,0)</f>
        <v>0</v>
      </c>
      <c r="P45" s="3"/>
    </row>
    <row r="46" spans="2:17" x14ac:dyDescent="0.2">
      <c r="B46" s="3" t="str">
        <f t="shared" si="18"/>
        <v/>
      </c>
      <c r="C46" s="3" t="str">
        <f t="shared" si="18"/>
        <v/>
      </c>
      <c r="D46" s="3">
        <f t="shared" si="19"/>
        <v>22.36240243286613</v>
      </c>
      <c r="E46" s="3">
        <f t="shared" si="19"/>
        <v>17.164408319889784</v>
      </c>
      <c r="F46" s="3">
        <f t="shared" si="19"/>
        <v>9.944652457188516</v>
      </c>
      <c r="G46" s="3">
        <f t="shared" si="20"/>
        <v>0</v>
      </c>
      <c r="P46" s="3"/>
    </row>
    <row r="47" spans="2:17" x14ac:dyDescent="0.2">
      <c r="B47" s="3" t="str">
        <f t="shared" si="18"/>
        <v/>
      </c>
      <c r="C47" s="3" t="str">
        <f t="shared" si="18"/>
        <v/>
      </c>
      <c r="D47" s="3" t="str">
        <f t="shared" si="19"/>
        <v/>
      </c>
      <c r="E47" s="3">
        <f t="shared" si="19"/>
        <v>27.478904069259716</v>
      </c>
      <c r="F47" s="3">
        <f>IF(G48="","",($F$3*G47+(1-$F$3)*G48)/(1+F12/2))</f>
        <v>24.259967870684385</v>
      </c>
      <c r="G47" s="3">
        <f t="shared" si="20"/>
        <v>19.620169954972084</v>
      </c>
      <c r="P47" s="3"/>
    </row>
    <row r="48" spans="2:17" x14ac:dyDescent="0.2">
      <c r="B48" s="3" t="str">
        <f t="shared" si="18"/>
        <v/>
      </c>
      <c r="C48" s="3" t="str">
        <f t="shared" si="18"/>
        <v/>
      </c>
      <c r="D48" s="3"/>
      <c r="E48" s="3" t="str">
        <f t="shared" si="18"/>
        <v/>
      </c>
      <c r="F48" s="3">
        <f>IF(G49="","",($F$3*G48+(1-$F$3)*G49)/(1+F13/2))</f>
        <v>30.664835364306008</v>
      </c>
      <c r="G48" s="3">
        <f t="shared" si="20"/>
        <v>28.865142330621779</v>
      </c>
      <c r="P48" s="3"/>
    </row>
    <row r="49" spans="2:25" x14ac:dyDescent="0.2">
      <c r="B49" s="3" t="str">
        <f t="shared" si="18"/>
        <v/>
      </c>
      <c r="C49" s="3" t="str">
        <f t="shared" si="18"/>
        <v/>
      </c>
      <c r="D49" s="3"/>
      <c r="E49" s="3" t="str">
        <f t="shared" si="18"/>
        <v/>
      </c>
      <c r="F49" s="3" t="str">
        <f t="shared" si="18"/>
        <v/>
      </c>
      <c r="G49" s="3">
        <f t="shared" si="20"/>
        <v>32.457753379963293</v>
      </c>
      <c r="P49" s="3"/>
    </row>
    <row r="50" spans="2:25" x14ac:dyDescent="0.2">
      <c r="B50" t="str">
        <f t="shared" ref="B50:G50" si="21">IF(C51="","",MAX(($F$3*C50+(1-$F$3)*C51)/(1+B15/2)^2,100-B32))</f>
        <v/>
      </c>
      <c r="C50" t="str">
        <f t="shared" si="21"/>
        <v/>
      </c>
      <c r="D50" t="str">
        <f t="shared" si="21"/>
        <v/>
      </c>
      <c r="E50" t="str">
        <f t="shared" si="21"/>
        <v/>
      </c>
      <c r="F50" t="str">
        <f t="shared" si="21"/>
        <v/>
      </c>
      <c r="G50" t="str">
        <f t="shared" si="21"/>
        <v/>
      </c>
      <c r="P50" s="3"/>
    </row>
    <row r="51" spans="2:25" x14ac:dyDescent="0.2">
      <c r="P51" s="3"/>
    </row>
    <row r="52" spans="2:25" x14ac:dyDescent="0.2">
      <c r="P52" s="3"/>
    </row>
    <row r="53" spans="2:25" x14ac:dyDescent="0.2">
      <c r="P53" s="3"/>
    </row>
    <row r="54" spans="2:25" x14ac:dyDescent="0.2">
      <c r="P54" s="3"/>
    </row>
    <row r="55" spans="2:25" x14ac:dyDescent="0.2">
      <c r="P55" s="3"/>
    </row>
    <row r="56" spans="2:25" x14ac:dyDescent="0.2">
      <c r="P56" s="3"/>
    </row>
    <row r="57" spans="2:25" x14ac:dyDescent="0.2">
      <c r="P57" s="3"/>
    </row>
    <row r="58" spans="2:25" x14ac:dyDescent="0.2">
      <c r="P58" s="3"/>
      <c r="Y58" s="3"/>
    </row>
    <row r="59" spans="2:25" x14ac:dyDescent="0.2">
      <c r="Y5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6"/>
  <sheetViews>
    <sheetView tabSelected="1" workbookViewId="0">
      <selection activeCell="F4" sqref="F4"/>
    </sheetView>
  </sheetViews>
  <sheetFormatPr baseColWidth="10" defaultColWidth="8.83203125" defaultRowHeight="15" x14ac:dyDescent="0.2"/>
  <cols>
    <col min="6" max="6" width="12" customWidth="1"/>
    <col min="8" max="8" width="12.83203125" customWidth="1"/>
    <col min="9" max="9" width="14.5" customWidth="1"/>
  </cols>
  <sheetData>
    <row r="2" spans="2:17" x14ac:dyDescent="0.2">
      <c r="B2" t="s">
        <v>53</v>
      </c>
      <c r="C2">
        <v>0.26271050408671409</v>
      </c>
      <c r="E2" t="s">
        <v>55</v>
      </c>
      <c r="F2">
        <v>0.5</v>
      </c>
      <c r="H2" t="s">
        <v>72</v>
      </c>
      <c r="I2" s="3">
        <f>B43</f>
        <v>113.08908820399451</v>
      </c>
    </row>
    <row r="3" spans="2:17" x14ac:dyDescent="0.2">
      <c r="B3" t="s">
        <v>54</v>
      </c>
      <c r="C3">
        <v>0.7810737917123477</v>
      </c>
      <c r="E3" t="s">
        <v>58</v>
      </c>
      <c r="F3">
        <f>(EXP(C2*F2)-C5)/(C4-C5)</f>
        <v>0.48617206417622999</v>
      </c>
      <c r="H3" t="s">
        <v>74</v>
      </c>
      <c r="I3" s="3">
        <f>I2-B61</f>
        <v>101.14828163358266</v>
      </c>
    </row>
    <row r="4" spans="2:17" x14ac:dyDescent="0.2">
      <c r="B4" t="s">
        <v>56</v>
      </c>
      <c r="C4">
        <f>EXP(C3*SQRT(F2))</f>
        <v>1.7372485607143182</v>
      </c>
      <c r="E4" t="s">
        <v>71</v>
      </c>
      <c r="F4" s="23">
        <v>-3.4439735447868526E-4</v>
      </c>
      <c r="H4" t="s">
        <v>75</v>
      </c>
      <c r="I4" s="22">
        <v>100.94640642658869</v>
      </c>
    </row>
    <row r="5" spans="2:17" x14ac:dyDescent="0.2">
      <c r="B5" t="s">
        <v>57</v>
      </c>
      <c r="C5">
        <f>1/C4</f>
        <v>0.5756228686059881</v>
      </c>
      <c r="H5" t="s">
        <v>76</v>
      </c>
      <c r="I5" s="22">
        <f>100.9464064*(1+0.2%)</f>
        <v>101.1482992128</v>
      </c>
    </row>
    <row r="6" spans="2:17" x14ac:dyDescent="0.2">
      <c r="B6" t="s">
        <v>69</v>
      </c>
    </row>
    <row r="7" spans="2:17" x14ac:dyDescent="0.2">
      <c r="B7">
        <v>0.5</v>
      </c>
      <c r="C7">
        <v>1</v>
      </c>
      <c r="D7">
        <v>1.5</v>
      </c>
      <c r="E7">
        <v>2</v>
      </c>
      <c r="F7">
        <v>2.5</v>
      </c>
      <c r="G7">
        <v>3</v>
      </c>
      <c r="H7">
        <v>3.5</v>
      </c>
      <c r="I7">
        <v>4</v>
      </c>
      <c r="J7">
        <v>4.5</v>
      </c>
      <c r="K7">
        <v>5</v>
      </c>
      <c r="L7">
        <v>5.5</v>
      </c>
      <c r="M7">
        <v>6</v>
      </c>
      <c r="N7">
        <v>6.5</v>
      </c>
      <c r="O7">
        <v>7</v>
      </c>
      <c r="P7">
        <v>7.5</v>
      </c>
      <c r="Q7">
        <v>8</v>
      </c>
    </row>
    <row r="8" spans="2:17" x14ac:dyDescent="0.2">
      <c r="B8" s="4">
        <v>2.75E-2</v>
      </c>
      <c r="C8" s="8">
        <f>IF(B8="","",B8*$C$4)</f>
        <v>4.7774335419643751E-2</v>
      </c>
      <c r="D8" s="8">
        <f t="shared" ref="D8:Q8" si="0">IF(C8="","",C8*$C$4)</f>
        <v>8.2995895446859175E-2</v>
      </c>
      <c r="E8" s="8">
        <f t="shared" si="0"/>
        <v>0.14418449991025215</v>
      </c>
      <c r="F8" s="8">
        <f t="shared" si="0"/>
        <v>0.25048431494639928</v>
      </c>
      <c r="G8" s="8">
        <f t="shared" si="0"/>
        <v>0.4351535156221441</v>
      </c>
      <c r="H8" s="8">
        <f t="shared" si="0"/>
        <v>0.75596981870434543</v>
      </c>
      <c r="I8" s="8">
        <f t="shared" si="0"/>
        <v>1.3133074794875881</v>
      </c>
      <c r="J8" s="8">
        <f t="shared" si="0"/>
        <v>2.2815415285151612</v>
      </c>
      <c r="K8" s="8">
        <f t="shared" si="0"/>
        <v>3.9636047366229095</v>
      </c>
      <c r="L8" s="8">
        <f t="shared" si="0"/>
        <v>6.8857666239386042</v>
      </c>
      <c r="M8" s="8">
        <f t="shared" si="0"/>
        <v>11.962288156852031</v>
      </c>
      <c r="N8" s="8">
        <f t="shared" si="0"/>
        <v>20.781467883341126</v>
      </c>
      <c r="O8" s="8">
        <f t="shared" si="0"/>
        <v>36.102575169865197</v>
      </c>
      <c r="P8" s="8">
        <f t="shared" si="0"/>
        <v>62.719146751928797</v>
      </c>
      <c r="Q8" s="8">
        <f t="shared" si="0"/>
        <v>108.95874742401841</v>
      </c>
    </row>
    <row r="9" spans="2:17" x14ac:dyDescent="0.2">
      <c r="C9" s="8">
        <f>IF(B8="","",$C$5*B8)</f>
        <v>1.5829628886664674E-2</v>
      </c>
      <c r="D9" s="8">
        <f t="shared" ref="D9:Q23" si="1">IF(C8="","",$C$5*C8)</f>
        <v>2.75E-2</v>
      </c>
      <c r="E9" s="8">
        <f t="shared" si="1"/>
        <v>4.7774335419643744E-2</v>
      </c>
      <c r="F9" s="8">
        <f t="shared" si="1"/>
        <v>8.2995895446859175E-2</v>
      </c>
      <c r="G9" s="8">
        <f t="shared" si="1"/>
        <v>0.14418449991025215</v>
      </c>
      <c r="H9" s="8">
        <f t="shared" si="1"/>
        <v>0.25048431494639922</v>
      </c>
      <c r="I9" s="8">
        <f t="shared" si="1"/>
        <v>0.4351535156221441</v>
      </c>
      <c r="J9" s="8">
        <f t="shared" si="1"/>
        <v>0.75596981870434532</v>
      </c>
      <c r="K9" s="8">
        <f t="shared" si="1"/>
        <v>1.3133074794875879</v>
      </c>
      <c r="L9" s="8">
        <f t="shared" si="1"/>
        <v>2.2815415285151612</v>
      </c>
      <c r="M9" s="8">
        <f t="shared" si="1"/>
        <v>3.9636047366229095</v>
      </c>
      <c r="N9" s="8">
        <f t="shared" si="1"/>
        <v>6.8857666239386042</v>
      </c>
      <c r="O9" s="8">
        <f t="shared" si="1"/>
        <v>11.962288156852031</v>
      </c>
      <c r="P9" s="8">
        <f t="shared" si="1"/>
        <v>20.781467883341122</v>
      </c>
      <c r="Q9" s="8">
        <f t="shared" si="1"/>
        <v>36.102575169865197</v>
      </c>
    </row>
    <row r="10" spans="2:17" x14ac:dyDescent="0.2">
      <c r="C10" s="8" t="str">
        <f t="shared" ref="C10:C23" si="2">IF(B9="","",$C$5*B9)</f>
        <v/>
      </c>
      <c r="D10" s="8">
        <f t="shared" si="1"/>
        <v>9.1118963887101331E-3</v>
      </c>
      <c r="E10" s="8">
        <f t="shared" si="1"/>
        <v>1.5829628886664674E-2</v>
      </c>
      <c r="F10" s="8">
        <f t="shared" si="1"/>
        <v>2.7499999999999993E-2</v>
      </c>
      <c r="G10" s="8">
        <f t="shared" si="1"/>
        <v>4.7774335419643744E-2</v>
      </c>
      <c r="H10" s="8">
        <f t="shared" si="1"/>
        <v>8.2995895446859175E-2</v>
      </c>
      <c r="I10" s="8">
        <f t="shared" si="1"/>
        <v>0.14418449991025209</v>
      </c>
      <c r="J10" s="8">
        <f t="shared" si="1"/>
        <v>0.25048431494639922</v>
      </c>
      <c r="K10" s="8">
        <f t="shared" si="1"/>
        <v>0.43515351562214399</v>
      </c>
      <c r="L10" s="8">
        <f t="shared" si="1"/>
        <v>0.75596981870434521</v>
      </c>
      <c r="M10" s="8">
        <f t="shared" si="1"/>
        <v>1.3133074794875879</v>
      </c>
      <c r="N10" s="8">
        <f t="shared" si="1"/>
        <v>2.2815415285151612</v>
      </c>
      <c r="O10" s="8">
        <f t="shared" si="1"/>
        <v>3.9636047366229095</v>
      </c>
      <c r="P10" s="8">
        <f t="shared" si="1"/>
        <v>6.8857666239386042</v>
      </c>
      <c r="Q10" s="8">
        <f t="shared" si="1"/>
        <v>11.962288156852029</v>
      </c>
    </row>
    <row r="11" spans="2:17" x14ac:dyDescent="0.2">
      <c r="C11" s="8" t="str">
        <f t="shared" si="2"/>
        <v/>
      </c>
      <c r="D11" s="8" t="str">
        <f t="shared" si="1"/>
        <v/>
      </c>
      <c r="E11" s="8">
        <f t="shared" si="1"/>
        <v>5.2450159377098703E-3</v>
      </c>
      <c r="F11" s="8">
        <f t="shared" si="1"/>
        <v>9.1118963887101331E-3</v>
      </c>
      <c r="G11" s="8">
        <f t="shared" si="1"/>
        <v>1.5829628886664671E-2</v>
      </c>
      <c r="H11" s="8">
        <f t="shared" si="1"/>
        <v>2.7499999999999993E-2</v>
      </c>
      <c r="I11" s="8">
        <f t="shared" si="1"/>
        <v>4.7774335419643744E-2</v>
      </c>
      <c r="J11" s="8">
        <f t="shared" si="1"/>
        <v>8.2995895446859147E-2</v>
      </c>
      <c r="K11" s="8">
        <f t="shared" si="1"/>
        <v>0.14418449991025209</v>
      </c>
      <c r="L11" s="8">
        <f t="shared" si="1"/>
        <v>0.25048431494639917</v>
      </c>
      <c r="M11" s="8">
        <f t="shared" si="1"/>
        <v>0.43515351562214394</v>
      </c>
      <c r="N11" s="8">
        <f t="shared" si="1"/>
        <v>0.75596981870434521</v>
      </c>
      <c r="O11" s="8">
        <f t="shared" si="1"/>
        <v>1.3133074794875879</v>
      </c>
      <c r="P11" s="8">
        <f t="shared" si="1"/>
        <v>2.2815415285151612</v>
      </c>
      <c r="Q11" s="8">
        <f t="shared" si="1"/>
        <v>3.9636047366229095</v>
      </c>
    </row>
    <row r="12" spans="2:17" x14ac:dyDescent="0.2">
      <c r="C12" s="8" t="str">
        <f t="shared" si="2"/>
        <v/>
      </c>
      <c r="D12" s="8" t="str">
        <f t="shared" si="1"/>
        <v/>
      </c>
      <c r="E12" s="8" t="str">
        <f t="shared" si="1"/>
        <v/>
      </c>
      <c r="F12" s="8">
        <f t="shared" si="1"/>
        <v>3.0191511199486819E-3</v>
      </c>
      <c r="G12" s="8">
        <f t="shared" si="1"/>
        <v>5.2450159377098703E-3</v>
      </c>
      <c r="H12" s="8">
        <f t="shared" si="1"/>
        <v>9.1118963887101313E-3</v>
      </c>
      <c r="I12" s="8">
        <f t="shared" si="1"/>
        <v>1.5829628886664671E-2</v>
      </c>
      <c r="J12" s="8">
        <f t="shared" si="1"/>
        <v>2.7499999999999993E-2</v>
      </c>
      <c r="K12" s="8">
        <f t="shared" si="1"/>
        <v>4.7774335419643731E-2</v>
      </c>
      <c r="L12" s="8">
        <f t="shared" si="1"/>
        <v>8.2995895446859147E-2</v>
      </c>
      <c r="M12" s="8">
        <f t="shared" si="1"/>
        <v>0.14418449991025206</v>
      </c>
      <c r="N12" s="8">
        <f t="shared" si="1"/>
        <v>0.25048431494639917</v>
      </c>
      <c r="O12" s="8">
        <f t="shared" si="1"/>
        <v>0.43515351562214394</v>
      </c>
      <c r="P12" s="8">
        <f t="shared" si="1"/>
        <v>0.75596981870434521</v>
      </c>
      <c r="Q12" s="8">
        <f t="shared" si="1"/>
        <v>1.3133074794875879</v>
      </c>
    </row>
    <row r="13" spans="2:17" x14ac:dyDescent="0.2">
      <c r="C13" s="8" t="str">
        <f t="shared" si="2"/>
        <v/>
      </c>
      <c r="D13" s="8" t="str">
        <f t="shared" si="1"/>
        <v/>
      </c>
      <c r="E13" s="8" t="str">
        <f t="shared" si="1"/>
        <v/>
      </c>
      <c r="F13" s="8" t="str">
        <f t="shared" si="1"/>
        <v/>
      </c>
      <c r="G13" s="8">
        <f t="shared" si="1"/>
        <v>1.7378924284198419E-3</v>
      </c>
      <c r="H13" s="8">
        <f t="shared" si="1"/>
        <v>3.0191511199486819E-3</v>
      </c>
      <c r="I13" s="8">
        <f t="shared" si="1"/>
        <v>5.2450159377098694E-3</v>
      </c>
      <c r="J13" s="8">
        <f t="shared" si="1"/>
        <v>9.1118963887101313E-3</v>
      </c>
      <c r="K13" s="8">
        <f t="shared" si="1"/>
        <v>1.5829628886664671E-2</v>
      </c>
      <c r="L13" s="8">
        <f t="shared" si="1"/>
        <v>2.7499999999999986E-2</v>
      </c>
      <c r="M13" s="8">
        <f t="shared" si="1"/>
        <v>4.7774335419643731E-2</v>
      </c>
      <c r="N13" s="8">
        <f t="shared" si="1"/>
        <v>8.2995895446859119E-2</v>
      </c>
      <c r="O13" s="8">
        <f t="shared" si="1"/>
        <v>0.14418449991025206</v>
      </c>
      <c r="P13" s="8">
        <f t="shared" si="1"/>
        <v>0.25048431494639917</v>
      </c>
      <c r="Q13" s="8">
        <f t="shared" si="1"/>
        <v>0.43515351562214394</v>
      </c>
    </row>
    <row r="14" spans="2:17" x14ac:dyDescent="0.2">
      <c r="C14" s="8" t="str">
        <f t="shared" si="2"/>
        <v/>
      </c>
      <c r="D14" s="8" t="str">
        <f t="shared" si="1"/>
        <v/>
      </c>
      <c r="E14" s="8" t="str">
        <f t="shared" si="1"/>
        <v/>
      </c>
      <c r="F14" s="8" t="str">
        <f t="shared" si="1"/>
        <v/>
      </c>
      <c r="G14" s="8" t="str">
        <f t="shared" si="1"/>
        <v/>
      </c>
      <c r="H14" s="8">
        <f t="shared" si="1"/>
        <v>1.0003706249756563E-3</v>
      </c>
      <c r="I14" s="8">
        <f t="shared" si="1"/>
        <v>1.7378924284198419E-3</v>
      </c>
      <c r="J14" s="8">
        <f t="shared" si="1"/>
        <v>3.0191511199486815E-3</v>
      </c>
      <c r="K14" s="8">
        <f t="shared" si="1"/>
        <v>5.2450159377098694E-3</v>
      </c>
      <c r="L14" s="8">
        <f t="shared" si="1"/>
        <v>9.1118963887101313E-3</v>
      </c>
      <c r="M14" s="8">
        <f t="shared" si="1"/>
        <v>1.5829628886664664E-2</v>
      </c>
      <c r="N14" s="8">
        <f t="shared" si="1"/>
        <v>2.7499999999999986E-2</v>
      </c>
      <c r="O14" s="8">
        <f t="shared" si="1"/>
        <v>4.777433541964371E-2</v>
      </c>
      <c r="P14" s="8">
        <f t="shared" si="1"/>
        <v>8.2995895446859119E-2</v>
      </c>
      <c r="Q14" s="8">
        <f t="shared" si="1"/>
        <v>0.14418449991025206</v>
      </c>
    </row>
    <row r="15" spans="2:17" x14ac:dyDescent="0.2">
      <c r="C15" s="8" t="str">
        <f t="shared" si="2"/>
        <v/>
      </c>
      <c r="D15" s="8" t="str">
        <f t="shared" si="1"/>
        <v/>
      </c>
      <c r="E15" s="8" t="str">
        <f t="shared" si="1"/>
        <v/>
      </c>
      <c r="F15" s="8" t="str">
        <f t="shared" si="1"/>
        <v/>
      </c>
      <c r="G15" s="8" t="str">
        <f t="shared" si="1"/>
        <v/>
      </c>
      <c r="H15" s="8" t="str">
        <f t="shared" si="1"/>
        <v/>
      </c>
      <c r="I15" s="8">
        <f t="shared" si="1"/>
        <v>5.7583620881765244E-4</v>
      </c>
      <c r="J15" s="8">
        <f t="shared" si="1"/>
        <v>1.0003706249756563E-3</v>
      </c>
      <c r="K15" s="8">
        <f t="shared" si="1"/>
        <v>1.7378924284198417E-3</v>
      </c>
      <c r="L15" s="8">
        <f t="shared" si="1"/>
        <v>3.0191511199486815E-3</v>
      </c>
      <c r="M15" s="8">
        <f t="shared" si="1"/>
        <v>5.2450159377098694E-3</v>
      </c>
      <c r="N15" s="8">
        <f t="shared" si="1"/>
        <v>9.1118963887101279E-3</v>
      </c>
      <c r="O15" s="8">
        <f t="shared" si="1"/>
        <v>1.5829628886664664E-2</v>
      </c>
      <c r="P15" s="8">
        <f t="shared" si="1"/>
        <v>2.7499999999999976E-2</v>
      </c>
      <c r="Q15" s="8">
        <f t="shared" si="1"/>
        <v>4.777433541964371E-2</v>
      </c>
    </row>
    <row r="16" spans="2:17" x14ac:dyDescent="0.2">
      <c r="C16" s="8" t="str">
        <f t="shared" si="2"/>
        <v/>
      </c>
      <c r="D16" s="8" t="str">
        <f t="shared" si="1"/>
        <v/>
      </c>
      <c r="E16" s="8" t="str">
        <f t="shared" si="1"/>
        <v/>
      </c>
      <c r="F16" s="8" t="str">
        <f t="shared" si="1"/>
        <v/>
      </c>
      <c r="G16" s="8" t="str">
        <f t="shared" si="1"/>
        <v/>
      </c>
      <c r="H16" s="8" t="str">
        <f t="shared" si="1"/>
        <v/>
      </c>
      <c r="I16" s="8" t="str">
        <f t="shared" si="1"/>
        <v/>
      </c>
      <c r="J16" s="8">
        <f t="shared" si="1"/>
        <v>3.314644903668139E-4</v>
      </c>
      <c r="K16" s="8">
        <f t="shared" si="1"/>
        <v>5.7583620881765244E-4</v>
      </c>
      <c r="L16" s="8">
        <f t="shared" si="1"/>
        <v>1.0003706249756561E-3</v>
      </c>
      <c r="M16" s="8">
        <f t="shared" si="1"/>
        <v>1.7378924284198417E-3</v>
      </c>
      <c r="N16" s="8">
        <f t="shared" si="1"/>
        <v>3.0191511199486815E-3</v>
      </c>
      <c r="O16" s="8">
        <f t="shared" si="1"/>
        <v>5.2450159377098677E-3</v>
      </c>
      <c r="P16" s="8">
        <f t="shared" si="1"/>
        <v>9.1118963887101279E-3</v>
      </c>
      <c r="Q16" s="8">
        <f t="shared" si="1"/>
        <v>1.582962888666466E-2</v>
      </c>
    </row>
    <row r="17" spans="2:17" x14ac:dyDescent="0.2">
      <c r="C17" s="8" t="str">
        <f t="shared" si="2"/>
        <v/>
      </c>
      <c r="D17" s="8" t="str">
        <f t="shared" si="1"/>
        <v/>
      </c>
      <c r="E17" s="8" t="str">
        <f t="shared" si="1"/>
        <v/>
      </c>
      <c r="F17" s="8" t="str">
        <f t="shared" si="1"/>
        <v/>
      </c>
      <c r="G17" s="8" t="str">
        <f t="shared" si="1"/>
        <v/>
      </c>
      <c r="H17" s="8" t="str">
        <f t="shared" si="1"/>
        <v/>
      </c>
      <c r="I17" s="8" t="str">
        <f t="shared" si="1"/>
        <v/>
      </c>
      <c r="J17" s="8" t="str">
        <f t="shared" si="1"/>
        <v/>
      </c>
      <c r="K17" s="8">
        <f t="shared" si="1"/>
        <v>1.9079854078596733E-4</v>
      </c>
      <c r="L17" s="8">
        <f t="shared" si="1"/>
        <v>3.314644903668139E-4</v>
      </c>
      <c r="M17" s="8">
        <f t="shared" si="1"/>
        <v>5.7583620881765222E-4</v>
      </c>
      <c r="N17" s="8">
        <f t="shared" si="1"/>
        <v>1.0003706249756561E-3</v>
      </c>
      <c r="O17" s="8">
        <f t="shared" si="1"/>
        <v>1.7378924284198417E-3</v>
      </c>
      <c r="P17" s="8">
        <f t="shared" si="1"/>
        <v>3.0191511199486806E-3</v>
      </c>
      <c r="Q17" s="8">
        <f t="shared" si="1"/>
        <v>5.2450159377098677E-3</v>
      </c>
    </row>
    <row r="18" spans="2:17" x14ac:dyDescent="0.2">
      <c r="C18" s="8" t="str">
        <f t="shared" si="2"/>
        <v/>
      </c>
      <c r="D18" s="8" t="str">
        <f t="shared" si="1"/>
        <v/>
      </c>
      <c r="E18" s="8" t="str">
        <f t="shared" si="1"/>
        <v/>
      </c>
      <c r="F18" s="8" t="str">
        <f t="shared" si="1"/>
        <v/>
      </c>
      <c r="G18" s="8" t="str">
        <f t="shared" si="1"/>
        <v/>
      </c>
      <c r="H18" s="8" t="str">
        <f t="shared" si="1"/>
        <v/>
      </c>
      <c r="I18" s="8" t="str">
        <f t="shared" si="1"/>
        <v/>
      </c>
      <c r="J18" s="8" t="str">
        <f t="shared" si="1"/>
        <v/>
      </c>
      <c r="K18" s="8" t="str">
        <f t="shared" si="1"/>
        <v/>
      </c>
      <c r="L18" s="8">
        <f t="shared" si="1"/>
        <v>1.0982800337305514E-4</v>
      </c>
      <c r="M18" s="8">
        <f t="shared" si="1"/>
        <v>1.9079854078596733E-4</v>
      </c>
      <c r="N18" s="8">
        <f t="shared" si="1"/>
        <v>3.3146449036681373E-4</v>
      </c>
      <c r="O18" s="8">
        <f t="shared" si="1"/>
        <v>5.7583620881765222E-4</v>
      </c>
      <c r="P18" s="8">
        <f t="shared" si="1"/>
        <v>1.0003706249756561E-3</v>
      </c>
      <c r="Q18" s="8">
        <f t="shared" si="1"/>
        <v>1.7378924284198413E-3</v>
      </c>
    </row>
    <row r="19" spans="2:17" x14ac:dyDescent="0.2">
      <c r="C19" s="8" t="str">
        <f t="shared" si="2"/>
        <v/>
      </c>
      <c r="D19" s="8" t="str">
        <f t="shared" si="1"/>
        <v/>
      </c>
      <c r="E19" s="8" t="str">
        <f t="shared" si="1"/>
        <v/>
      </c>
      <c r="F19" s="8" t="str">
        <f t="shared" si="1"/>
        <v/>
      </c>
      <c r="G19" s="8" t="str">
        <f t="shared" si="1"/>
        <v/>
      </c>
      <c r="H19" s="8" t="str">
        <f t="shared" si="1"/>
        <v/>
      </c>
      <c r="I19" s="8" t="str">
        <f t="shared" si="1"/>
        <v/>
      </c>
      <c r="J19" s="8" t="str">
        <f t="shared" si="1"/>
        <v/>
      </c>
      <c r="K19" s="8" t="str">
        <f t="shared" si="1"/>
        <v/>
      </c>
      <c r="L19" s="8" t="str">
        <f t="shared" si="1"/>
        <v/>
      </c>
      <c r="M19" s="8">
        <f t="shared" si="1"/>
        <v>6.3219510354866135E-5</v>
      </c>
      <c r="N19" s="8">
        <f t="shared" si="1"/>
        <v>1.0982800337305514E-4</v>
      </c>
      <c r="O19" s="8">
        <f t="shared" si="1"/>
        <v>1.9079854078596722E-4</v>
      </c>
      <c r="P19" s="8">
        <f t="shared" si="1"/>
        <v>3.3146449036681373E-4</v>
      </c>
      <c r="Q19" s="8">
        <f t="shared" si="1"/>
        <v>5.7583620881765222E-4</v>
      </c>
    </row>
    <row r="20" spans="2:17" x14ac:dyDescent="0.2">
      <c r="C20" s="8" t="str">
        <f t="shared" si="2"/>
        <v/>
      </c>
      <c r="D20" s="8" t="str">
        <f t="shared" si="1"/>
        <v/>
      </c>
      <c r="E20" s="8" t="str">
        <f t="shared" si="1"/>
        <v/>
      </c>
      <c r="F20" s="8" t="str">
        <f t="shared" si="1"/>
        <v/>
      </c>
      <c r="G20" s="8" t="str">
        <f t="shared" si="1"/>
        <v/>
      </c>
      <c r="H20" s="8" t="str">
        <f t="shared" si="1"/>
        <v/>
      </c>
      <c r="I20" s="8" t="str">
        <f t="shared" si="1"/>
        <v/>
      </c>
      <c r="J20" s="8" t="str">
        <f t="shared" si="1"/>
        <v/>
      </c>
      <c r="K20" s="8" t="str">
        <f t="shared" si="1"/>
        <v/>
      </c>
      <c r="L20" s="8" t="str">
        <f t="shared" si="1"/>
        <v/>
      </c>
      <c r="M20" s="8" t="str">
        <f t="shared" si="1"/>
        <v/>
      </c>
      <c r="N20" s="8">
        <f t="shared" si="1"/>
        <v>3.639059590233401E-5</v>
      </c>
      <c r="O20" s="8">
        <f t="shared" si="1"/>
        <v>6.3219510354866135E-5</v>
      </c>
      <c r="P20" s="8">
        <f t="shared" si="1"/>
        <v>1.0982800337305507E-4</v>
      </c>
      <c r="Q20" s="8">
        <f t="shared" si="1"/>
        <v>1.9079854078596722E-4</v>
      </c>
    </row>
    <row r="21" spans="2:17" x14ac:dyDescent="0.2">
      <c r="C21" s="8" t="str">
        <f t="shared" si="2"/>
        <v/>
      </c>
      <c r="D21" s="8" t="str">
        <f t="shared" si="1"/>
        <v/>
      </c>
      <c r="E21" s="8" t="str">
        <f t="shared" si="1"/>
        <v/>
      </c>
      <c r="F21" s="8" t="str">
        <f t="shared" si="1"/>
        <v/>
      </c>
      <c r="G21" s="8" t="str">
        <f t="shared" si="1"/>
        <v/>
      </c>
      <c r="H21" s="8" t="str">
        <f t="shared" si="1"/>
        <v/>
      </c>
      <c r="I21" s="8" t="str">
        <f t="shared" si="1"/>
        <v/>
      </c>
      <c r="J21" s="8" t="str">
        <f t="shared" si="1"/>
        <v/>
      </c>
      <c r="K21" s="8" t="str">
        <f t="shared" si="1"/>
        <v/>
      </c>
      <c r="L21" s="8" t="str">
        <f t="shared" si="1"/>
        <v/>
      </c>
      <c r="M21" s="8" t="str">
        <f t="shared" si="1"/>
        <v/>
      </c>
      <c r="N21" s="8" t="str">
        <f t="shared" si="1"/>
        <v/>
      </c>
      <c r="O21" s="8">
        <f t="shared" si="1"/>
        <v>2.094725920358282E-5</v>
      </c>
      <c r="P21" s="8">
        <f t="shared" si="1"/>
        <v>3.639059590233401E-5</v>
      </c>
      <c r="Q21" s="8">
        <f t="shared" si="1"/>
        <v>6.3219510354866094E-5</v>
      </c>
    </row>
    <row r="22" spans="2:17" x14ac:dyDescent="0.2">
      <c r="C22" s="8" t="str">
        <f t="shared" si="2"/>
        <v/>
      </c>
      <c r="D22" s="8" t="str">
        <f t="shared" si="1"/>
        <v/>
      </c>
      <c r="E22" s="8" t="str">
        <f t="shared" si="1"/>
        <v/>
      </c>
      <c r="F22" s="8" t="str">
        <f t="shared" si="1"/>
        <v/>
      </c>
      <c r="G22" s="8" t="str">
        <f t="shared" si="1"/>
        <v/>
      </c>
      <c r="H22" s="8" t="str">
        <f t="shared" si="1"/>
        <v/>
      </c>
      <c r="I22" s="8" t="str">
        <f t="shared" si="1"/>
        <v/>
      </c>
      <c r="J22" s="8" t="str">
        <f t="shared" si="1"/>
        <v/>
      </c>
      <c r="K22" s="8" t="str">
        <f t="shared" si="1"/>
        <v/>
      </c>
      <c r="L22" s="8" t="str">
        <f t="shared" si="1"/>
        <v/>
      </c>
      <c r="M22" s="8" t="str">
        <f t="shared" si="1"/>
        <v/>
      </c>
      <c r="N22" s="8" t="str">
        <f t="shared" si="1"/>
        <v/>
      </c>
      <c r="O22" s="8" t="str">
        <f t="shared" si="1"/>
        <v/>
      </c>
      <c r="P22" s="8">
        <f t="shared" si="1"/>
        <v>1.2057721432199529E-5</v>
      </c>
      <c r="Q22" s="8">
        <f t="shared" si="1"/>
        <v>2.094725920358282E-5</v>
      </c>
    </row>
    <row r="23" spans="2:17" x14ac:dyDescent="0.2">
      <c r="C23" s="8" t="str">
        <f t="shared" si="2"/>
        <v/>
      </c>
      <c r="D23" s="8" t="str">
        <f t="shared" si="1"/>
        <v/>
      </c>
      <c r="E23" s="8" t="str">
        <f t="shared" si="1"/>
        <v/>
      </c>
      <c r="F23" s="8" t="str">
        <f t="shared" si="1"/>
        <v/>
      </c>
      <c r="G23" s="8" t="str">
        <f t="shared" si="1"/>
        <v/>
      </c>
      <c r="H23" s="8" t="str">
        <f t="shared" si="1"/>
        <v/>
      </c>
      <c r="I23" s="8" t="str">
        <f t="shared" si="1"/>
        <v/>
      </c>
      <c r="J23" s="8" t="str">
        <f t="shared" si="1"/>
        <v/>
      </c>
      <c r="K23" s="8" t="str">
        <f t="shared" si="1"/>
        <v/>
      </c>
      <c r="L23" s="8" t="str">
        <f t="shared" si="1"/>
        <v/>
      </c>
      <c r="M23" s="8" t="str">
        <f t="shared" si="1"/>
        <v/>
      </c>
      <c r="N23" s="8" t="str">
        <f t="shared" si="1"/>
        <v/>
      </c>
      <c r="O23" s="8" t="str">
        <f t="shared" si="1"/>
        <v/>
      </c>
      <c r="P23" s="8" t="str">
        <f t="shared" si="1"/>
        <v/>
      </c>
      <c r="Q23" s="8">
        <f t="shared" si="1"/>
        <v>6.9407001996545962E-6</v>
      </c>
    </row>
    <row r="24" spans="2:17" x14ac:dyDescent="0.2">
      <c r="B24" t="s">
        <v>10</v>
      </c>
    </row>
    <row r="25" spans="2:17" x14ac:dyDescent="0.2">
      <c r="B25">
        <v>0.5</v>
      </c>
      <c r="C25">
        <v>1</v>
      </c>
      <c r="D25">
        <v>1.5</v>
      </c>
      <c r="E25">
        <v>2</v>
      </c>
      <c r="F25">
        <v>2.5</v>
      </c>
      <c r="G25">
        <v>3</v>
      </c>
      <c r="H25">
        <v>3.5</v>
      </c>
      <c r="I25">
        <v>4</v>
      </c>
      <c r="J25">
        <v>4.5</v>
      </c>
      <c r="K25">
        <v>5</v>
      </c>
      <c r="L25">
        <v>5.5</v>
      </c>
      <c r="M25">
        <v>6</v>
      </c>
      <c r="N25">
        <v>6.5</v>
      </c>
      <c r="O25">
        <v>7</v>
      </c>
      <c r="P25">
        <v>7.5</v>
      </c>
      <c r="Q25">
        <v>8</v>
      </c>
    </row>
    <row r="26" spans="2:17" x14ac:dyDescent="0.2">
      <c r="B26" s="5">
        <f>B8+$F$4</f>
        <v>2.7155602645521314E-2</v>
      </c>
      <c r="C26" s="5">
        <f t="shared" ref="C26" si="3">C8+$F$4</f>
        <v>4.7429938065165066E-2</v>
      </c>
      <c r="D26" s="5">
        <f t="shared" ref="D26:Q26" si="4">D8+$F$4</f>
        <v>8.2651498092380496E-2</v>
      </c>
      <c r="E26" s="5">
        <f t="shared" si="4"/>
        <v>0.14384010255577345</v>
      </c>
      <c r="F26" s="5">
        <f t="shared" si="4"/>
        <v>0.25013991759192061</v>
      </c>
      <c r="G26" s="5">
        <f t="shared" si="4"/>
        <v>0.43480911826766544</v>
      </c>
      <c r="H26" s="5">
        <f t="shared" si="4"/>
        <v>0.75562542134986677</v>
      </c>
      <c r="I26" s="5">
        <f t="shared" si="4"/>
        <v>1.3129630821331093</v>
      </c>
      <c r="J26" s="5">
        <f t="shared" si="4"/>
        <v>2.2811971311606825</v>
      </c>
      <c r="K26" s="5">
        <f t="shared" si="4"/>
        <v>3.9632603392684307</v>
      </c>
      <c r="L26" s="5">
        <f t="shared" si="4"/>
        <v>6.8854222265841258</v>
      </c>
      <c r="M26" s="5">
        <f t="shared" si="4"/>
        <v>11.961943759497553</v>
      </c>
      <c r="N26" s="5">
        <f t="shared" si="4"/>
        <v>20.781123485986647</v>
      </c>
      <c r="O26" s="5">
        <f t="shared" si="4"/>
        <v>36.102230772510715</v>
      </c>
      <c r="P26" s="5">
        <f t="shared" si="4"/>
        <v>62.718802354574315</v>
      </c>
      <c r="Q26" s="5">
        <f t="shared" si="4"/>
        <v>108.95840302666393</v>
      </c>
    </row>
    <row r="27" spans="2:17" x14ac:dyDescent="0.2">
      <c r="C27" s="5">
        <f>IF(B26="","",C9+$F$4)</f>
        <v>1.5485231532185988E-2</v>
      </c>
      <c r="D27" s="5">
        <f t="shared" ref="D27:Q27" si="5">IF(C26="","",D9+$F$4)</f>
        <v>2.7155602645521314E-2</v>
      </c>
      <c r="E27" s="5">
        <f t="shared" si="5"/>
        <v>4.7429938065165059E-2</v>
      </c>
      <c r="F27" s="5">
        <f t="shared" si="5"/>
        <v>8.2651498092380496E-2</v>
      </c>
      <c r="G27" s="5">
        <f t="shared" si="5"/>
        <v>0.14384010255577345</v>
      </c>
      <c r="H27" s="5">
        <f t="shared" si="5"/>
        <v>0.25013991759192056</v>
      </c>
      <c r="I27" s="5">
        <f t="shared" si="5"/>
        <v>0.43480911826766544</v>
      </c>
      <c r="J27" s="5">
        <f t="shared" si="5"/>
        <v>0.75562542134986665</v>
      </c>
      <c r="K27" s="5">
        <f t="shared" si="5"/>
        <v>1.3129630821331091</v>
      </c>
      <c r="L27" s="5">
        <f t="shared" si="5"/>
        <v>2.2811971311606825</v>
      </c>
      <c r="M27" s="5">
        <f t="shared" si="5"/>
        <v>3.9632603392684307</v>
      </c>
      <c r="N27" s="5">
        <f t="shared" si="5"/>
        <v>6.8854222265841258</v>
      </c>
      <c r="O27" s="5">
        <f t="shared" si="5"/>
        <v>11.961943759497553</v>
      </c>
      <c r="P27" s="5">
        <f t="shared" si="5"/>
        <v>20.781123485986644</v>
      </c>
      <c r="Q27" s="5">
        <f t="shared" si="5"/>
        <v>36.102230772510715</v>
      </c>
    </row>
    <row r="28" spans="2:17" x14ac:dyDescent="0.2">
      <c r="C28" s="8" t="str">
        <f t="shared" ref="C28:C41" si="6">IF(B27="","",$C$5*B27+$F$4)</f>
        <v/>
      </c>
      <c r="D28" s="8">
        <f t="shared" ref="D28:Q41" si="7">IF(C27="","",$C$5*C27+$F$4)</f>
        <v>8.5692560411061141E-3</v>
      </c>
      <c r="E28" s="8">
        <f t="shared" si="7"/>
        <v>1.5286988539060652E-2</v>
      </c>
      <c r="F28" s="8">
        <f t="shared" si="7"/>
        <v>2.6957359652395974E-2</v>
      </c>
      <c r="G28" s="8">
        <f t="shared" si="7"/>
        <v>4.7231695072039726E-2</v>
      </c>
      <c r="H28" s="8">
        <f t="shared" si="7"/>
        <v>8.2453255099255163E-2</v>
      </c>
      <c r="I28" s="8">
        <f t="shared" si="7"/>
        <v>0.14364185956264808</v>
      </c>
      <c r="J28" s="8">
        <f t="shared" si="7"/>
        <v>0.24994167459879521</v>
      </c>
      <c r="K28" s="8">
        <f t="shared" si="7"/>
        <v>0.43461087527454001</v>
      </c>
      <c r="L28" s="8">
        <f t="shared" si="7"/>
        <v>0.75542717835674111</v>
      </c>
      <c r="M28" s="8">
        <f t="shared" si="7"/>
        <v>1.3127648391399838</v>
      </c>
      <c r="N28" s="8">
        <f t="shared" si="7"/>
        <v>2.2809988881675571</v>
      </c>
      <c r="O28" s="8">
        <f t="shared" si="7"/>
        <v>3.9630620962753054</v>
      </c>
      <c r="P28" s="8">
        <f t="shared" si="7"/>
        <v>6.8852239835910005</v>
      </c>
      <c r="Q28" s="8">
        <f t="shared" si="7"/>
        <v>11.961745516504426</v>
      </c>
    </row>
    <row r="29" spans="2:17" x14ac:dyDescent="0.2">
      <c r="C29" s="8" t="str">
        <f t="shared" si="6"/>
        <v/>
      </c>
      <c r="D29" s="8" t="str">
        <f t="shared" si="7"/>
        <v/>
      </c>
      <c r="E29" s="8">
        <f t="shared" si="7"/>
        <v>4.5882623897220099E-3</v>
      </c>
      <c r="F29" s="8">
        <f t="shared" si="7"/>
        <v>8.4551428407222701E-3</v>
      </c>
      <c r="G29" s="8">
        <f t="shared" si="7"/>
        <v>1.5172875338676808E-2</v>
      </c>
      <c r="H29" s="8">
        <f t="shared" si="7"/>
        <v>2.6843246452012134E-2</v>
      </c>
      <c r="I29" s="8">
        <f t="shared" si="7"/>
        <v>4.7117581871655885E-2</v>
      </c>
      <c r="J29" s="8">
        <f t="shared" si="7"/>
        <v>8.2339141898871288E-2</v>
      </c>
      <c r="K29" s="8">
        <f t="shared" si="7"/>
        <v>0.14352774636226423</v>
      </c>
      <c r="L29" s="8">
        <f t="shared" si="7"/>
        <v>0.24982756139841131</v>
      </c>
      <c r="M29" s="8">
        <f t="shared" si="7"/>
        <v>0.43449676207415605</v>
      </c>
      <c r="N29" s="8">
        <f t="shared" si="7"/>
        <v>0.75531306515635732</v>
      </c>
      <c r="O29" s="8">
        <f t="shared" si="7"/>
        <v>1.3126507259395999</v>
      </c>
      <c r="P29" s="8">
        <f t="shared" si="7"/>
        <v>2.280884774967173</v>
      </c>
      <c r="Q29" s="8">
        <f t="shared" si="7"/>
        <v>3.9629479830749217</v>
      </c>
    </row>
    <row r="30" spans="2:17" x14ac:dyDescent="0.2">
      <c r="C30" s="8" t="str">
        <f t="shared" si="6"/>
        <v/>
      </c>
      <c r="D30" s="8" t="str">
        <f t="shared" si="7"/>
        <v/>
      </c>
      <c r="E30" s="8" t="str">
        <f t="shared" si="7"/>
        <v/>
      </c>
      <c r="F30" s="8">
        <f t="shared" si="7"/>
        <v>2.2967114042100642E-3</v>
      </c>
      <c r="G30" s="8">
        <f t="shared" si="7"/>
        <v>4.5225762219712516E-3</v>
      </c>
      <c r="H30" s="8">
        <f t="shared" si="7"/>
        <v>8.3894566729715118E-3</v>
      </c>
      <c r="I30" s="8">
        <f t="shared" si="7"/>
        <v>1.5107189170926051E-2</v>
      </c>
      <c r="J30" s="8">
        <f t="shared" si="7"/>
        <v>2.6777560284261377E-2</v>
      </c>
      <c r="K30" s="8">
        <f t="shared" si="7"/>
        <v>4.7051895703905111E-2</v>
      </c>
      <c r="L30" s="8">
        <f t="shared" si="7"/>
        <v>8.2273455731120534E-2</v>
      </c>
      <c r="M30" s="8">
        <f t="shared" si="7"/>
        <v>0.14346206019451344</v>
      </c>
      <c r="N30" s="8">
        <f t="shared" si="7"/>
        <v>0.24976187523066049</v>
      </c>
      <c r="O30" s="8">
        <f t="shared" si="7"/>
        <v>0.43443107590640534</v>
      </c>
      <c r="P30" s="8">
        <f t="shared" si="7"/>
        <v>0.7552473789886065</v>
      </c>
      <c r="Q30" s="8">
        <f t="shared" si="7"/>
        <v>1.312585039771849</v>
      </c>
    </row>
    <row r="31" spans="2:17" x14ac:dyDescent="0.2">
      <c r="C31" s="8" t="str">
        <f t="shared" si="6"/>
        <v/>
      </c>
      <c r="D31" s="8" t="str">
        <f t="shared" si="7"/>
        <v/>
      </c>
      <c r="E31" s="8" t="str">
        <f t="shared" si="7"/>
        <v/>
      </c>
      <c r="F31" s="8" t="str">
        <f t="shared" si="7"/>
        <v/>
      </c>
      <c r="G31" s="8">
        <f t="shared" si="7"/>
        <v>9.776422523727988E-4</v>
      </c>
      <c r="H31" s="8">
        <f t="shared" si="7"/>
        <v>2.2589009439016386E-3</v>
      </c>
      <c r="I31" s="8">
        <f t="shared" si="7"/>
        <v>4.4847657616628256E-3</v>
      </c>
      <c r="J31" s="8">
        <f t="shared" si="7"/>
        <v>8.3516462126630876E-3</v>
      </c>
      <c r="K31" s="8">
        <f t="shared" si="7"/>
        <v>1.5069378710617627E-2</v>
      </c>
      <c r="L31" s="8">
        <f t="shared" si="7"/>
        <v>2.6739749823952941E-2</v>
      </c>
      <c r="M31" s="8">
        <f t="shared" si="7"/>
        <v>4.7014085243596689E-2</v>
      </c>
      <c r="N31" s="8">
        <f t="shared" si="7"/>
        <v>8.2235645270812091E-2</v>
      </c>
      <c r="O31" s="8">
        <f t="shared" si="7"/>
        <v>0.14342424973420498</v>
      </c>
      <c r="P31" s="8">
        <f t="shared" si="7"/>
        <v>0.24972406477035211</v>
      </c>
      <c r="Q31" s="8">
        <f t="shared" si="7"/>
        <v>0.43439326544609685</v>
      </c>
    </row>
    <row r="32" spans="2:17" x14ac:dyDescent="0.2">
      <c r="C32" s="8" t="str">
        <f t="shared" si="6"/>
        <v/>
      </c>
      <c r="D32" s="8" t="str">
        <f t="shared" si="7"/>
        <v/>
      </c>
      <c r="E32" s="8" t="str">
        <f t="shared" si="7"/>
        <v/>
      </c>
      <c r="F32" s="8" t="str">
        <f t="shared" si="7"/>
        <v/>
      </c>
      <c r="G32" s="8" t="str">
        <f t="shared" si="7"/>
        <v/>
      </c>
      <c r="H32" s="8">
        <f t="shared" si="7"/>
        <v>2.1835588330256455E-4</v>
      </c>
      <c r="I32" s="8">
        <f t="shared" si="7"/>
        <v>9.5587768674675012E-4</v>
      </c>
      <c r="J32" s="8">
        <f t="shared" si="7"/>
        <v>2.2371363782755895E-3</v>
      </c>
      <c r="K32" s="8">
        <f t="shared" si="7"/>
        <v>4.4630011960367774E-3</v>
      </c>
      <c r="L32" s="8">
        <f t="shared" si="7"/>
        <v>8.3298816470370393E-3</v>
      </c>
      <c r="M32" s="8">
        <f t="shared" si="7"/>
        <v>1.5047614144991572E-2</v>
      </c>
      <c r="N32" s="8">
        <f t="shared" si="7"/>
        <v>2.6717985258326894E-2</v>
      </c>
      <c r="O32" s="8">
        <f t="shared" si="7"/>
        <v>4.6992320677970628E-2</v>
      </c>
      <c r="P32" s="8">
        <f t="shared" si="7"/>
        <v>8.2213880705186024E-2</v>
      </c>
      <c r="Q32" s="8">
        <f t="shared" si="7"/>
        <v>0.14340248516857895</v>
      </c>
    </row>
    <row r="33" spans="2:17" x14ac:dyDescent="0.2">
      <c r="C33" s="8" t="str">
        <f t="shared" si="6"/>
        <v/>
      </c>
      <c r="D33" s="8" t="str">
        <f t="shared" si="7"/>
        <v/>
      </c>
      <c r="E33" s="8" t="str">
        <f t="shared" si="7"/>
        <v/>
      </c>
      <c r="F33" s="8" t="str">
        <f t="shared" si="7"/>
        <v/>
      </c>
      <c r="G33" s="8" t="str">
        <f t="shared" si="7"/>
        <v/>
      </c>
      <c r="H33" s="8" t="str">
        <f t="shared" si="7"/>
        <v/>
      </c>
      <c r="I33" s="8">
        <f t="shared" si="7"/>
        <v>-2.1870671455506867E-4</v>
      </c>
      <c r="J33" s="8">
        <f t="shared" si="7"/>
        <v>2.058277016029351E-4</v>
      </c>
      <c r="K33" s="8">
        <f t="shared" si="7"/>
        <v>9.4334950504712045E-4</v>
      </c>
      <c r="L33" s="8">
        <f t="shared" si="7"/>
        <v>2.2246081965759603E-3</v>
      </c>
      <c r="M33" s="8">
        <f t="shared" si="7"/>
        <v>4.4504730143371486E-3</v>
      </c>
      <c r="N33" s="8">
        <f t="shared" si="7"/>
        <v>8.3173534653374053E-3</v>
      </c>
      <c r="O33" s="8">
        <f t="shared" si="7"/>
        <v>1.5035085963291943E-2</v>
      </c>
      <c r="P33" s="8">
        <f t="shared" si="7"/>
        <v>2.6705457076627259E-2</v>
      </c>
      <c r="Q33" s="8">
        <f t="shared" si="7"/>
        <v>4.6979792496270989E-2</v>
      </c>
    </row>
    <row r="34" spans="2:17" x14ac:dyDescent="0.2">
      <c r="C34" s="8" t="str">
        <f t="shared" si="6"/>
        <v/>
      </c>
      <c r="D34" s="8" t="str">
        <f t="shared" si="7"/>
        <v/>
      </c>
      <c r="E34" s="8" t="str">
        <f t="shared" si="7"/>
        <v/>
      </c>
      <c r="F34" s="8" t="str">
        <f t="shared" si="7"/>
        <v/>
      </c>
      <c r="G34" s="8" t="str">
        <f t="shared" si="7"/>
        <v/>
      </c>
      <c r="H34" s="8" t="str">
        <f t="shared" si="7"/>
        <v/>
      </c>
      <c r="I34" s="8" t="str">
        <f t="shared" si="7"/>
        <v/>
      </c>
      <c r="J34" s="8">
        <f t="shared" si="7"/>
        <v>-4.7028994089426488E-4</v>
      </c>
      <c r="K34" s="8">
        <f t="shared" si="7"/>
        <v>-2.2591822244342642E-4</v>
      </c>
      <c r="L34" s="8">
        <f t="shared" si="7"/>
        <v>1.9861619371457729E-4</v>
      </c>
      <c r="M34" s="8">
        <f t="shared" si="7"/>
        <v>9.3613799715876276E-4</v>
      </c>
      <c r="N34" s="8">
        <f t="shared" si="7"/>
        <v>2.217396688687603E-3</v>
      </c>
      <c r="O34" s="8">
        <f t="shared" si="7"/>
        <v>4.4432615064487879E-3</v>
      </c>
      <c r="P34" s="8">
        <f t="shared" si="7"/>
        <v>8.3101419574490489E-3</v>
      </c>
      <c r="Q34" s="8">
        <f t="shared" si="7"/>
        <v>1.5027874455403581E-2</v>
      </c>
    </row>
    <row r="35" spans="2:17" x14ac:dyDescent="0.2">
      <c r="C35" s="8" t="str">
        <f t="shared" si="6"/>
        <v/>
      </c>
      <c r="D35" s="8" t="str">
        <f t="shared" si="7"/>
        <v/>
      </c>
      <c r="E35" s="8" t="str">
        <f t="shared" si="7"/>
        <v/>
      </c>
      <c r="F35" s="8" t="str">
        <f t="shared" si="7"/>
        <v/>
      </c>
      <c r="G35" s="8" t="str">
        <f t="shared" si="7"/>
        <v/>
      </c>
      <c r="H35" s="8" t="str">
        <f t="shared" si="7"/>
        <v/>
      </c>
      <c r="I35" s="8" t="str">
        <f t="shared" si="7"/>
        <v/>
      </c>
      <c r="J35" s="8" t="str">
        <f t="shared" si="7"/>
        <v/>
      </c>
      <c r="K35" s="8">
        <f t="shared" si="7"/>
        <v>-6.1510699933278257E-4</v>
      </c>
      <c r="L35" s="8">
        <f t="shared" si="7"/>
        <v>-4.7444104975193611E-4</v>
      </c>
      <c r="M35" s="8">
        <f t="shared" si="7"/>
        <v>-2.3006933130109765E-4</v>
      </c>
      <c r="N35" s="8">
        <f t="shared" si="7"/>
        <v>1.9446508485690606E-4</v>
      </c>
      <c r="O35" s="8">
        <f t="shared" si="7"/>
        <v>9.3198688830109185E-4</v>
      </c>
      <c r="P35" s="8">
        <f t="shared" si="7"/>
        <v>2.2132455798299301E-3</v>
      </c>
      <c r="Q35" s="8">
        <f t="shared" si="7"/>
        <v>4.4391103975911176E-3</v>
      </c>
    </row>
    <row r="36" spans="2:17" x14ac:dyDescent="0.2">
      <c r="C36" s="8" t="str">
        <f t="shared" si="6"/>
        <v/>
      </c>
      <c r="D36" s="8" t="str">
        <f t="shared" si="7"/>
        <v/>
      </c>
      <c r="E36" s="8" t="str">
        <f t="shared" si="7"/>
        <v/>
      </c>
      <c r="F36" s="8" t="str">
        <f t="shared" si="7"/>
        <v/>
      </c>
      <c r="G36" s="8" t="str">
        <f t="shared" si="7"/>
        <v/>
      </c>
      <c r="H36" s="8" t="str">
        <f t="shared" si="7"/>
        <v/>
      </c>
      <c r="I36" s="8" t="str">
        <f t="shared" si="7"/>
        <v/>
      </c>
      <c r="J36" s="8" t="str">
        <f t="shared" si="7"/>
        <v/>
      </c>
      <c r="K36" s="8" t="str">
        <f t="shared" si="7"/>
        <v/>
      </c>
      <c r="L36" s="8">
        <f t="shared" si="7"/>
        <v>-6.9846700993424324E-4</v>
      </c>
      <c r="M36" s="8">
        <f t="shared" si="7"/>
        <v>-6.1749647252133102E-4</v>
      </c>
      <c r="N36" s="8">
        <f t="shared" si="7"/>
        <v>-4.7683052294048456E-4</v>
      </c>
      <c r="O36" s="8">
        <f t="shared" si="7"/>
        <v>-2.3245880448964607E-4</v>
      </c>
      <c r="P36" s="8">
        <f t="shared" si="7"/>
        <v>1.9207561166835783E-4</v>
      </c>
      <c r="Q36" s="8">
        <f t="shared" si="7"/>
        <v>9.2959741511254254E-4</v>
      </c>
    </row>
    <row r="37" spans="2:17" x14ac:dyDescent="0.2">
      <c r="C37" s="8" t="str">
        <f t="shared" si="6"/>
        <v/>
      </c>
      <c r="D37" s="8" t="str">
        <f t="shared" si="7"/>
        <v/>
      </c>
      <c r="E37" s="8" t="str">
        <f t="shared" si="7"/>
        <v/>
      </c>
      <c r="F37" s="8" t="str">
        <f t="shared" si="7"/>
        <v/>
      </c>
      <c r="G37" s="8" t="str">
        <f t="shared" si="7"/>
        <v/>
      </c>
      <c r="H37" s="8" t="str">
        <f t="shared" si="7"/>
        <v/>
      </c>
      <c r="I37" s="8" t="str">
        <f t="shared" si="7"/>
        <v/>
      </c>
      <c r="J37" s="8" t="str">
        <f t="shared" si="7"/>
        <v/>
      </c>
      <c r="K37" s="8" t="str">
        <f t="shared" si="7"/>
        <v/>
      </c>
      <c r="L37" s="8" t="str">
        <f t="shared" si="7"/>
        <v/>
      </c>
      <c r="M37" s="8">
        <f t="shared" si="7"/>
        <v>-7.4645093836368153E-4</v>
      </c>
      <c r="N37" s="8">
        <f t="shared" si="7"/>
        <v>-6.9984244534549247E-4</v>
      </c>
      <c r="O37" s="8">
        <f t="shared" si="7"/>
        <v>-6.1887190793258047E-4</v>
      </c>
      <c r="P37" s="8">
        <f t="shared" si="7"/>
        <v>-4.782059583517339E-4</v>
      </c>
      <c r="Q37" s="8">
        <f t="shared" si="7"/>
        <v>-2.3383423990089533E-4</v>
      </c>
    </row>
    <row r="38" spans="2:17" x14ac:dyDescent="0.2">
      <c r="C38" s="8" t="str">
        <f t="shared" si="6"/>
        <v/>
      </c>
      <c r="D38" s="8" t="str">
        <f t="shared" si="7"/>
        <v/>
      </c>
      <c r="E38" s="8" t="str">
        <f t="shared" si="7"/>
        <v/>
      </c>
      <c r="F38" s="8" t="str">
        <f t="shared" si="7"/>
        <v/>
      </c>
      <c r="G38" s="8" t="str">
        <f t="shared" si="7"/>
        <v/>
      </c>
      <c r="H38" s="8" t="str">
        <f t="shared" si="7"/>
        <v/>
      </c>
      <c r="I38" s="8" t="str">
        <f t="shared" si="7"/>
        <v/>
      </c>
      <c r="J38" s="8" t="str">
        <f t="shared" si="7"/>
        <v/>
      </c>
      <c r="K38" s="8" t="str">
        <f t="shared" si="7"/>
        <v/>
      </c>
      <c r="L38" s="8" t="str">
        <f t="shared" si="7"/>
        <v/>
      </c>
      <c r="M38" s="8" t="str">
        <f t="shared" si="7"/>
        <v/>
      </c>
      <c r="N38" s="8">
        <f t="shared" si="7"/>
        <v>-7.7407158489321923E-4</v>
      </c>
      <c r="O38" s="8">
        <f t="shared" si="7"/>
        <v>-7.4724267044068708E-4</v>
      </c>
      <c r="P38" s="8">
        <f t="shared" si="7"/>
        <v>-7.0063417742249824E-4</v>
      </c>
      <c r="Q38" s="8">
        <f t="shared" si="7"/>
        <v>-6.1966364000958602E-4</v>
      </c>
    </row>
    <row r="39" spans="2:17" x14ac:dyDescent="0.2">
      <c r="C39" s="8" t="str">
        <f t="shared" si="6"/>
        <v/>
      </c>
      <c r="D39" s="8" t="str">
        <f t="shared" si="7"/>
        <v/>
      </c>
      <c r="E39" s="8" t="str">
        <f t="shared" si="7"/>
        <v/>
      </c>
      <c r="F39" s="8" t="str">
        <f t="shared" si="7"/>
        <v/>
      </c>
      <c r="G39" s="8" t="str">
        <f t="shared" si="7"/>
        <v/>
      </c>
      <c r="H39" s="8" t="str">
        <f t="shared" si="7"/>
        <v/>
      </c>
      <c r="I39" s="8" t="str">
        <f t="shared" si="7"/>
        <v/>
      </c>
      <c r="J39" s="8" t="str">
        <f t="shared" si="7"/>
        <v/>
      </c>
      <c r="K39" s="8" t="str">
        <f t="shared" si="7"/>
        <v/>
      </c>
      <c r="L39" s="8" t="str">
        <f t="shared" si="7"/>
        <v/>
      </c>
      <c r="M39" s="8" t="str">
        <f t="shared" si="7"/>
        <v/>
      </c>
      <c r="N39" s="8" t="str">
        <f t="shared" si="7"/>
        <v/>
      </c>
      <c r="O39" s="8">
        <f t="shared" si="7"/>
        <v>-7.899706606813038E-4</v>
      </c>
      <c r="P39" s="8">
        <f t="shared" si="7"/>
        <v>-7.7452732398255249E-4</v>
      </c>
      <c r="Q39" s="8">
        <f t="shared" si="7"/>
        <v>-7.4769840953002055E-4</v>
      </c>
    </row>
    <row r="40" spans="2:17" x14ac:dyDescent="0.2">
      <c r="C40" s="8" t="str">
        <f t="shared" si="6"/>
        <v/>
      </c>
      <c r="D40" s="8" t="str">
        <f t="shared" si="7"/>
        <v/>
      </c>
      <c r="E40" s="8" t="str">
        <f t="shared" si="7"/>
        <v/>
      </c>
      <c r="F40" s="8" t="str">
        <f t="shared" si="7"/>
        <v/>
      </c>
      <c r="G40" s="8" t="str">
        <f t="shared" si="7"/>
        <v/>
      </c>
      <c r="H40" s="8" t="str">
        <f t="shared" si="7"/>
        <v/>
      </c>
      <c r="I40" s="8" t="str">
        <f t="shared" si="7"/>
        <v/>
      </c>
      <c r="J40" s="8" t="str">
        <f t="shared" si="7"/>
        <v/>
      </c>
      <c r="K40" s="8" t="str">
        <f t="shared" si="7"/>
        <v/>
      </c>
      <c r="L40" s="8" t="str">
        <f t="shared" si="7"/>
        <v/>
      </c>
      <c r="M40" s="8" t="str">
        <f t="shared" si="7"/>
        <v/>
      </c>
      <c r="N40" s="8" t="str">
        <f t="shared" si="7"/>
        <v/>
      </c>
      <c r="O40" s="8" t="str">
        <f t="shared" si="7"/>
        <v/>
      </c>
      <c r="P40" s="8">
        <f t="shared" si="7"/>
        <v>-7.9912253229462503E-4</v>
      </c>
      <c r="Q40" s="8">
        <f t="shared" si="7"/>
        <v>-7.9023299452324162E-4</v>
      </c>
    </row>
    <row r="41" spans="2:17" x14ac:dyDescent="0.2">
      <c r="B41" t="s">
        <v>44</v>
      </c>
      <c r="C41" s="8" t="str">
        <f t="shared" si="6"/>
        <v/>
      </c>
      <c r="D41" s="8" t="str">
        <f t="shared" si="7"/>
        <v/>
      </c>
      <c r="E41" s="8" t="str">
        <f t="shared" si="7"/>
        <v/>
      </c>
      <c r="F41" s="8" t="str">
        <f t="shared" si="7"/>
        <v/>
      </c>
      <c r="G41" s="8" t="str">
        <f t="shared" si="7"/>
        <v/>
      </c>
      <c r="H41" s="8" t="str">
        <f t="shared" si="7"/>
        <v/>
      </c>
      <c r="I41" s="8" t="str">
        <f t="shared" si="7"/>
        <v/>
      </c>
      <c r="J41" s="8" t="str">
        <f t="shared" si="7"/>
        <v/>
      </c>
      <c r="K41" s="8" t="str">
        <f t="shared" si="7"/>
        <v/>
      </c>
      <c r="L41" s="8" t="str">
        <f t="shared" si="7"/>
        <v/>
      </c>
      <c r="M41" s="8" t="str">
        <f t="shared" si="7"/>
        <v/>
      </c>
      <c r="N41" s="8" t="str">
        <f t="shared" si="7"/>
        <v/>
      </c>
      <c r="O41" s="8" t="str">
        <f t="shared" si="7"/>
        <v/>
      </c>
      <c r="P41" s="8" t="str">
        <f t="shared" si="7"/>
        <v/>
      </c>
      <c r="Q41" s="8">
        <f t="shared" si="7"/>
        <v>-8.0439055888579863E-4</v>
      </c>
    </row>
    <row r="42" spans="2:17" x14ac:dyDescent="0.2">
      <c r="B42" s="21">
        <v>0.5</v>
      </c>
      <c r="C42">
        <v>1</v>
      </c>
      <c r="D42" s="21">
        <v>1.5</v>
      </c>
      <c r="E42">
        <v>2</v>
      </c>
      <c r="F42" s="21">
        <v>2.5</v>
      </c>
      <c r="G42">
        <v>3</v>
      </c>
      <c r="H42" s="21">
        <v>3.5</v>
      </c>
      <c r="I42">
        <v>4</v>
      </c>
      <c r="J42" s="21">
        <v>4.5</v>
      </c>
      <c r="K42">
        <v>5</v>
      </c>
      <c r="L42" s="21">
        <v>5.5</v>
      </c>
      <c r="M42">
        <v>6</v>
      </c>
      <c r="N42" s="21">
        <v>6.5</v>
      </c>
      <c r="O42">
        <v>7</v>
      </c>
      <c r="P42" s="21">
        <v>7.5</v>
      </c>
      <c r="Q42">
        <v>8</v>
      </c>
    </row>
    <row r="43" spans="2:17" x14ac:dyDescent="0.2">
      <c r="B43" s="3">
        <f t="shared" ref="B43:O57" si="8">IF(C44="","",(3.125+$F$3*C43+(1-$F$3)*C44)/(1+B26/2))</f>
        <v>113.08908820399451</v>
      </c>
      <c r="C43" s="3">
        <f t="shared" si="8"/>
        <v>98.377069453678018</v>
      </c>
      <c r="D43" s="3">
        <f t="shared" si="8"/>
        <v>81.906382065419365</v>
      </c>
      <c r="E43" s="3">
        <f t="shared" si="8"/>
        <v>64.407555606307639</v>
      </c>
      <c r="F43" s="3">
        <f t="shared" si="8"/>
        <v>47.096409059499749</v>
      </c>
      <c r="G43" s="3">
        <f t="shared" si="8"/>
        <v>31.496053182424131</v>
      </c>
      <c r="H43" s="3">
        <f t="shared" si="8"/>
        <v>18.996613276082748</v>
      </c>
      <c r="I43" s="3">
        <f t="shared" si="8"/>
        <v>10.300196663478404</v>
      </c>
      <c r="J43" s="3">
        <f t="shared" si="8"/>
        <v>5.1246558158593611</v>
      </c>
      <c r="K43" s="3">
        <f t="shared" si="8"/>
        <v>2.4668066108314424</v>
      </c>
      <c r="L43" s="3">
        <f t="shared" si="8"/>
        <v>1.2296516440265222</v>
      </c>
      <c r="M43" s="3">
        <f t="shared" si="8"/>
        <v>0.66694793458604507</v>
      </c>
      <c r="N43" s="3">
        <f t="shared" si="8"/>
        <v>0.42457125479405006</v>
      </c>
      <c r="O43" s="3">
        <f t="shared" si="8"/>
        <v>0.49940641182243084</v>
      </c>
      <c r="P43" s="3">
        <f>IF(Q44="","",(3.125+$F$3*Q43+(1-$F$3)*Q44)/(1+P26/2))</f>
        <v>3.2834352965275562</v>
      </c>
      <c r="Q43" s="20">
        <v>103.125</v>
      </c>
    </row>
    <row r="44" spans="2:17" x14ac:dyDescent="0.2">
      <c r="B44" s="3" t="str">
        <f t="shared" si="8"/>
        <v/>
      </c>
      <c r="C44" s="3">
        <f t="shared" si="8"/>
        <v>123.91581308131757</v>
      </c>
      <c r="D44" s="3">
        <f t="shared" si="8"/>
        <v>112.4198972925211</v>
      </c>
      <c r="E44" s="3">
        <f t="shared" si="8"/>
        <v>98.969065036809667</v>
      </c>
      <c r="F44" s="3">
        <f t="shared" si="8"/>
        <v>83.720227923157424</v>
      </c>
      <c r="G44" s="3">
        <f t="shared" si="8"/>
        <v>67.238955693438839</v>
      </c>
      <c r="H44" s="3">
        <f t="shared" si="8"/>
        <v>50.567153396512715</v>
      </c>
      <c r="I44" s="3">
        <f t="shared" si="8"/>
        <v>35.111184309850806</v>
      </c>
      <c r="J44" s="3">
        <f t="shared" si="8"/>
        <v>22.275202160560966</v>
      </c>
      <c r="K44" s="3">
        <f t="shared" si="8"/>
        <v>12.933392607305148</v>
      </c>
      <c r="L44" s="3">
        <f t="shared" si="8"/>
        <v>7.0690643351082194</v>
      </c>
      <c r="M44" s="3">
        <f t="shared" si="8"/>
        <v>3.9190854173981209</v>
      </c>
      <c r="N44" s="3">
        <f t="shared" si="8"/>
        <v>2.5777697180771275</v>
      </c>
      <c r="O44" s="3">
        <f t="shared" si="8"/>
        <v>2.8575862532254646</v>
      </c>
      <c r="P44" s="3">
        <f t="shared" ref="P44:P57" si="9">IF(Q45="","",(3.125+$F$3*Q44+(1-$F$3)*Q45)/(1+P27/2))</f>
        <v>9.3278981666867811</v>
      </c>
      <c r="Q44" s="20">
        <v>103.125</v>
      </c>
    </row>
    <row r="45" spans="2:17" x14ac:dyDescent="0.2">
      <c r="B45" s="3" t="str">
        <f t="shared" si="8"/>
        <v/>
      </c>
      <c r="C45" s="3" t="str">
        <f t="shared" si="8"/>
        <v/>
      </c>
      <c r="D45" s="3">
        <f t="shared" si="8"/>
        <v>130.57840457934202</v>
      </c>
      <c r="E45" s="3">
        <f t="shared" si="8"/>
        <v>122.03563355039761</v>
      </c>
      <c r="F45" s="3">
        <f t="shared" si="8"/>
        <v>111.8831291927898</v>
      </c>
      <c r="G45" s="3">
        <f t="shared" si="8"/>
        <v>99.966007273460988</v>
      </c>
      <c r="H45" s="3">
        <f t="shared" si="8"/>
        <v>86.343003942277079</v>
      </c>
      <c r="I45" s="3">
        <f t="shared" si="8"/>
        <v>71.417892407541885</v>
      </c>
      <c r="J45" s="3">
        <f t="shared" si="8"/>
        <v>56.030302818981284</v>
      </c>
      <c r="K45" s="3">
        <f t="shared" si="8"/>
        <v>41.411143702932854</v>
      </c>
      <c r="L45" s="3">
        <f t="shared" si="8"/>
        <v>28.924360630463699</v>
      </c>
      <c r="M45" s="3">
        <f t="shared" si="8"/>
        <v>19.6596534061025</v>
      </c>
      <c r="N45" s="3">
        <f t="shared" si="8"/>
        <v>14.220759876289261</v>
      </c>
      <c r="O45" s="3">
        <f t="shared" si="8"/>
        <v>13.502589258004686</v>
      </c>
      <c r="P45" s="3">
        <f t="shared" si="9"/>
        <v>23.916110656573142</v>
      </c>
      <c r="Q45" s="20">
        <v>103.125</v>
      </c>
    </row>
    <row r="46" spans="2:17" x14ac:dyDescent="0.2">
      <c r="B46" s="3" t="str">
        <f t="shared" si="8"/>
        <v/>
      </c>
      <c r="C46" s="3" t="str">
        <f t="shared" si="8"/>
        <v/>
      </c>
      <c r="D46" s="3" t="str">
        <f t="shared" si="8"/>
        <v/>
      </c>
      <c r="E46" s="3">
        <f t="shared" si="8"/>
        <v>133.66842052703686</v>
      </c>
      <c r="F46" s="3">
        <f t="shared" si="8"/>
        <v>127.3752472119606</v>
      </c>
      <c r="G46" s="3">
        <f t="shared" si="8"/>
        <v>120.01193719970821</v>
      </c>
      <c r="H46" s="3">
        <f t="shared" si="8"/>
        <v>111.36847340633683</v>
      </c>
      <c r="I46" s="3">
        <f t="shared" si="8"/>
        <v>101.31066648405196</v>
      </c>
      <c r="J46" s="3">
        <f t="shared" si="8"/>
        <v>89.87799347910493</v>
      </c>
      <c r="K46" s="3">
        <f t="shared" si="8"/>
        <v>77.408238613356488</v>
      </c>
      <c r="L46" s="3">
        <f t="shared" si="8"/>
        <v>64.657430979118502</v>
      </c>
      <c r="M46" s="3">
        <f t="shared" si="8"/>
        <v>52.87083190192488</v>
      </c>
      <c r="N46" s="3">
        <f t="shared" si="8"/>
        <v>43.837959213690922</v>
      </c>
      <c r="O46" s="3">
        <f t="shared" si="8"/>
        <v>40.383064975032518</v>
      </c>
      <c r="P46" s="3">
        <f t="shared" si="9"/>
        <v>49.639271125121439</v>
      </c>
      <c r="Q46" s="20">
        <v>103.125</v>
      </c>
    </row>
    <row r="47" spans="2:17" x14ac:dyDescent="0.2">
      <c r="B47" s="3" t="str">
        <f t="shared" si="8"/>
        <v/>
      </c>
      <c r="C47" s="3" t="str">
        <f t="shared" si="8"/>
        <v/>
      </c>
      <c r="D47" s="3" t="str">
        <f t="shared" si="8"/>
        <v/>
      </c>
      <c r="E47" s="3" t="str">
        <f t="shared" si="8"/>
        <v/>
      </c>
      <c r="F47" s="3">
        <f t="shared" si="8"/>
        <v>134.1378733093608</v>
      </c>
      <c r="G47" s="3">
        <f t="shared" si="8"/>
        <v>129.30843050805458</v>
      </c>
      <c r="H47" s="3">
        <f t="shared" si="8"/>
        <v>123.88030163966684</v>
      </c>
      <c r="I47" s="3">
        <f t="shared" si="8"/>
        <v>117.71217372808515</v>
      </c>
      <c r="J47" s="3">
        <f t="shared" si="8"/>
        <v>110.69124451238879</v>
      </c>
      <c r="K47" s="3">
        <f t="shared" si="8"/>
        <v>102.79610172003173</v>
      </c>
      <c r="L47" s="3">
        <f t="shared" si="8"/>
        <v>94.202190216320389</v>
      </c>
      <c r="M47" s="3">
        <f t="shared" si="8"/>
        <v>85.446334446874133</v>
      </c>
      <c r="N47" s="3">
        <f t="shared" si="8"/>
        <v>77.689710179944981</v>
      </c>
      <c r="O47" s="3">
        <f t="shared" si="8"/>
        <v>73.245400269304781</v>
      </c>
      <c r="P47" s="3">
        <f t="shared" si="9"/>
        <v>77.125561073214513</v>
      </c>
      <c r="Q47" s="20">
        <v>103.125</v>
      </c>
    </row>
    <row r="48" spans="2:17" x14ac:dyDescent="0.2">
      <c r="B48" s="3" t="str">
        <f t="shared" si="8"/>
        <v/>
      </c>
      <c r="C48" s="3" t="str">
        <f t="shared" si="8"/>
        <v/>
      </c>
      <c r="D48" s="3" t="str">
        <f t="shared" si="8"/>
        <v/>
      </c>
      <c r="E48" s="3" t="str">
        <f t="shared" si="8"/>
        <v/>
      </c>
      <c r="F48" s="3" t="str">
        <f t="shared" si="8"/>
        <v/>
      </c>
      <c r="G48" s="3">
        <f t="shared" si="8"/>
        <v>132.92536268207061</v>
      </c>
      <c r="H48" s="3">
        <f t="shared" si="8"/>
        <v>128.93166670564875</v>
      </c>
      <c r="I48" s="3">
        <f t="shared" si="8"/>
        <v>124.64595812322543</v>
      </c>
      <c r="J48" s="3">
        <f t="shared" si="8"/>
        <v>120.00385466882267</v>
      </c>
      <c r="K48" s="3">
        <f t="shared" si="8"/>
        <v>114.96391723354361</v>
      </c>
      <c r="L48" s="3">
        <f t="shared" si="8"/>
        <v>109.55224552134364</v>
      </c>
      <c r="M48" s="3">
        <f t="shared" si="8"/>
        <v>103.9467408474617</v>
      </c>
      <c r="N48" s="3">
        <f t="shared" si="8"/>
        <v>98.632086225705194</v>
      </c>
      <c r="O48" s="3">
        <f t="shared" si="8"/>
        <v>94.69474740008242</v>
      </c>
      <c r="P48" s="3">
        <f t="shared" si="9"/>
        <v>94.45602833149745</v>
      </c>
      <c r="Q48" s="20">
        <v>103.125</v>
      </c>
    </row>
    <row r="49" spans="2:17" x14ac:dyDescent="0.2">
      <c r="B49" s="3" t="str">
        <f t="shared" si="8"/>
        <v/>
      </c>
      <c r="C49" s="3" t="str">
        <f t="shared" si="8"/>
        <v/>
      </c>
      <c r="D49" s="3" t="str">
        <f t="shared" si="8"/>
        <v/>
      </c>
      <c r="E49" s="3" t="str">
        <f t="shared" si="8"/>
        <v/>
      </c>
      <c r="F49" s="3" t="str">
        <f t="shared" si="8"/>
        <v/>
      </c>
      <c r="G49" s="3" t="str">
        <f t="shared" si="8"/>
        <v/>
      </c>
      <c r="H49" s="3">
        <f t="shared" si="8"/>
        <v>130.74875884255252</v>
      </c>
      <c r="I49" s="3">
        <f t="shared" si="8"/>
        <v>127.18830824309408</v>
      </c>
      <c r="J49" s="3">
        <f t="shared" si="8"/>
        <v>123.5003703150239</v>
      </c>
      <c r="K49" s="3">
        <f t="shared" si="8"/>
        <v>119.66598213894926</v>
      </c>
      <c r="L49" s="3">
        <f t="shared" si="8"/>
        <v>115.68832512271725</v>
      </c>
      <c r="M49" s="3">
        <f t="shared" si="8"/>
        <v>111.624806242064</v>
      </c>
      <c r="N49" s="3">
        <f t="shared" si="8"/>
        <v>107.64898617651643</v>
      </c>
      <c r="O49" s="3">
        <f t="shared" si="8"/>
        <v>104.16849359764406</v>
      </c>
      <c r="P49" s="3">
        <f t="shared" si="9"/>
        <v>102.05483786710343</v>
      </c>
      <c r="Q49" s="20">
        <v>103.125</v>
      </c>
    </row>
    <row r="50" spans="2:17" x14ac:dyDescent="0.2">
      <c r="B50" s="3" t="str">
        <f t="shared" si="8"/>
        <v/>
      </c>
      <c r="C50" s="3" t="str">
        <f t="shared" si="8"/>
        <v/>
      </c>
      <c r="D50" s="3" t="str">
        <f t="shared" si="8"/>
        <v/>
      </c>
      <c r="E50" s="3" t="str">
        <f t="shared" si="8"/>
        <v/>
      </c>
      <c r="F50" s="3" t="str">
        <f t="shared" si="8"/>
        <v/>
      </c>
      <c r="G50" s="3" t="str">
        <f t="shared" si="8"/>
        <v/>
      </c>
      <c r="H50" s="3" t="str">
        <f t="shared" si="8"/>
        <v/>
      </c>
      <c r="I50" s="3">
        <f t="shared" si="8"/>
        <v>128.06355353138565</v>
      </c>
      <c r="J50" s="3">
        <f t="shared" si="8"/>
        <v>124.71425168953994</v>
      </c>
      <c r="K50" s="3">
        <f t="shared" si="8"/>
        <v>121.3154287777292</v>
      </c>
      <c r="L50" s="3">
        <f t="shared" si="8"/>
        <v>117.86744316763719</v>
      </c>
      <c r="M50" s="3">
        <f t="shared" si="8"/>
        <v>114.38906604526875</v>
      </c>
      <c r="N50" s="3">
        <f t="shared" si="8"/>
        <v>110.93931637140376</v>
      </c>
      <c r="O50" s="3">
        <f t="shared" si="8"/>
        <v>107.6591068296123</v>
      </c>
      <c r="P50" s="3">
        <f t="shared" si="9"/>
        <v>104.8499668553296</v>
      </c>
      <c r="Q50" s="20">
        <v>103.125</v>
      </c>
    </row>
    <row r="51" spans="2:17" x14ac:dyDescent="0.2">
      <c r="B51" s="3" t="str">
        <f t="shared" si="8"/>
        <v/>
      </c>
      <c r="C51" s="3" t="str">
        <f t="shared" si="8"/>
        <v/>
      </c>
      <c r="D51" s="3" t="str">
        <f t="shared" si="8"/>
        <v/>
      </c>
      <c r="E51" s="3" t="str">
        <f t="shared" si="8"/>
        <v/>
      </c>
      <c r="F51" s="3" t="str">
        <f t="shared" si="8"/>
        <v/>
      </c>
      <c r="G51" s="3" t="str">
        <f t="shared" si="8"/>
        <v/>
      </c>
      <c r="H51" s="3" t="str">
        <f t="shared" si="8"/>
        <v/>
      </c>
      <c r="I51" s="3" t="str">
        <f t="shared" si="8"/>
        <v/>
      </c>
      <c r="J51" s="3">
        <f t="shared" si="8"/>
        <v>125.12352811781545</v>
      </c>
      <c r="K51" s="3">
        <f t="shared" si="8"/>
        <v>121.87331540808991</v>
      </c>
      <c r="L51" s="3">
        <f t="shared" si="8"/>
        <v>118.60739327239057</v>
      </c>
      <c r="M51" s="3">
        <f t="shared" si="8"/>
        <v>115.33195281471191</v>
      </c>
      <c r="N51" s="3">
        <f t="shared" si="8"/>
        <v>112.06672179112101</v>
      </c>
      <c r="O51" s="3">
        <f t="shared" si="8"/>
        <v>108.85906162485887</v>
      </c>
      <c r="P51" s="3">
        <f t="shared" si="9"/>
        <v>105.81035048345751</v>
      </c>
      <c r="Q51" s="20">
        <v>103.125</v>
      </c>
    </row>
    <row r="52" spans="2:17" x14ac:dyDescent="0.2">
      <c r="B52" s="3" t="str">
        <f t="shared" si="8"/>
        <v/>
      </c>
      <c r="C52" s="3" t="str">
        <f t="shared" si="8"/>
        <v/>
      </c>
      <c r="D52" s="3" t="str">
        <f t="shared" si="8"/>
        <v/>
      </c>
      <c r="E52" s="3" t="str">
        <f t="shared" si="8"/>
        <v/>
      </c>
      <c r="F52" s="3" t="str">
        <f t="shared" si="8"/>
        <v/>
      </c>
      <c r="G52" s="3" t="str">
        <f t="shared" si="8"/>
        <v/>
      </c>
      <c r="H52" s="3" t="str">
        <f t="shared" si="8"/>
        <v/>
      </c>
      <c r="I52" s="3" t="str">
        <f t="shared" si="8"/>
        <v/>
      </c>
      <c r="J52" s="3" t="str">
        <f t="shared" si="8"/>
        <v/>
      </c>
      <c r="K52" s="3">
        <f t="shared" si="8"/>
        <v>122.05974073595857</v>
      </c>
      <c r="L52" s="3">
        <f t="shared" si="8"/>
        <v>118.85486022668402</v>
      </c>
      <c r="M52" s="3">
        <f t="shared" si="8"/>
        <v>115.64765992378074</v>
      </c>
      <c r="N52" s="3">
        <f t="shared" si="8"/>
        <v>112.44469722162718</v>
      </c>
      <c r="O52" s="3">
        <f t="shared" si="8"/>
        <v>109.26174186223498</v>
      </c>
      <c r="P52" s="3">
        <f t="shared" si="9"/>
        <v>106.13255129997961</v>
      </c>
      <c r="Q52" s="20">
        <v>103.125</v>
      </c>
    </row>
    <row r="53" spans="2:17" x14ac:dyDescent="0.2">
      <c r="B53" s="3" t="str">
        <f t="shared" si="8"/>
        <v/>
      </c>
      <c r="C53" s="3" t="str">
        <f t="shared" si="8"/>
        <v/>
      </c>
      <c r="D53" s="3" t="str">
        <f t="shared" si="8"/>
        <v/>
      </c>
      <c r="E53" s="3" t="str">
        <f t="shared" si="8"/>
        <v/>
      </c>
      <c r="F53" s="3" t="str">
        <f t="shared" si="8"/>
        <v/>
      </c>
      <c r="G53" s="3" t="str">
        <f t="shared" si="8"/>
        <v/>
      </c>
      <c r="H53" s="3" t="str">
        <f t="shared" si="8"/>
        <v/>
      </c>
      <c r="I53" s="3" t="str">
        <f t="shared" si="8"/>
        <v/>
      </c>
      <c r="J53" s="3" t="str">
        <f t="shared" si="8"/>
        <v/>
      </c>
      <c r="K53" s="3" t="str">
        <f t="shared" si="8"/>
        <v/>
      </c>
      <c r="L53" s="3">
        <f t="shared" si="8"/>
        <v>118.93726253666148</v>
      </c>
      <c r="M53" s="3">
        <f t="shared" si="8"/>
        <v>115.75276415578335</v>
      </c>
      <c r="N53" s="3">
        <f t="shared" si="8"/>
        <v>112.57053547944257</v>
      </c>
      <c r="O53" s="3">
        <f t="shared" si="8"/>
        <v>109.39581134032828</v>
      </c>
      <c r="P53" s="3">
        <f t="shared" si="9"/>
        <v>106.23979696300741</v>
      </c>
      <c r="Q53" s="20">
        <v>103.125</v>
      </c>
    </row>
    <row r="54" spans="2:17" x14ac:dyDescent="0.2">
      <c r="B54" s="3" t="str">
        <f t="shared" si="8"/>
        <v/>
      </c>
      <c r="C54" s="3" t="str">
        <f t="shared" si="8"/>
        <v/>
      </c>
      <c r="D54" s="3" t="str">
        <f t="shared" si="8"/>
        <v/>
      </c>
      <c r="E54" s="3" t="str">
        <f t="shared" si="8"/>
        <v/>
      </c>
      <c r="F54" s="3" t="str">
        <f t="shared" si="8"/>
        <v/>
      </c>
      <c r="G54" s="3" t="str">
        <f t="shared" si="8"/>
        <v/>
      </c>
      <c r="H54" s="3" t="str">
        <f t="shared" si="8"/>
        <v/>
      </c>
      <c r="I54" s="3" t="str">
        <f t="shared" si="8"/>
        <v/>
      </c>
      <c r="J54" s="3" t="str">
        <f t="shared" si="8"/>
        <v/>
      </c>
      <c r="K54" s="3" t="str">
        <f t="shared" si="8"/>
        <v/>
      </c>
      <c r="L54" s="3" t="str">
        <f t="shared" si="8"/>
        <v/>
      </c>
      <c r="M54" s="3">
        <f t="shared" si="8"/>
        <v>115.78772041751806</v>
      </c>
      <c r="N54" s="3">
        <f t="shared" si="8"/>
        <v>112.61235923612665</v>
      </c>
      <c r="O54" s="3">
        <f t="shared" si="8"/>
        <v>109.44035077438495</v>
      </c>
      <c r="P54" s="3">
        <f t="shared" si="9"/>
        <v>106.2754107673276</v>
      </c>
      <c r="Q54" s="20">
        <v>103.125</v>
      </c>
    </row>
    <row r="55" spans="2:17" x14ac:dyDescent="0.2">
      <c r="B55" s="3" t="str">
        <f t="shared" si="8"/>
        <v/>
      </c>
      <c r="C55" s="3" t="str">
        <f t="shared" si="8"/>
        <v/>
      </c>
      <c r="D55" s="3" t="str">
        <f t="shared" si="8"/>
        <v/>
      </c>
      <c r="E55" s="3" t="str">
        <f t="shared" si="8"/>
        <v/>
      </c>
      <c r="F55" s="3" t="str">
        <f t="shared" si="8"/>
        <v/>
      </c>
      <c r="G55" s="3" t="str">
        <f t="shared" si="8"/>
        <v/>
      </c>
      <c r="H55" s="3" t="str">
        <f t="shared" si="8"/>
        <v/>
      </c>
      <c r="I55" s="3" t="str">
        <f t="shared" si="8"/>
        <v/>
      </c>
      <c r="J55" s="3" t="str">
        <f t="shared" si="8"/>
        <v/>
      </c>
      <c r="K55" s="3" t="str">
        <f t="shared" si="8"/>
        <v/>
      </c>
      <c r="L55" s="3" t="str">
        <f t="shared" si="8"/>
        <v/>
      </c>
      <c r="M55" s="3" t="str">
        <f t="shared" si="8"/>
        <v/>
      </c>
      <c r="N55" s="3">
        <f t="shared" si="8"/>
        <v>112.62626711192485</v>
      </c>
      <c r="O55" s="3">
        <f t="shared" si="8"/>
        <v>109.45514757070457</v>
      </c>
      <c r="P55" s="3">
        <f t="shared" si="9"/>
        <v>106.28723423446419</v>
      </c>
      <c r="Q55" s="20">
        <v>103.125</v>
      </c>
    </row>
    <row r="56" spans="2:17" x14ac:dyDescent="0.2">
      <c r="B56" s="3" t="str">
        <f t="shared" si="8"/>
        <v/>
      </c>
      <c r="C56" s="3" t="str">
        <f t="shared" si="8"/>
        <v/>
      </c>
      <c r="D56" s="3" t="str">
        <f t="shared" si="8"/>
        <v/>
      </c>
      <c r="E56" s="3" t="str">
        <f t="shared" si="8"/>
        <v/>
      </c>
      <c r="F56" s="3" t="str">
        <f t="shared" si="8"/>
        <v/>
      </c>
      <c r="G56" s="3" t="str">
        <f t="shared" si="8"/>
        <v/>
      </c>
      <c r="H56" s="3" t="str">
        <f t="shared" si="8"/>
        <v/>
      </c>
      <c r="I56" s="3" t="str">
        <f t="shared" si="8"/>
        <v/>
      </c>
      <c r="J56" s="3" t="str">
        <f t="shared" si="8"/>
        <v/>
      </c>
      <c r="K56" s="3" t="str">
        <f t="shared" si="8"/>
        <v/>
      </c>
      <c r="L56" s="3" t="str">
        <f t="shared" si="8"/>
        <v/>
      </c>
      <c r="M56" s="3" t="str">
        <f t="shared" si="8"/>
        <v/>
      </c>
      <c r="N56" s="3" t="str">
        <f t="shared" si="8"/>
        <v/>
      </c>
      <c r="O56" s="3">
        <f t="shared" si="8"/>
        <v>109.46006973336249</v>
      </c>
      <c r="P56" s="3">
        <f t="shared" si="9"/>
        <v>106.29116270490641</v>
      </c>
      <c r="Q56" s="20">
        <v>103.125</v>
      </c>
    </row>
    <row r="57" spans="2:17" x14ac:dyDescent="0.2">
      <c r="B57" s="3" t="str">
        <f t="shared" si="8"/>
        <v/>
      </c>
      <c r="C57" s="3" t="str">
        <f t="shared" si="8"/>
        <v/>
      </c>
      <c r="D57" s="3" t="str">
        <f t="shared" si="8"/>
        <v/>
      </c>
      <c r="E57" s="3" t="str">
        <f t="shared" si="8"/>
        <v/>
      </c>
      <c r="F57" s="3" t="str">
        <f t="shared" si="8"/>
        <v/>
      </c>
      <c r="G57" s="3" t="str">
        <f t="shared" si="8"/>
        <v/>
      </c>
      <c r="H57" s="3" t="str">
        <f t="shared" si="8"/>
        <v/>
      </c>
      <c r="I57" s="3" t="str">
        <f t="shared" si="8"/>
        <v/>
      </c>
      <c r="J57" s="3" t="str">
        <f t="shared" si="8"/>
        <v/>
      </c>
      <c r="K57" s="3" t="str">
        <f t="shared" si="8"/>
        <v/>
      </c>
      <c r="L57" s="3" t="str">
        <f t="shared" si="8"/>
        <v/>
      </c>
      <c r="M57" s="3" t="str">
        <f t="shared" si="8"/>
        <v/>
      </c>
      <c r="N57" s="3" t="str">
        <f t="shared" si="8"/>
        <v/>
      </c>
      <c r="O57" s="3" t="str">
        <f t="shared" si="8"/>
        <v/>
      </c>
      <c r="P57" s="3">
        <f t="shared" si="9"/>
        <v>106.29247035403658</v>
      </c>
      <c r="Q57" s="20">
        <v>103.125</v>
      </c>
    </row>
    <row r="58" spans="2:17" x14ac:dyDescent="0.2">
      <c r="O58" s="3"/>
      <c r="Q58" s="20">
        <v>103.125</v>
      </c>
    </row>
    <row r="59" spans="2:17" x14ac:dyDescent="0.2">
      <c r="B59" t="s">
        <v>70</v>
      </c>
    </row>
    <row r="60" spans="2:17" x14ac:dyDescent="0.2">
      <c r="B60">
        <v>0.5</v>
      </c>
      <c r="C60">
        <v>1</v>
      </c>
      <c r="D60">
        <v>1.5</v>
      </c>
      <c r="E60">
        <v>2</v>
      </c>
      <c r="F60">
        <v>2.5</v>
      </c>
      <c r="G60">
        <v>3</v>
      </c>
    </row>
    <row r="61" spans="2:17" x14ac:dyDescent="0.2">
      <c r="B61" s="3">
        <f>IF(C62="","",($F$3*C61+(1-$F$3)*C62)/(1+B26/2))</f>
        <v>11.940806570411853</v>
      </c>
      <c r="C61" s="3">
        <f>IF(D62="","",($F$3*D61+(1-$F$3)*D62)/(1+C26/2))</f>
        <v>6.8678047737940195</v>
      </c>
      <c r="D61" s="3">
        <f>IF(E62="","",($F$3*E61+(1-$F$3)*E62)/(1+D26/2))</f>
        <v>2.5128235301217412</v>
      </c>
      <c r="E61" s="3">
        <f>IF(F62="","",($F$3*F61+(1-$F$3)*F62)/(1+E26/2))</f>
        <v>0</v>
      </c>
      <c r="F61" s="3">
        <f>IF(G62="","",($F$3*G61+(1-$F$3)*G62)/(1+F26/2))</f>
        <v>0</v>
      </c>
      <c r="G61" s="3">
        <f>MAX(G43-100,0)</f>
        <v>0</v>
      </c>
    </row>
    <row r="62" spans="2:17" x14ac:dyDescent="0.2">
      <c r="B62" s="3" t="str">
        <f t="shared" ref="B62:F66" si="10">IF(C63="","",($F$3*C62+(1-$F$3)*C63)/(1+B27/2)^2)</f>
        <v/>
      </c>
      <c r="C62" s="3">
        <f>IF(D63="","",($F$3*D62+(1-$F$3)*D63)/(1+C27/2))</f>
        <v>17.056296544821276</v>
      </c>
      <c r="D62" s="3">
        <f t="shared" ref="D62:D64" si="11">IF(E63="","",($F$3*E62+(1-$F$3)*E63)/(1+D27/2))</f>
        <v>11.305360304054824</v>
      </c>
      <c r="E62" s="3">
        <f t="shared" ref="E62:E64" si="12">IF(F63="","",($F$3*F62+(1-$F$3)*F63)/(1+E27/2))</f>
        <v>5.0924982125190734</v>
      </c>
      <c r="F62" s="3">
        <f t="shared" ref="F62:F63" si="13">IF(G63="","",($F$3*G62+(1-$F$3)*G63)/(1+F27/2))</f>
        <v>0</v>
      </c>
      <c r="G62" s="3">
        <f t="shared" ref="G62:G66" si="14">MAX(G44-100,0)</f>
        <v>0</v>
      </c>
    </row>
    <row r="63" spans="2:17" x14ac:dyDescent="0.2">
      <c r="B63" s="3" t="str">
        <f t="shared" si="10"/>
        <v/>
      </c>
      <c r="C63" s="3" t="str">
        <f t="shared" si="10"/>
        <v/>
      </c>
      <c r="D63" s="3">
        <f t="shared" si="11"/>
        <v>22.754711694173206</v>
      </c>
      <c r="E63" s="3">
        <f t="shared" si="12"/>
        <v>17.4825680856564</v>
      </c>
      <c r="F63" s="3">
        <f t="shared" si="13"/>
        <v>10.145938526229653</v>
      </c>
      <c r="G63" s="3">
        <f t="shared" si="14"/>
        <v>0</v>
      </c>
    </row>
    <row r="64" spans="2:17" x14ac:dyDescent="0.2">
      <c r="B64" s="3" t="str">
        <f t="shared" si="10"/>
        <v/>
      </c>
      <c r="C64" s="3" t="str">
        <f t="shared" si="10"/>
        <v/>
      </c>
      <c r="D64" s="3" t="str">
        <f t="shared" si="11"/>
        <v/>
      </c>
      <c r="E64" s="3">
        <f t="shared" si="12"/>
        <v>27.932835012526869</v>
      </c>
      <c r="F64" s="3">
        <f>IF(G65="","",($F$3*G64+(1-$F$3)*G65)/(1+F29/2))</f>
        <v>24.68438018652942</v>
      </c>
      <c r="G64" s="3">
        <f t="shared" si="14"/>
        <v>20.011937199708214</v>
      </c>
    </row>
    <row r="65" spans="2:7" x14ac:dyDescent="0.2">
      <c r="B65" s="3" t="str">
        <f t="shared" si="10"/>
        <v/>
      </c>
      <c r="C65" s="3" t="str">
        <f t="shared" si="10"/>
        <v/>
      </c>
      <c r="D65" s="3"/>
      <c r="E65" s="3" t="str">
        <f t="shared" si="10"/>
        <v/>
      </c>
      <c r="F65" s="3">
        <f>IF(G66="","",($F$3*G65+(1-$F$3)*G66)/(1+F30/2))</f>
        <v>31.13116165404525</v>
      </c>
      <c r="G65" s="3">
        <f t="shared" si="14"/>
        <v>29.308430508054585</v>
      </c>
    </row>
    <row r="66" spans="2:7" x14ac:dyDescent="0.2">
      <c r="B66" s="3" t="str">
        <f t="shared" si="10"/>
        <v/>
      </c>
      <c r="C66" s="3" t="str">
        <f t="shared" si="10"/>
        <v/>
      </c>
      <c r="D66" s="3"/>
      <c r="E66" s="3" t="str">
        <f t="shared" si="10"/>
        <v/>
      </c>
      <c r="F66" s="3" t="str">
        <f t="shared" si="10"/>
        <v/>
      </c>
      <c r="G66" s="3">
        <f t="shared" si="14"/>
        <v>32.925362682070613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Libor</vt:lpstr>
      <vt:lpstr>Q2</vt:lpstr>
      <vt:lpstr>Q3-A</vt:lpstr>
      <vt:lpstr>Q3-B</vt:lpstr>
      <vt:lpstr>Q3-C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 Chen</dc:creator>
  <cp:lastModifiedBy>Microsoft Office User</cp:lastModifiedBy>
  <dcterms:created xsi:type="dcterms:W3CDTF">2018-02-22T15:18:01Z</dcterms:created>
  <dcterms:modified xsi:type="dcterms:W3CDTF">2018-02-24T18:18:05Z</dcterms:modified>
</cp:coreProperties>
</file>