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firstSheet="3" activeTab="9"/>
  </bookViews>
  <sheets>
    <sheet name="年金现值的计算" sheetId="1" r:id="rId1"/>
    <sheet name="定投终值计算" sheetId="2" r:id="rId2"/>
    <sheet name="猜测法和函数法计算IRR" sheetId="10" r:id="rId3"/>
    <sheet name="贷款利率计算" sheetId="7" r:id="rId4"/>
    <sheet name="还款年限计算" sheetId="4" r:id="rId5"/>
    <sheet name="房贷计算器" sheetId="3" r:id="rId6"/>
    <sheet name="投资净现值计算" sheetId="5" r:id="rId7"/>
    <sheet name="净现值评价项目" sheetId="6" r:id="rId8"/>
    <sheet name="现金贷年化IRR" sheetId="8" r:id="rId9"/>
    <sheet name="车位贷年化IRR" sheetId="9" r:id="rId10"/>
  </sheets>
  <calcPr calcId="144525"/>
</workbook>
</file>

<file path=xl/sharedStrings.xml><?xml version="1.0" encoding="utf-8"?>
<sst xmlns="http://schemas.openxmlformats.org/spreadsheetml/2006/main" count="110" uniqueCount="72">
  <si>
    <t>Year</t>
  </si>
  <si>
    <t>Month</t>
  </si>
  <si>
    <t>ROI</t>
  </si>
  <si>
    <t>T</t>
  </si>
  <si>
    <t>Y</t>
  </si>
  <si>
    <t>R</t>
  </si>
  <si>
    <t>PV</t>
  </si>
  <si>
    <t>P</t>
  </si>
  <si>
    <r>
      <rPr>
        <b/>
        <sz val="14"/>
        <color theme="1"/>
        <rFont val="Times New Roman"/>
        <charset val="134"/>
      </rPr>
      <t>P_</t>
    </r>
    <r>
      <rPr>
        <b/>
        <sz val="11"/>
        <color theme="1"/>
        <rFont val="宋体"/>
        <charset val="134"/>
      </rPr>
      <t>公式</t>
    </r>
  </si>
  <si>
    <r>
      <rPr>
        <sz val="14"/>
        <color theme="1"/>
        <rFont val="宋体"/>
        <charset val="134"/>
      </rPr>
      <t xml:space="preserve">【例6-2】 假设需要为一年后的某个项目预筹资金，现在将 1000元以年利 6%，按月计息（月利 6%/12 或 0.5%）存入储蓄存款帐户中，并在以后十二个月的每个月末存入100元，则一年后该帐户的存款额等于多少？
</t>
    </r>
    <r>
      <rPr>
        <sz val="14"/>
        <rFont val="宋体"/>
        <charset val="134"/>
      </rPr>
      <t>思路：</t>
    </r>
    <r>
      <rPr>
        <sz val="14"/>
        <color theme="0"/>
        <rFont val="宋体"/>
        <charset val="134"/>
      </rPr>
      <t>计算每一笔存款终值，并求和</t>
    </r>
  </si>
  <si>
    <t>年利率</t>
  </si>
  <si>
    <t>期数</t>
  </si>
  <si>
    <t>每期利率</t>
  </si>
  <si>
    <t>存款额</t>
  </si>
  <si>
    <t>每笔存款终值</t>
  </si>
  <si>
    <t>总存款终值</t>
  </si>
  <si>
    <r>
      <rPr>
        <sz val="16"/>
        <color theme="1"/>
        <rFont val="Times New Roman"/>
        <charset val="134"/>
      </rPr>
      <t>FV_</t>
    </r>
    <r>
      <rPr>
        <sz val="16"/>
        <color theme="1"/>
        <rFont val="宋体"/>
        <charset val="134"/>
      </rPr>
      <t>公式</t>
    </r>
  </si>
  <si>
    <t>猜测法计算结果</t>
  </si>
  <si>
    <t>Excel公式计算结果</t>
  </si>
  <si>
    <t>内部收益率</t>
  </si>
  <si>
    <r>
      <rPr>
        <b/>
        <sz val="18"/>
        <color theme="1"/>
        <rFont val="宋体"/>
        <charset val="134"/>
        <scheme val="minor"/>
      </rPr>
      <t>例子1：</t>
    </r>
    <r>
      <rPr>
        <sz val="18"/>
        <color theme="1"/>
        <rFont val="宋体"/>
        <charset val="134"/>
        <scheme val="minor"/>
      </rPr>
      <t>今天投资 ￥2,000，以后 3年每年收到 ￥100，第三年另外再得到 ￥2,500。</t>
    </r>
  </si>
  <si>
    <t>时期</t>
  </si>
  <si>
    <t>资金</t>
  </si>
  <si>
    <t>现值</t>
  </si>
  <si>
    <t>净现值</t>
  </si>
  <si>
    <r>
      <rPr>
        <b/>
        <sz val="18"/>
        <color theme="1"/>
        <rFont val="宋体"/>
        <charset val="134"/>
        <scheme val="minor"/>
      </rPr>
      <t>例子2：</t>
    </r>
    <r>
      <rPr>
        <sz val="18"/>
        <color theme="1"/>
        <rFont val="宋体"/>
        <charset val="134"/>
        <scheme val="minor"/>
      </rPr>
      <t>除了上面的 ￥2,000 投资之外，你也可以在 未来 3年里每年投资 ￥1,000，然后在第 4年收回 ￥4,000……你会选择哪个？</t>
    </r>
  </si>
  <si>
    <t>现金流</t>
  </si>
  <si>
    <t>总现值</t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</si>
  <si>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估算</t>
    </r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</si>
  <si>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公式</t>
    </r>
  </si>
  <si>
    <t>IRR</t>
  </si>
  <si>
    <r>
      <rPr>
        <b/>
        <sz val="16"/>
        <color theme="1"/>
        <rFont val="宋体"/>
        <charset val="134"/>
      </rPr>
      <t>题目</t>
    </r>
    <r>
      <rPr>
        <sz val="16"/>
        <color theme="1"/>
        <rFont val="宋体"/>
        <charset val="134"/>
      </rPr>
      <t>：金额为</t>
    </r>
    <r>
      <rPr>
        <sz val="16"/>
        <color theme="1"/>
        <rFont val="Times New Roman"/>
        <charset val="134"/>
      </rPr>
      <t xml:space="preserve"> 8000</t>
    </r>
    <r>
      <rPr>
        <sz val="16"/>
        <color theme="1"/>
        <rFont val="宋体"/>
        <charset val="134"/>
      </rPr>
      <t>元的贷款，月支付额为</t>
    </r>
    <r>
      <rPr>
        <sz val="16"/>
        <color theme="1"/>
        <rFont val="Times New Roman"/>
        <charset val="134"/>
      </rPr>
      <t xml:space="preserve"> 200</t>
    </r>
    <r>
      <rPr>
        <sz val="16"/>
        <color theme="1"/>
        <rFont val="宋体"/>
        <charset val="134"/>
      </rPr>
      <t>元，月利率</t>
    </r>
    <r>
      <rPr>
        <sz val="16"/>
        <color theme="1"/>
        <rFont val="Times New Roman"/>
        <charset val="134"/>
      </rPr>
      <t>1%</t>
    </r>
    <r>
      <rPr>
        <sz val="16"/>
        <color theme="1"/>
        <rFont val="宋体"/>
        <charset val="134"/>
      </rPr>
      <t>，该笔贷款多少年还清</t>
    </r>
    <r>
      <rPr>
        <sz val="16"/>
        <color theme="1"/>
        <rFont val="Times New Roman"/>
        <charset val="134"/>
      </rPr>
      <t xml:space="preserve">?
</t>
    </r>
  </si>
  <si>
    <t>贷款额</t>
  </si>
  <si>
    <t>每月还款</t>
  </si>
  <si>
    <t>月利率</t>
  </si>
  <si>
    <r>
      <rPr>
        <sz val="16"/>
        <color theme="1"/>
        <rFont val="Times New Roman"/>
        <charset val="134"/>
      </rPr>
      <t>Year_</t>
    </r>
    <r>
      <rPr>
        <sz val="16"/>
        <color theme="1"/>
        <rFont val="宋体"/>
        <charset val="134"/>
      </rPr>
      <t>公式计算</t>
    </r>
  </si>
  <si>
    <t>贷款总额</t>
  </si>
  <si>
    <t>月供总额</t>
  </si>
  <si>
    <t>月供本金</t>
  </si>
  <si>
    <t>月供利息</t>
  </si>
  <si>
    <t>本金余额</t>
  </si>
  <si>
    <t>等额本金</t>
  </si>
  <si>
    <t>贷款年限</t>
  </si>
  <si>
    <t>等额本息</t>
  </si>
  <si>
    <t>当前期数</t>
  </si>
  <si>
    <r>
      <rPr>
        <b/>
        <u/>
        <sz val="14"/>
        <color rgb="FF800080"/>
        <rFont val="宋体"/>
        <charset val="0"/>
      </rPr>
      <t>招商银行贷款计算器：</t>
    </r>
    <r>
      <rPr>
        <b/>
        <u/>
        <sz val="14"/>
        <color rgb="FF800080"/>
        <rFont val="Times New Roman"/>
        <charset val="0"/>
      </rPr>
      <t xml:space="preserve">
https://www.cmbchina.com/CmbWebPubInfo/Cal_Loan_Per.aspx?chnl=dkjsq</t>
    </r>
  </si>
  <si>
    <t>贷款期数</t>
  </si>
  <si>
    <t>等额本金
月供本金</t>
  </si>
  <si>
    <t>等额本息
月供总额</t>
  </si>
  <si>
    <t>月供</t>
  </si>
  <si>
    <t>投资成本</t>
  </si>
  <si>
    <t>利率</t>
  </si>
  <si>
    <t>NPV</t>
  </si>
  <si>
    <r>
      <rPr>
        <b/>
        <sz val="14"/>
        <color theme="1"/>
        <rFont val="Times New Roman"/>
        <charset val="134"/>
      </rPr>
      <t>IRR_</t>
    </r>
    <r>
      <rPr>
        <b/>
        <sz val="14"/>
        <color theme="1"/>
        <rFont val="宋体"/>
        <charset val="134"/>
      </rPr>
      <t>公式</t>
    </r>
  </si>
  <si>
    <t>最大净现值</t>
  </si>
  <si>
    <t>实现该最大净现值的项目为</t>
  </si>
  <si>
    <t>A</t>
  </si>
  <si>
    <t>B</t>
  </si>
  <si>
    <t>C</t>
  </si>
  <si>
    <r>
      <rPr>
        <sz val="14"/>
        <color theme="1"/>
        <rFont val="宋体"/>
        <charset val="134"/>
      </rPr>
      <t>日期</t>
    </r>
  </si>
  <si>
    <r>
      <rPr>
        <sz val="14"/>
        <color theme="1"/>
        <rFont val="宋体"/>
        <charset val="134"/>
      </rPr>
      <t>天数</t>
    </r>
  </si>
  <si>
    <r>
      <rPr>
        <sz val="14"/>
        <color theme="1"/>
        <rFont val="宋体"/>
        <charset val="134"/>
      </rPr>
      <t>现金流</t>
    </r>
  </si>
  <si>
    <r>
      <rPr>
        <sz val="14"/>
        <color theme="1"/>
        <rFont val="宋体"/>
        <charset val="134"/>
      </rPr>
      <t>年</t>
    </r>
    <r>
      <rPr>
        <sz val="14"/>
        <color theme="1"/>
        <rFont val="Times New Roman"/>
        <charset val="134"/>
      </rPr>
      <t>IRR</t>
    </r>
  </si>
  <si>
    <t>名义利率</t>
  </si>
  <si>
    <r>
      <t>题目</t>
    </r>
    <r>
      <rPr>
        <sz val="14"/>
        <color theme="1"/>
        <rFont val="宋体"/>
        <charset val="134"/>
        <scheme val="minor"/>
      </rPr>
      <t xml:space="preserve">：某商业银行推出车位贷产品（购买车位的商业贷款），年手续费率为2.85%，贷款期限可选择1-6年，张三选择了6年期的车位贷，贷款本金为26.5万，请计算该笔车位贷款的年化内部收益率。
</t>
    </r>
  </si>
  <si>
    <t>贷款本金</t>
  </si>
  <si>
    <t>年手续费率</t>
  </si>
  <si>
    <t>年手续费</t>
  </si>
  <si>
    <t>贷款期限</t>
  </si>
  <si>
    <t>手续费总额</t>
  </si>
  <si>
    <t>月IRR</t>
  </si>
  <si>
    <t>年IRR</t>
  </si>
</sst>
</file>

<file path=xl/styles.xml><?xml version="1.0" encoding="utf-8"?>
<styleSheet xmlns="http://schemas.openxmlformats.org/spreadsheetml/2006/main">
  <numFmts count="10">
    <numFmt numFmtId="176" formatCode="0.0000000000%"/>
    <numFmt numFmtId="177" formatCode="0_ "/>
    <numFmt numFmtId="178" formatCode="0.0000%"/>
    <numFmt numFmtId="179" formatCode="0.000%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  <numFmt numFmtId="181" formatCode="0.00_ ;[Red]\-0.00\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</font>
    <font>
      <b/>
      <u/>
      <sz val="14"/>
      <color rgb="FF800080"/>
      <name val="宋体"/>
      <charset val="0"/>
    </font>
    <font>
      <b/>
      <u/>
      <sz val="14"/>
      <color rgb="FF800080"/>
      <name val="Times New Roman"/>
      <charset val="0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4"/>
      <name val="宋体"/>
      <charset val="134"/>
    </font>
    <font>
      <sz val="14"/>
      <color theme="0"/>
      <name val="宋体"/>
      <charset val="134"/>
    </font>
    <font>
      <b/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5" fillId="34" borderId="0" applyNumberFormat="false" applyBorder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27" fillId="14" borderId="26" applyNumberFormat="false" applyAlignment="false" applyProtection="false">
      <alignment vertical="center"/>
    </xf>
    <xf numFmtId="0" fontId="23" fillId="8" borderId="0" applyNumberFormat="false" applyBorder="false" applyAlignment="false" applyProtection="false">
      <alignment vertical="center"/>
    </xf>
    <xf numFmtId="0" fontId="23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37" fillId="23" borderId="26" applyNumberFormat="false" applyAlignment="false" applyProtection="false">
      <alignment vertical="center"/>
    </xf>
    <xf numFmtId="0" fontId="25" fillId="9" borderId="0" applyNumberFormat="false" applyBorder="false" applyAlignment="false" applyProtection="false">
      <alignment vertical="center"/>
    </xf>
    <xf numFmtId="0" fontId="33" fillId="18" borderId="0" applyNumberFormat="false" applyBorder="false" applyAlignment="false" applyProtection="false">
      <alignment vertical="center"/>
    </xf>
    <xf numFmtId="0" fontId="23" fillId="6" borderId="0" applyNumberFormat="false" applyBorder="false" applyAlignment="false" applyProtection="false">
      <alignment vertical="center"/>
    </xf>
    <xf numFmtId="0" fontId="38" fillId="28" borderId="0" applyNumberFormat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39" fillId="0" borderId="30" applyNumberFormat="false" applyFill="false" applyAlignment="false" applyProtection="false">
      <alignment vertical="center"/>
    </xf>
    <xf numFmtId="0" fontId="34" fillId="21" borderId="0" applyNumberFormat="false" applyBorder="false" applyAlignment="false" applyProtection="false">
      <alignment vertical="center"/>
    </xf>
    <xf numFmtId="0" fontId="32" fillId="17" borderId="27" applyNumberFormat="false" applyAlignment="false" applyProtection="false">
      <alignment vertical="center"/>
    </xf>
    <xf numFmtId="0" fontId="35" fillId="23" borderId="28" applyNumberFormat="false" applyAlignment="false" applyProtection="false">
      <alignment vertical="center"/>
    </xf>
    <xf numFmtId="0" fontId="31" fillId="0" borderId="24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3" fillId="16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0" fillId="12" borderId="25" applyNumberFormat="false" applyFont="false" applyAlignment="false" applyProtection="false">
      <alignment vertical="center"/>
    </xf>
    <xf numFmtId="0" fontId="23" fillId="11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4" fillId="0" borderId="24" applyNumberFormat="false" applyFill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9" fillId="0" borderId="29" applyNumberFormat="false" applyFill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  <xf numFmtId="0" fontId="22" fillId="0" borderId="23" applyNumberFormat="false" applyFill="false" applyAlignment="false" applyProtection="false">
      <alignment vertical="center"/>
    </xf>
  </cellStyleXfs>
  <cellXfs count="193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2" borderId="0" xfId="0" applyFill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2" fillId="3" borderId="6" xfId="0" applyFont="true" applyFill="true" applyBorder="true" applyAlignment="true">
      <alignment horizontal="left" vertical="top" wrapText="true"/>
    </xf>
    <xf numFmtId="0" fontId="2" fillId="3" borderId="7" xfId="0" applyFont="true" applyFill="true" applyBorder="true" applyAlignment="true">
      <alignment horizontal="left" vertical="top" wrapText="true"/>
    </xf>
    <xf numFmtId="0" fontId="2" fillId="3" borderId="8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center" vertical="center"/>
    </xf>
    <xf numFmtId="0" fontId="3" fillId="2" borderId="11" xfId="0" applyFont="true" applyFill="true" applyBorder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10" fontId="1" fillId="4" borderId="13" xfId="0" applyNumberFormat="true" applyFont="true" applyFill="true" applyBorder="true" applyAlignment="true">
      <alignment horizontal="center" vertical="center"/>
    </xf>
    <xf numFmtId="10" fontId="1" fillId="4" borderId="4" xfId="9" applyNumberFormat="true" applyFont="true" applyFill="true" applyBorder="true" applyAlignment="true">
      <alignment horizontal="center" vertical="center"/>
    </xf>
    <xf numFmtId="180" fontId="2" fillId="2" borderId="12" xfId="0" applyNumberFormat="true" applyFont="true" applyFill="true" applyBorder="true">
      <alignment vertical="center"/>
    </xf>
    <xf numFmtId="0" fontId="2" fillId="2" borderId="12" xfId="0" applyFont="true" applyFill="true" applyBorder="true">
      <alignment vertical="center"/>
    </xf>
    <xf numFmtId="0" fontId="2" fillId="2" borderId="3" xfId="0" applyFont="true" applyFill="true" applyBorder="true">
      <alignment vertical="center"/>
    </xf>
    <xf numFmtId="0" fontId="1" fillId="2" borderId="14" xfId="0" applyFont="true" applyFill="true" applyBorder="true" applyAlignment="true">
      <alignment horizontal="center" vertical="center"/>
    </xf>
    <xf numFmtId="0" fontId="2" fillId="0" borderId="14" xfId="0" applyFont="true" applyFill="true" applyBorder="true" applyAlignment="true">
      <alignment horizontal="center" vertical="center"/>
    </xf>
    <xf numFmtId="10" fontId="2" fillId="0" borderId="14" xfId="9" applyNumberFormat="true" applyFont="true" applyFill="true" applyBorder="true" applyAlignment="true">
      <alignment horizontal="center" vertical="center"/>
    </xf>
    <xf numFmtId="0" fontId="2" fillId="2" borderId="14" xfId="0" applyFont="true" applyFill="true" applyBorder="true" applyAlignment="true">
      <alignment horizontal="center" vertical="center"/>
    </xf>
    <xf numFmtId="180" fontId="2" fillId="0" borderId="14" xfId="0" applyNumberFormat="true" applyFont="true" applyFill="true" applyBorder="true" applyAlignment="true">
      <alignment horizontal="center" vertical="center"/>
    </xf>
    <xf numFmtId="180" fontId="2" fillId="2" borderId="14" xfId="0" applyNumberFormat="true" applyFont="true" applyFill="true" applyBorder="true" applyAlignment="true">
      <alignment horizontal="center" vertical="center"/>
    </xf>
    <xf numFmtId="180" fontId="0" fillId="2" borderId="0" xfId="0" applyNumberFormat="true" applyFill="true" applyAlignment="true">
      <alignment horizontal="center" vertical="center"/>
    </xf>
    <xf numFmtId="10" fontId="0" fillId="2" borderId="0" xfId="9" applyNumberFormat="true" applyFill="true" applyAlignment="true">
      <alignment horizontal="center" vertical="center"/>
    </xf>
    <xf numFmtId="10" fontId="0" fillId="2" borderId="0" xfId="9" applyNumberFormat="true" applyFill="true">
      <alignment vertical="center"/>
    </xf>
    <xf numFmtId="0" fontId="2" fillId="2" borderId="8" xfId="0" applyFont="true" applyFill="true" applyBorder="true" applyAlignment="true">
      <alignment horizontal="center" vertical="center"/>
    </xf>
    <xf numFmtId="180" fontId="2" fillId="2" borderId="13" xfId="0" applyNumberFormat="true" applyFont="true" applyFill="true" applyBorder="true">
      <alignment vertical="center"/>
    </xf>
    <xf numFmtId="0" fontId="2" fillId="2" borderId="13" xfId="0" applyFont="true" applyFill="true" applyBorder="true">
      <alignment vertical="center"/>
    </xf>
    <xf numFmtId="0" fontId="2" fillId="2" borderId="4" xfId="0" applyFont="true" applyFill="true" applyBorder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9" xfId="0" applyFont="true" applyFill="true" applyBorder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0" fontId="5" fillId="2" borderId="7" xfId="0" applyFont="true" applyFill="true" applyBorder="true" applyAlignment="true">
      <alignment horizontal="center" vertical="center"/>
    </xf>
    <xf numFmtId="14" fontId="5" fillId="2" borderId="12" xfId="0" applyNumberFormat="true" applyFont="true" applyFill="true" applyBorder="true" applyAlignment="true">
      <alignment horizontal="center" vertical="center"/>
    </xf>
    <xf numFmtId="0" fontId="5" fillId="2" borderId="8" xfId="0" applyFont="true" applyFill="true" applyBorder="true" applyAlignment="true">
      <alignment horizontal="center" vertical="center"/>
    </xf>
    <xf numFmtId="14" fontId="5" fillId="2" borderId="13" xfId="0" applyNumberFormat="true" applyFont="true" applyFill="true" applyBorder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0" fontId="5" fillId="2" borderId="12" xfId="0" applyFont="true" applyFill="true" applyBorder="true" applyAlignment="true">
      <alignment horizontal="center" vertical="center"/>
    </xf>
    <xf numFmtId="0" fontId="5" fillId="2" borderId="3" xfId="0" applyFont="true" applyFill="true" applyBorder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/>
    </xf>
    <xf numFmtId="180" fontId="5" fillId="2" borderId="3" xfId="0" applyNumberFormat="true" applyFont="true" applyFill="true" applyBorder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5" fillId="2" borderId="13" xfId="0" applyFont="true" applyFill="true" applyBorder="true" applyAlignment="true">
      <alignment horizontal="center" vertical="center"/>
    </xf>
    <xf numFmtId="180" fontId="5" fillId="2" borderId="4" xfId="0" applyNumberFormat="true" applyFont="true" applyFill="true" applyBorder="true" applyAlignment="true">
      <alignment horizontal="center" vertical="center"/>
    </xf>
    <xf numFmtId="10" fontId="4" fillId="2" borderId="0" xfId="9" applyNumberFormat="true" applyFont="true" applyFill="true" applyAlignment="true">
      <alignment horizontal="center" vertical="center"/>
    </xf>
    <xf numFmtId="0" fontId="6" fillId="2" borderId="14" xfId="0" applyFont="true" applyFill="true" applyBorder="true" applyAlignment="true">
      <alignment horizontal="center" vertical="center"/>
    </xf>
    <xf numFmtId="0" fontId="6" fillId="2" borderId="9" xfId="0" applyFont="true" applyFill="true" applyBorder="true" applyAlignment="true">
      <alignment horizontal="center" vertical="center"/>
    </xf>
    <xf numFmtId="179" fontId="5" fillId="4" borderId="5" xfId="9" applyNumberFormat="true" applyFont="true" applyFill="true" applyBorder="true" applyAlignment="true">
      <alignment horizontal="center" vertical="center"/>
    </xf>
    <xf numFmtId="179" fontId="5" fillId="2" borderId="8" xfId="0" applyNumberFormat="true" applyFont="true" applyFill="true" applyBorder="true" applyAlignment="true">
      <alignment horizontal="center" vertical="center"/>
    </xf>
    <xf numFmtId="179" fontId="4" fillId="2" borderId="0" xfId="9" applyNumberFormat="true" applyFont="true" applyFill="true" applyAlignment="true">
      <alignment horizontal="center" vertical="center"/>
    </xf>
    <xf numFmtId="9" fontId="4" fillId="2" borderId="0" xfId="9" applyFont="true" applyFill="true" applyAlignment="true">
      <alignment horizontal="center" vertical="center"/>
    </xf>
    <xf numFmtId="0" fontId="7" fillId="2" borderId="9" xfId="0" applyFont="true" applyFill="true" applyBorder="true" applyAlignment="true">
      <alignment horizontal="center" vertical="center"/>
    </xf>
    <xf numFmtId="0" fontId="8" fillId="2" borderId="10" xfId="0" applyFont="true" applyFill="true" applyBorder="true" applyAlignment="true">
      <alignment horizontal="center" vertical="center"/>
    </xf>
    <xf numFmtId="181" fontId="5" fillId="2" borderId="10" xfId="0" applyNumberFormat="true" applyFont="true" applyFill="true" applyBorder="true" applyAlignment="true">
      <alignment horizontal="center" vertical="center"/>
    </xf>
    <xf numFmtId="0" fontId="6" fillId="2" borderId="10" xfId="0" applyFont="true" applyFill="true" applyBorder="true" applyAlignment="true">
      <alignment horizontal="center" vertical="center"/>
    </xf>
    <xf numFmtId="10" fontId="9" fillId="2" borderId="13" xfId="9" applyNumberFormat="true" applyFont="true" applyFill="true" applyBorder="true" applyAlignment="true">
      <alignment horizontal="center" vertical="center"/>
    </xf>
    <xf numFmtId="0" fontId="10" fillId="2" borderId="0" xfId="0" applyFont="true" applyFill="true" applyAlignment="true">
      <alignment horizontal="center" vertical="center"/>
    </xf>
    <xf numFmtId="10" fontId="9" fillId="2" borderId="0" xfId="9" applyNumberFormat="true" applyFont="true" applyFill="true" applyAlignment="true">
      <alignment horizontal="center" vertical="center"/>
    </xf>
    <xf numFmtId="180" fontId="8" fillId="2" borderId="11" xfId="0" applyNumberFormat="true" applyFont="true" applyFill="true" applyBorder="true" applyAlignment="true">
      <alignment horizontal="center" vertical="center"/>
    </xf>
    <xf numFmtId="0" fontId="8" fillId="2" borderId="11" xfId="0" applyFont="true" applyFill="true" applyBorder="true" applyAlignment="true">
      <alignment horizontal="center" vertical="center"/>
    </xf>
    <xf numFmtId="9" fontId="5" fillId="2" borderId="0" xfId="0" applyNumberFormat="true" applyFont="true" applyFill="true" applyAlignment="true">
      <alignment horizontal="center" vertical="center"/>
    </xf>
    <xf numFmtId="181" fontId="5" fillId="2" borderId="11" xfId="0" applyNumberFormat="true" applyFont="true" applyFill="true" applyBorder="true" applyAlignment="true">
      <alignment horizontal="center" vertical="center"/>
    </xf>
    <xf numFmtId="10" fontId="5" fillId="2" borderId="0" xfId="0" applyNumberFormat="true" applyFont="true" applyFill="true" applyAlignment="true">
      <alignment horizontal="center" vertical="center"/>
    </xf>
    <xf numFmtId="0" fontId="11" fillId="2" borderId="14" xfId="0" applyFont="true" applyFill="true" applyBorder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5" fillId="2" borderId="5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9" fillId="2" borderId="9" xfId="0" applyFont="true" applyFill="true" applyBorder="true" applyAlignment="true">
      <alignment horizontal="center" vertical="center"/>
    </xf>
    <xf numFmtId="10" fontId="9" fillId="2" borderId="11" xfId="9" applyNumberFormat="true" applyFont="true" applyFill="true" applyBorder="true" applyAlignment="true">
      <alignment horizontal="center" vertical="center"/>
    </xf>
    <xf numFmtId="0" fontId="12" fillId="2" borderId="10" xfId="0" applyFont="true" applyFill="true" applyBorder="true" applyAlignment="true">
      <alignment horizontal="center" vertical="center"/>
    </xf>
    <xf numFmtId="0" fontId="12" fillId="2" borderId="14" xfId="0" applyFont="true" applyFill="true" applyBorder="true" applyAlignment="true">
      <alignment horizontal="center" vertical="center"/>
    </xf>
    <xf numFmtId="0" fontId="11" fillId="2" borderId="11" xfId="0" applyFont="true" applyFill="true" applyBorder="true" applyAlignment="true">
      <alignment horizontal="center" vertical="center"/>
    </xf>
    <xf numFmtId="0" fontId="11" fillId="2" borderId="10" xfId="0" applyFont="true" applyFill="true" applyBorder="true" applyAlignment="true">
      <alignment horizontal="center" vertical="center"/>
    </xf>
    <xf numFmtId="10" fontId="5" fillId="2" borderId="13" xfId="0" applyNumberFormat="true" applyFont="true" applyFill="true" applyBorder="true" applyAlignment="true">
      <alignment horizontal="center" vertical="center"/>
    </xf>
    <xf numFmtId="180" fontId="5" fillId="2" borderId="0" xfId="0" applyNumberFormat="true" applyFont="true" applyFill="true" applyAlignment="true">
      <alignment horizontal="center" vertical="center"/>
    </xf>
    <xf numFmtId="180" fontId="5" fillId="2" borderId="5" xfId="0" applyNumberFormat="true" applyFont="true" applyFill="true" applyBorder="true" applyAlignment="true">
      <alignment horizontal="center" vertical="center"/>
    </xf>
    <xf numFmtId="0" fontId="13" fillId="2" borderId="0" xfId="0" applyFont="true" applyFill="true" applyAlignment="true">
      <alignment horizontal="center" vertical="center"/>
    </xf>
    <xf numFmtId="0" fontId="9" fillId="4" borderId="11" xfId="0" applyFont="true" applyFill="true" applyBorder="true" applyAlignment="true">
      <alignment horizontal="center" vertical="center"/>
    </xf>
    <xf numFmtId="10" fontId="9" fillId="4" borderId="11" xfId="0" applyNumberFormat="true" applyFont="true" applyFill="true" applyBorder="true" applyAlignment="true">
      <alignment horizontal="center" vertical="center"/>
    </xf>
    <xf numFmtId="0" fontId="14" fillId="2" borderId="9" xfId="0" applyFont="true" applyFill="true" applyBorder="true" applyAlignment="true">
      <alignment horizontal="center" vertical="center"/>
    </xf>
    <xf numFmtId="0" fontId="9" fillId="2" borderId="11" xfId="0" applyFont="true" applyFill="true" applyBorder="true" applyAlignment="true">
      <alignment horizontal="center" vertical="center"/>
    </xf>
    <xf numFmtId="0" fontId="14" fillId="2" borderId="9" xfId="0" applyFont="true" applyFill="true" applyBorder="true" applyAlignment="true">
      <alignment horizontal="center" vertical="center" wrapText="true"/>
    </xf>
    <xf numFmtId="180" fontId="9" fillId="2" borderId="4" xfId="0" applyNumberFormat="true" applyFont="true" applyFill="true" applyBorder="true" applyAlignment="true">
      <alignment horizontal="center" vertical="center"/>
    </xf>
    <xf numFmtId="180" fontId="9" fillId="2" borderId="5" xfId="0" applyNumberFormat="true" applyFont="true" applyFill="true" applyBorder="true" applyAlignment="true">
      <alignment horizontal="center" vertical="center"/>
    </xf>
    <xf numFmtId="0" fontId="12" fillId="2" borderId="0" xfId="0" applyFont="true" applyFill="true" applyBorder="true" applyAlignment="true">
      <alignment horizontal="center" vertical="center"/>
    </xf>
    <xf numFmtId="180" fontId="9" fillId="2" borderId="3" xfId="0" applyNumberFormat="true" applyFont="true" applyFill="true" applyBorder="true" applyAlignment="true">
      <alignment horizontal="center" vertical="center"/>
    </xf>
    <xf numFmtId="180" fontId="9" fillId="2" borderId="0" xfId="0" applyNumberFormat="true" applyFont="true" applyFill="true" applyBorder="true" applyAlignment="true">
      <alignment horizontal="center" vertical="center"/>
    </xf>
    <xf numFmtId="0" fontId="15" fillId="2" borderId="1" xfId="41" applyFont="true" applyFill="true" applyBorder="true" applyAlignment="true">
      <alignment horizontal="center" vertical="center" wrapText="true"/>
    </xf>
    <xf numFmtId="0" fontId="16" fillId="2" borderId="2" xfId="41" applyFont="true" applyFill="true" applyBorder="true" applyAlignment="true">
      <alignment horizontal="center" vertical="center" wrapText="true"/>
    </xf>
    <xf numFmtId="0" fontId="16" fillId="2" borderId="4" xfId="41" applyFont="true" applyFill="true" applyBorder="true" applyAlignment="true">
      <alignment horizontal="center" vertical="center" wrapText="true"/>
    </xf>
    <xf numFmtId="0" fontId="16" fillId="2" borderId="5" xfId="41" applyFont="true" applyFill="true" applyBorder="true" applyAlignment="true">
      <alignment horizontal="center" vertical="center" wrapText="true"/>
    </xf>
    <xf numFmtId="0" fontId="17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8" fillId="2" borderId="0" xfId="0" applyFont="true" applyFill="true" applyAlignment="true">
      <alignment horizontal="center" vertical="center"/>
    </xf>
    <xf numFmtId="180" fontId="13" fillId="2" borderId="0" xfId="0" applyNumberFormat="true" applyFont="true" applyFill="true" applyAlignment="true">
      <alignment horizontal="center" vertical="center"/>
    </xf>
    <xf numFmtId="0" fontId="16" fillId="2" borderId="6" xfId="41" applyFont="true" applyFill="true" applyBorder="true" applyAlignment="true">
      <alignment horizontal="center" vertical="center" wrapText="true"/>
    </xf>
    <xf numFmtId="0" fontId="16" fillId="2" borderId="8" xfId="41" applyFont="true" applyFill="true" applyBorder="true" applyAlignment="true">
      <alignment horizontal="center" vertical="center" wrapText="true"/>
    </xf>
    <xf numFmtId="0" fontId="14" fillId="2" borderId="0" xfId="0" applyFont="true" applyFill="true" applyAlignment="true">
      <alignment horizontal="center" vertical="center"/>
    </xf>
    <xf numFmtId="0" fontId="12" fillId="2" borderId="9" xfId="0" applyFont="true" applyFill="true" applyBorder="true" applyAlignment="true">
      <alignment horizontal="center" vertical="center"/>
    </xf>
    <xf numFmtId="180" fontId="13" fillId="2" borderId="7" xfId="0" applyNumberFormat="true" applyFont="true" applyFill="true" applyBorder="true" applyAlignment="true">
      <alignment horizontal="center" vertical="center"/>
    </xf>
    <xf numFmtId="0" fontId="13" fillId="2" borderId="5" xfId="0" applyFont="true" applyFill="true" applyBorder="true" applyAlignment="true">
      <alignment horizontal="center" vertical="center"/>
    </xf>
    <xf numFmtId="180" fontId="13" fillId="2" borderId="5" xfId="0" applyNumberFormat="true" applyFont="true" applyFill="true" applyBorder="true" applyAlignment="true">
      <alignment horizontal="center" vertical="center"/>
    </xf>
    <xf numFmtId="180" fontId="13" fillId="2" borderId="8" xfId="0" applyNumberFormat="true" applyFont="true" applyFill="true" applyBorder="true" applyAlignment="true">
      <alignment horizontal="center" vertical="center"/>
    </xf>
    <xf numFmtId="0" fontId="7" fillId="2" borderId="1" xfId="0" applyFont="true" applyFill="true" applyBorder="true" applyAlignment="true">
      <alignment horizontal="left" vertical="top" wrapText="true"/>
    </xf>
    <xf numFmtId="0" fontId="9" fillId="2" borderId="2" xfId="0" applyFont="true" applyFill="true" applyBorder="true" applyAlignment="true">
      <alignment horizontal="left" vertical="top"/>
    </xf>
    <xf numFmtId="0" fontId="9" fillId="2" borderId="3" xfId="0" applyFont="true" applyFill="true" applyBorder="true" applyAlignment="true">
      <alignment horizontal="left" vertical="top"/>
    </xf>
    <xf numFmtId="0" fontId="9" fillId="2" borderId="0" xfId="0" applyFont="true" applyFill="true" applyAlignment="true">
      <alignment horizontal="left" vertical="top"/>
    </xf>
    <xf numFmtId="0" fontId="9" fillId="2" borderId="4" xfId="0" applyFont="true" applyFill="true" applyBorder="true" applyAlignment="true">
      <alignment horizontal="left" vertical="top"/>
    </xf>
    <xf numFmtId="0" fontId="9" fillId="2" borderId="5" xfId="0" applyFont="true" applyFill="true" applyBorder="true" applyAlignment="true">
      <alignment horizontal="left" vertical="top"/>
    </xf>
    <xf numFmtId="0" fontId="14" fillId="2" borderId="10" xfId="0" applyFont="true" applyFill="true" applyBorder="true" applyAlignment="true">
      <alignment horizontal="center" vertical="center"/>
    </xf>
    <xf numFmtId="0" fontId="9" fillId="4" borderId="8" xfId="0" applyFont="true" applyFill="true" applyBorder="true" applyAlignment="true">
      <alignment horizontal="center" vertical="center"/>
    </xf>
    <xf numFmtId="0" fontId="9" fillId="4" borderId="13" xfId="0" applyFont="true" applyFill="true" applyBorder="true" applyAlignment="true">
      <alignment horizontal="center" vertical="center"/>
    </xf>
    <xf numFmtId="9" fontId="9" fillId="4" borderId="13" xfId="0" applyNumberFormat="true" applyFont="true" applyFill="true" applyBorder="true" applyAlignment="true">
      <alignment horizontal="center" vertical="center"/>
    </xf>
    <xf numFmtId="0" fontId="5" fillId="2" borderId="2" xfId="0" applyFont="true" applyFill="true" applyBorder="true" applyAlignment="true">
      <alignment horizontal="center" vertical="center"/>
    </xf>
    <xf numFmtId="180" fontId="5" fillId="2" borderId="2" xfId="0" applyNumberFormat="true" applyFont="true" applyFill="true" applyBorder="true" applyAlignment="true">
      <alignment horizontal="center" vertical="center"/>
    </xf>
    <xf numFmtId="0" fontId="9" fillId="2" borderId="6" xfId="0" applyFont="true" applyFill="true" applyBorder="true" applyAlignment="true">
      <alignment horizontal="left" vertical="top"/>
    </xf>
    <xf numFmtId="0" fontId="9" fillId="2" borderId="7" xfId="0" applyFont="true" applyFill="true" applyBorder="true" applyAlignment="true">
      <alignment horizontal="left" vertical="top"/>
    </xf>
    <xf numFmtId="0" fontId="9" fillId="2" borderId="8" xfId="0" applyFont="true" applyFill="true" applyBorder="true" applyAlignment="true">
      <alignment horizontal="left" vertical="top"/>
    </xf>
    <xf numFmtId="0" fontId="9" fillId="2" borderId="10" xfId="0" applyFont="true" applyFill="true" applyBorder="true" applyAlignment="true">
      <alignment horizontal="center" vertical="center"/>
    </xf>
    <xf numFmtId="180" fontId="9" fillId="2" borderId="13" xfId="0" applyNumberFormat="true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180" fontId="9" fillId="4" borderId="13" xfId="0" applyNumberFormat="true" applyFont="true" applyFill="true" applyBorder="true" applyAlignment="true">
      <alignment horizontal="center" vertical="center"/>
    </xf>
    <xf numFmtId="180" fontId="9" fillId="4" borderId="4" xfId="0" applyNumberFormat="true" applyFont="true" applyFill="true" applyBorder="true" applyAlignment="true">
      <alignment horizontal="center" vertical="center"/>
    </xf>
    <xf numFmtId="0" fontId="11" fillId="2" borderId="9" xfId="0" applyFont="true" applyFill="true" applyBorder="true" applyAlignment="true">
      <alignment horizontal="center" vertical="center"/>
    </xf>
    <xf numFmtId="0" fontId="12" fillId="2" borderId="11" xfId="0" applyFont="true" applyFill="true" applyBorder="true" applyAlignment="true">
      <alignment horizontal="center" vertical="center"/>
    </xf>
    <xf numFmtId="180" fontId="11" fillId="2" borderId="10" xfId="0" applyNumberFormat="true" applyFont="true" applyFill="true" applyBorder="true" applyAlignment="true">
      <alignment horizontal="center" vertical="center"/>
    </xf>
    <xf numFmtId="178" fontId="11" fillId="2" borderId="10" xfId="9" applyNumberFormat="true" applyFont="true" applyFill="true" applyBorder="true" applyAlignment="true">
      <alignment horizontal="center" vertical="center"/>
    </xf>
    <xf numFmtId="10" fontId="11" fillId="2" borderId="11" xfId="0" applyNumberFormat="true" applyFont="true" applyFill="true" applyBorder="true" applyAlignment="true">
      <alignment horizontal="center" vertical="center"/>
    </xf>
    <xf numFmtId="178" fontId="11" fillId="2" borderId="11" xfId="0" applyNumberFormat="true" applyFont="true" applyFill="true" applyBorder="true" applyAlignment="true">
      <alignment horizontal="center" vertical="center"/>
    </xf>
    <xf numFmtId="0" fontId="0" fillId="2" borderId="15" xfId="0" applyFill="true" applyBorder="true">
      <alignment vertical="center"/>
    </xf>
    <xf numFmtId="0" fontId="0" fillId="2" borderId="16" xfId="0" applyFill="true" applyBorder="true">
      <alignment vertical="center"/>
    </xf>
    <xf numFmtId="0" fontId="0" fillId="2" borderId="17" xfId="0" applyFill="true" applyBorder="true">
      <alignment vertical="center"/>
    </xf>
    <xf numFmtId="0" fontId="18" fillId="2" borderId="17" xfId="0" applyFont="true" applyFill="true" applyBorder="true" applyAlignment="true">
      <alignment horizontal="left" vertical="top" wrapText="true"/>
    </xf>
    <xf numFmtId="0" fontId="19" fillId="2" borderId="0" xfId="0" applyFont="true" applyFill="true" applyAlignment="true">
      <alignment horizontal="left" vertical="top" wrapText="true"/>
    </xf>
    <xf numFmtId="0" fontId="19" fillId="2" borderId="17" xfId="0" applyFont="true" applyFill="true" applyBorder="true" applyAlignment="true">
      <alignment horizontal="left" vertical="top" wrapText="true"/>
    </xf>
    <xf numFmtId="0" fontId="0" fillId="2" borderId="18" xfId="0" applyFill="true" applyBorder="true">
      <alignment vertical="center"/>
    </xf>
    <xf numFmtId="0" fontId="0" fillId="2" borderId="19" xfId="0" applyFill="true" applyBorder="true">
      <alignment vertical="center"/>
    </xf>
    <xf numFmtId="0" fontId="0" fillId="2" borderId="16" xfId="0" applyFill="true" applyBorder="true" applyAlignment="true">
      <alignment horizontal="center" vertical="center"/>
    </xf>
    <xf numFmtId="0" fontId="12" fillId="2" borderId="0" xfId="0" applyFont="true" applyFill="true" applyAlignment="true">
      <alignment horizontal="center" vertical="center"/>
    </xf>
    <xf numFmtId="0" fontId="5" fillId="2" borderId="19" xfId="0" applyFont="true" applyFill="true" applyBorder="true" applyAlignment="true">
      <alignment horizontal="center" vertical="center"/>
    </xf>
    <xf numFmtId="0" fontId="12" fillId="2" borderId="19" xfId="0" applyFont="true" applyFill="true" applyBorder="true" applyAlignment="true">
      <alignment horizontal="center" vertical="center"/>
    </xf>
    <xf numFmtId="0" fontId="0" fillId="2" borderId="19" xfId="0" applyFill="true" applyBorder="true" applyAlignment="true">
      <alignment horizontal="center" vertical="center"/>
    </xf>
    <xf numFmtId="0" fontId="12" fillId="2" borderId="16" xfId="0" applyFont="true" applyFill="true" applyBorder="true" applyAlignment="true">
      <alignment horizontal="center" vertical="center"/>
    </xf>
    <xf numFmtId="0" fontId="12" fillId="2" borderId="20" xfId="0" applyFont="true" applyFill="true" applyBorder="true" applyAlignment="true">
      <alignment horizontal="center" vertical="center"/>
    </xf>
    <xf numFmtId="10" fontId="5" fillId="2" borderId="0" xfId="9" applyNumberFormat="true" applyFont="true" applyFill="true" applyAlignment="true">
      <alignment horizontal="center" vertical="center"/>
    </xf>
    <xf numFmtId="10" fontId="5" fillId="2" borderId="21" xfId="0" applyNumberFormat="true" applyFont="true" applyFill="true" applyBorder="true" applyAlignment="true">
      <alignment horizontal="center" vertical="center"/>
    </xf>
    <xf numFmtId="0" fontId="0" fillId="2" borderId="21" xfId="0" applyFill="true" applyBorder="true">
      <alignment vertical="center"/>
    </xf>
    <xf numFmtId="180" fontId="5" fillId="2" borderId="19" xfId="0" applyNumberFormat="true" applyFont="true" applyFill="true" applyBorder="true" applyAlignment="true">
      <alignment horizontal="center" vertical="center"/>
    </xf>
    <xf numFmtId="0" fontId="0" fillId="2" borderId="22" xfId="0" applyFill="true" applyBorder="true">
      <alignment vertical="center"/>
    </xf>
    <xf numFmtId="0" fontId="6" fillId="2" borderId="21" xfId="0" applyFont="true" applyFill="true" applyBorder="true" applyAlignment="true">
      <alignment horizontal="center" vertical="center"/>
    </xf>
    <xf numFmtId="179" fontId="0" fillId="2" borderId="0" xfId="0" applyNumberFormat="true" applyFill="true">
      <alignment vertical="center"/>
    </xf>
    <xf numFmtId="177" fontId="0" fillId="2" borderId="0" xfId="0" applyNumberFormat="true" applyFill="true">
      <alignment vertical="center"/>
    </xf>
    <xf numFmtId="180" fontId="0" fillId="2" borderId="0" xfId="0" applyNumberFormat="true" applyFill="true">
      <alignment vertical="center"/>
    </xf>
    <xf numFmtId="176" fontId="0" fillId="2" borderId="0" xfId="0" applyNumberFormat="true" applyFill="true">
      <alignment vertical="center"/>
    </xf>
    <xf numFmtId="0" fontId="20" fillId="2" borderId="0" xfId="0" applyFont="true" applyFill="true" applyAlignment="true">
      <alignment horizontal="center" vertical="center"/>
    </xf>
    <xf numFmtId="0" fontId="6" fillId="2" borderId="1" xfId="0" applyFont="true" applyFill="true" applyBorder="true" applyAlignment="true">
      <alignment horizontal="left" vertical="top" wrapText="true"/>
    </xf>
    <xf numFmtId="0" fontId="20" fillId="2" borderId="2" xfId="0" applyFont="true" applyFill="true" applyBorder="true" applyAlignment="true">
      <alignment horizontal="left" vertical="top" wrapText="true"/>
    </xf>
    <xf numFmtId="0" fontId="20" fillId="2" borderId="3" xfId="0" applyFont="true" applyFill="true" applyBorder="true" applyAlignment="true">
      <alignment horizontal="left" vertical="top" wrapText="true"/>
    </xf>
    <xf numFmtId="0" fontId="20" fillId="2" borderId="0" xfId="0" applyFont="true" applyFill="true" applyAlignment="true">
      <alignment horizontal="left" vertical="top" wrapText="true"/>
    </xf>
    <xf numFmtId="0" fontId="20" fillId="2" borderId="4" xfId="0" applyFont="true" applyFill="true" applyBorder="true" applyAlignment="true">
      <alignment horizontal="left" vertical="top" wrapText="true"/>
    </xf>
    <xf numFmtId="0" fontId="20" fillId="2" borderId="5" xfId="0" applyFont="true" applyFill="true" applyBorder="true" applyAlignment="true">
      <alignment horizontal="left" vertical="top" wrapText="true"/>
    </xf>
    <xf numFmtId="9" fontId="9" fillId="2" borderId="9" xfId="0" applyNumberFormat="true" applyFont="true" applyFill="true" applyBorder="true" applyAlignment="true">
      <alignment horizontal="center" vertical="center"/>
    </xf>
    <xf numFmtId="177" fontId="9" fillId="2" borderId="10" xfId="9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10" fontId="9" fillId="2" borderId="10" xfId="9" applyNumberFormat="true" applyFont="true" applyFill="true" applyBorder="true" applyAlignment="true">
      <alignment horizontal="center" vertical="center"/>
    </xf>
    <xf numFmtId="180" fontId="9" fillId="2" borderId="10" xfId="0" applyNumberFormat="true" applyFont="true" applyFill="true" applyBorder="true" applyAlignment="true">
      <alignment horizontal="center" vertical="center"/>
    </xf>
    <xf numFmtId="0" fontId="9" fillId="2" borderId="7" xfId="0" applyFont="true" applyFill="true" applyBorder="true" applyAlignment="true">
      <alignment horizontal="center" vertical="center"/>
    </xf>
    <xf numFmtId="0" fontId="9" fillId="2" borderId="12" xfId="0" applyFont="true" applyFill="true" applyBorder="true" applyAlignment="true">
      <alignment horizontal="center" vertical="center"/>
    </xf>
    <xf numFmtId="0" fontId="9" fillId="2" borderId="8" xfId="0" applyFont="true" applyFill="true" applyBorder="true" applyAlignment="true">
      <alignment horizontal="center" vertical="center"/>
    </xf>
    <xf numFmtId="0" fontId="20" fillId="2" borderId="6" xfId="0" applyFont="true" applyFill="true" applyBorder="true" applyAlignment="true">
      <alignment horizontal="left" vertical="top" wrapText="true"/>
    </xf>
    <xf numFmtId="0" fontId="20" fillId="2" borderId="7" xfId="0" applyFont="true" applyFill="true" applyBorder="true" applyAlignment="true">
      <alignment horizontal="left" vertical="top" wrapText="true"/>
    </xf>
    <xf numFmtId="0" fontId="20" fillId="2" borderId="8" xfId="0" applyFont="true" applyFill="true" applyBorder="true" applyAlignment="true">
      <alignment horizontal="left" vertical="top" wrapText="true"/>
    </xf>
    <xf numFmtId="0" fontId="14" fillId="2" borderId="11" xfId="0" applyFont="true" applyFill="true" applyBorder="true" applyAlignment="true">
      <alignment horizontal="center" vertical="center"/>
    </xf>
    <xf numFmtId="180" fontId="14" fillId="4" borderId="11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13" fillId="2" borderId="7" xfId="0" applyFont="true" applyFill="true" applyBorder="true" applyAlignment="true">
      <alignment horizontal="center" vertical="center"/>
    </xf>
    <xf numFmtId="0" fontId="13" fillId="2" borderId="12" xfId="0" applyFont="true" applyFill="true" applyBorder="true" applyAlignment="true">
      <alignment horizontal="center" vertical="center"/>
    </xf>
    <xf numFmtId="2" fontId="13" fillId="2" borderId="12" xfId="0" applyNumberFormat="true" applyFont="true" applyFill="true" applyBorder="true" applyAlignment="true">
      <alignment horizontal="center" vertical="center"/>
    </xf>
    <xf numFmtId="0" fontId="4" fillId="2" borderId="14" xfId="0" applyFont="true" applyFill="true" applyBorder="true" applyAlignment="true">
      <alignment horizontal="center" vertical="center"/>
    </xf>
    <xf numFmtId="0" fontId="11" fillId="2" borderId="5" xfId="0" applyFont="true" applyFill="true" applyBorder="true" applyAlignment="true">
      <alignment horizontal="center" vertical="center"/>
    </xf>
    <xf numFmtId="9" fontId="13" fillId="2" borderId="4" xfId="0" applyNumberFormat="true" applyFont="true" applyFill="true" applyBorder="true" applyAlignment="true">
      <alignment horizontal="center" vertical="center"/>
    </xf>
    <xf numFmtId="10" fontId="13" fillId="2" borderId="5" xfId="9" applyNumberFormat="true" applyFont="true" applyFill="true" applyBorder="true" applyAlignment="true">
      <alignment horizontal="center" vertical="center"/>
    </xf>
    <xf numFmtId="0" fontId="11" fillId="2" borderId="0" xfId="0" applyFont="true" applyFill="true" applyAlignment="true">
      <alignment horizontal="center" vertical="center"/>
    </xf>
    <xf numFmtId="9" fontId="4" fillId="2" borderId="0" xfId="0" applyNumberFormat="true" applyFont="true" applyFill="true" applyAlignment="true">
      <alignment horizontal="center" vertical="center"/>
    </xf>
    <xf numFmtId="2" fontId="13" fillId="2" borderId="3" xfId="0" applyNumberFormat="true" applyFont="true" applyFill="true" applyBorder="true" applyAlignment="true">
      <alignment horizontal="center" vertical="center"/>
    </xf>
    <xf numFmtId="2" fontId="11" fillId="2" borderId="10" xfId="0" applyNumberFormat="true" applyFont="true" applyFill="true" applyBorder="true" applyAlignment="true">
      <alignment horizontal="center" vertical="center"/>
    </xf>
    <xf numFmtId="0" fontId="21" fillId="2" borderId="0" xfId="0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F$11" horiz="1" max="30" min="2" page="10" val="5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654685</xdr:colOff>
          <xdr:row>1</xdr:row>
          <xdr:rowOff>151130</xdr:rowOff>
        </xdr:from>
        <xdr:to>
          <xdr:col>12</xdr:col>
          <xdr:colOff>532765</xdr:colOff>
          <xdr:row>3</xdr:row>
          <xdr:rowOff>295910</xdr:rowOff>
        </xdr:to>
        <xdr:sp>
          <xdr:nvSpPr>
            <xdr:cNvPr id="1025" name="Object 1" hidden="true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550660" y="322580"/>
              <a:ext cx="4236720" cy="6534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435610</xdr:colOff>
      <xdr:row>9</xdr:row>
      <xdr:rowOff>120650</xdr:rowOff>
    </xdr:from>
    <xdr:to>
      <xdr:col>10</xdr:col>
      <xdr:colOff>393700</xdr:colOff>
      <xdr:row>16</xdr:row>
      <xdr:rowOff>137160</xdr:rowOff>
    </xdr:to>
    <xdr:sp>
      <xdr:nvSpPr>
        <xdr:cNvPr id="3" name="Text Box 1"/>
        <xdr:cNvSpPr txBox="true">
          <a:spLocks noChangeArrowheads="true"/>
        </xdr:cNvSpPr>
      </xdr:nvSpPr>
      <xdr:spPr>
        <a:xfrm>
          <a:off x="4363085" y="2353945"/>
          <a:ext cx="4931410" cy="1283335"/>
        </a:xfrm>
        <a:prstGeom prst="rect">
          <a:avLst/>
        </a:prstGeom>
        <a:solidFill>
          <a:srgbClr val="DBEEF4"/>
        </a:solidFill>
        <a:ln w="19050">
          <a:solidFill>
            <a:srgbClr val="000000"/>
          </a:solidFill>
          <a:miter lim="800000"/>
        </a:ln>
      </xdr:spPr>
      <xdr:txBody>
        <a:bodyPr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【例</a:t>
          </a:r>
          <a:r>
            <a:rPr lang="en-US" altLang="zh-CN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1</a:t>
          </a: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】 假设要购买一项保险年金，该保险可以在今后二十年内于每月末回报500元。此项年金的购买成本为 60,000元，假定投资回报率为8%，现在计算一下这笔投资是否值得。</a:t>
          </a: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  <a:p>
          <a:pPr algn="l" rtl="0" fontAlgn="auto">
            <a:lnSpc>
              <a:spcPct val="100000"/>
            </a:lnSpc>
            <a:defRPr sz="1000"/>
          </a:pP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3</xdr:row>
          <xdr:rowOff>75565</xdr:rowOff>
        </xdr:from>
        <xdr:to>
          <xdr:col>11</xdr:col>
          <xdr:colOff>674370</xdr:colOff>
          <xdr:row>6</xdr:row>
          <xdr:rowOff>68580</xdr:rowOff>
        </xdr:to>
        <xdr:sp>
          <xdr:nvSpPr>
            <xdr:cNvPr id="2049" name="Object 1" hidden="true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7566025" y="599440"/>
              <a:ext cx="2376170" cy="5073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638175</xdr:colOff>
      <xdr:row>2</xdr:row>
      <xdr:rowOff>38100</xdr:rowOff>
    </xdr:from>
    <xdr:to>
      <xdr:col>9</xdr:col>
      <xdr:colOff>47625</xdr:colOff>
      <xdr:row>5</xdr:row>
      <xdr:rowOff>48260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638175" y="495300"/>
          <a:ext cx="7296150" cy="6959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【例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6-4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】 金额为 8000元 的 4 年期贷款，月支付额为 200元，该笔贷款的月利率和年利率为多少?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240665</xdr:colOff>
          <xdr:row>5</xdr:row>
          <xdr:rowOff>121285</xdr:rowOff>
        </xdr:from>
        <xdr:to>
          <xdr:col>7</xdr:col>
          <xdr:colOff>1052195</xdr:colOff>
          <xdr:row>8</xdr:row>
          <xdr:rowOff>90805</xdr:rowOff>
        </xdr:to>
        <xdr:sp>
          <xdr:nvSpPr>
            <xdr:cNvPr id="6145" name="Object 1" hidden="true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3098165" y="12642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386715</xdr:colOff>
          <xdr:row>10</xdr:row>
          <xdr:rowOff>184785</xdr:rowOff>
        </xdr:from>
        <xdr:to>
          <xdr:col>7</xdr:col>
          <xdr:colOff>1219835</xdr:colOff>
          <xdr:row>13</xdr:row>
          <xdr:rowOff>125730</xdr:rowOff>
        </xdr:to>
        <xdr:sp>
          <xdr:nvSpPr>
            <xdr:cNvPr id="3073" name="Object 1" hidden="true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177665" y="23818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1</xdr:row>
      <xdr:rowOff>133350</xdr:rowOff>
    </xdr:from>
    <xdr:to>
      <xdr:col>10</xdr:col>
      <xdr:colOff>102870</xdr:colOff>
      <xdr:row>5</xdr:row>
      <xdr:rowOff>168910</xdr:rowOff>
    </xdr:to>
    <xdr:sp>
      <xdr:nvSpPr>
        <xdr:cNvPr id="2" name="Text Box 2"/>
        <xdr:cNvSpPr txBox="true">
          <a:spLocks noChangeArrowheads="true"/>
        </xdr:cNvSpPr>
      </xdr:nvSpPr>
      <xdr:spPr>
        <a:xfrm>
          <a:off x="238125" y="304800"/>
          <a:ext cx="8408670" cy="7213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spcBef>
              <a:spcPts val="1200"/>
            </a:spcBef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假如要购买一家鞋店，投资成本为 40,000元，并且希望前五年的营业收入如下：8,000、9,200、10,000、12,000 和 14,500元。每年的贴现率为 8%。计算鞋店设资的净现值。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594360</xdr:colOff>
      <xdr:row>1</xdr:row>
      <xdr:rowOff>7620</xdr:rowOff>
    </xdr:from>
    <xdr:to>
      <xdr:col>9</xdr:col>
      <xdr:colOff>171450</xdr:colOff>
      <xdr:row>7</xdr:row>
      <xdr:rowOff>283845</xdr:rowOff>
    </xdr:to>
    <xdr:sp>
      <xdr:nvSpPr>
        <xdr:cNvPr id="2" name="Text Box 1025"/>
        <xdr:cNvSpPr txBox="true">
          <a:spLocks noChangeArrowheads="true"/>
        </xdr:cNvSpPr>
      </xdr:nvSpPr>
      <xdr:spPr>
        <a:xfrm>
          <a:off x="594360" y="236220"/>
          <a:ext cx="6730365" cy="1762125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某投资公司现有A、B与C三个互斥投资项目可供选择：假设这三个投资项目的当前（第0年）投资金额与今后三年（第l-3年）的预期回报分别如下表所示：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试建立一个决策模型，当公司使用的贴现率等于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1%-15％范围内，步长为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0.5%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，模型能给出这三个项目中最优的投资项目。</a:t>
          </a: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85725</xdr:rowOff>
        </xdr:from>
        <xdr:to>
          <xdr:col>3</xdr:col>
          <xdr:colOff>876935</xdr:colOff>
          <xdr:row>10</xdr:row>
          <xdr:rowOff>837565</xdr:rowOff>
        </xdr:to>
        <xdr:sp>
          <xdr:nvSpPr>
            <xdr:cNvPr id="5121" name="Spinner 1" hidden="true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533650" y="2663825"/>
              <a:ext cx="657860" cy="7518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2</xdr:row>
      <xdr:rowOff>76200</xdr:rowOff>
    </xdr:from>
    <xdr:to>
      <xdr:col>7</xdr:col>
      <xdr:colOff>647065</xdr:colOff>
      <xdr:row>8</xdr:row>
      <xdr:rowOff>20955</xdr:rowOff>
    </xdr:to>
    <xdr:sp>
      <xdr:nvSpPr>
        <xdr:cNvPr id="2" name="文本框 1"/>
        <xdr:cNvSpPr txBox="true"/>
      </xdr:nvSpPr>
      <xdr:spPr>
        <a:xfrm>
          <a:off x="1533525" y="419100"/>
          <a:ext cx="4761865" cy="97345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latin typeface="+mn-ea"/>
              <a:cs typeface="+mn-ea"/>
            </a:rPr>
            <a:t>从微信微粒贷借款</a:t>
          </a:r>
          <a:r>
            <a:rPr lang="en-US" altLang="zh-CN" sz="1600">
              <a:latin typeface="+mn-ea"/>
              <a:cs typeface="+mn-ea"/>
            </a:rPr>
            <a:t>5000</a:t>
          </a:r>
          <a:r>
            <a:rPr lang="zh-CN" altLang="en-US" sz="1600">
              <a:latin typeface="+mn-ea"/>
              <a:cs typeface="+mn-ea"/>
            </a:rPr>
            <a:t>元，</a:t>
          </a:r>
          <a:r>
            <a:rPr lang="en-US" altLang="zh-CN" sz="1600">
              <a:latin typeface="+mn-ea"/>
              <a:cs typeface="+mn-ea"/>
            </a:rPr>
            <a:t>10</a:t>
          </a:r>
          <a:r>
            <a:rPr lang="zh-CN" altLang="en-US" sz="1600">
              <a:latin typeface="+mn-ea"/>
              <a:cs typeface="+mn-ea"/>
            </a:rPr>
            <a:t>个月，不使用免息优惠券（使用免息优惠券计算方式相同），还款计划如下表，采用试错法计算年</a:t>
          </a:r>
          <a:r>
            <a:rPr lang="en-US" altLang="zh-CN" sz="1600">
              <a:latin typeface="+mn-ea"/>
              <a:cs typeface="+mn-ea"/>
            </a:rPr>
            <a:t>IRR</a:t>
          </a:r>
          <a:r>
            <a:rPr lang="zh-CN" altLang="en-US" sz="1600">
              <a:latin typeface="+mn-ea"/>
              <a:cs typeface="+mn-ea"/>
            </a:rPr>
            <a:t>，如下：</a:t>
          </a:r>
          <a:endParaRPr lang="zh-CN" altLang="en-US" sz="1600">
            <a:latin typeface="+mn-ea"/>
            <a:cs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bchina.com/CmbWebPubInfo/Cal_Loan_Per.aspx?chnl=dkjs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6"/>
  <sheetViews>
    <sheetView zoomScale="145" zoomScaleNormal="145" workbookViewId="0">
      <selection activeCell="F22" sqref="F22"/>
    </sheetView>
  </sheetViews>
  <sheetFormatPr defaultColWidth="9" defaultRowHeight="13.5"/>
  <cols>
    <col min="1" max="1" width="8.88333333333333" style="180"/>
    <col min="2" max="2" width="8.88333333333333" style="35"/>
    <col min="3" max="3" width="11.1083333333333" style="35" customWidth="true"/>
    <col min="4" max="4" width="10.3333333333333" style="180" customWidth="true"/>
    <col min="5" max="6" width="12.3333333333333" style="180" customWidth="true"/>
    <col min="7" max="7" width="13.5" style="180" customWidth="true"/>
    <col min="8" max="8" width="8.88333333333333" style="180"/>
    <col min="9" max="9" width="21.6666666666667" style="180" customWidth="true"/>
    <col min="10" max="16382" width="8.88333333333333" style="180"/>
  </cols>
  <sheetData>
    <row r="1" s="180" customFormat="true" spans="2:3">
      <c r="B1" s="35"/>
      <c r="C1" s="35"/>
    </row>
    <row r="2" s="180" customFormat="true" ht="14.25" spans="2:3">
      <c r="B2" s="35"/>
      <c r="C2" s="35"/>
    </row>
    <row r="3" s="180" customFormat="true" ht="25.8" customHeight="true" spans="2:7">
      <c r="B3" s="35"/>
      <c r="C3" s="35"/>
      <c r="E3" s="184"/>
      <c r="F3" s="77" t="s">
        <v>0</v>
      </c>
      <c r="G3" s="69" t="s">
        <v>1</v>
      </c>
    </row>
    <row r="4" s="180" customFormat="true" ht="25.2" customHeight="true" spans="2:7">
      <c r="B4" s="35"/>
      <c r="C4" s="35"/>
      <c r="E4" s="185" t="s">
        <v>2</v>
      </c>
      <c r="F4" s="186">
        <v>0.08</v>
      </c>
      <c r="G4" s="187">
        <f>F4/12</f>
        <v>0.00666666666666667</v>
      </c>
    </row>
    <row r="5" s="180" customFormat="true" ht="25.2" customHeight="true" spans="2:7">
      <c r="B5" s="35"/>
      <c r="C5" s="35"/>
      <c r="E5" s="188"/>
      <c r="F5" s="189"/>
      <c r="G5" s="50"/>
    </row>
    <row r="6" s="180" customFormat="true" ht="20.4" customHeight="true" spans="2:7">
      <c r="B6" s="129" t="s">
        <v>3</v>
      </c>
      <c r="C6" s="78" t="s">
        <v>4</v>
      </c>
      <c r="D6" s="78" t="s">
        <v>5</v>
      </c>
      <c r="E6" s="77" t="s">
        <v>6</v>
      </c>
      <c r="F6" s="78" t="s">
        <v>7</v>
      </c>
      <c r="G6" s="78" t="s">
        <v>8</v>
      </c>
    </row>
    <row r="7" s="180" customFormat="true" ht="23" customHeight="true" spans="2:7">
      <c r="B7" s="181">
        <v>1</v>
      </c>
      <c r="C7" s="182">
        <v>500</v>
      </c>
      <c r="D7" s="183">
        <f>(1+$G$4)^(B7)</f>
        <v>1.00666666666667</v>
      </c>
      <c r="E7" s="190">
        <f>C7/D7</f>
        <v>496.688741721854</v>
      </c>
      <c r="F7" s="191">
        <f>SUM(E7:E246)</f>
        <v>59777.1458511884</v>
      </c>
      <c r="G7" s="191">
        <f>PV(G4,20*12,-500)</f>
        <v>59777.1458511878</v>
      </c>
    </row>
    <row r="8" s="180" customFormat="true" ht="14.25" spans="2:5">
      <c r="B8" s="181">
        <v>2</v>
      </c>
      <c r="C8" s="182">
        <v>500</v>
      </c>
      <c r="D8" s="183">
        <f t="shared" ref="D8:D71" si="0">(1+$G$4)^(B8)</f>
        <v>1.01337777777778</v>
      </c>
      <c r="E8" s="190">
        <f t="shared" ref="E8:E71" si="1">C8/D8</f>
        <v>493.399412306478</v>
      </c>
    </row>
    <row r="9" s="180" customFormat="true" ht="14.25" spans="2:9">
      <c r="B9" s="181">
        <v>3</v>
      </c>
      <c r="C9" s="182">
        <v>500</v>
      </c>
      <c r="D9" s="183">
        <f t="shared" si="0"/>
        <v>1.02013362962963</v>
      </c>
      <c r="E9" s="190">
        <f t="shared" si="1"/>
        <v>490.131866529614</v>
      </c>
      <c r="I9" s="192"/>
    </row>
    <row r="10" s="180" customFormat="true" ht="14.25" spans="2:9">
      <c r="B10" s="181">
        <v>4</v>
      </c>
      <c r="C10" s="182">
        <v>500</v>
      </c>
      <c r="D10" s="183">
        <f t="shared" si="0"/>
        <v>1.02693452049383</v>
      </c>
      <c r="E10" s="190">
        <f t="shared" si="1"/>
        <v>486.885960128755</v>
      </c>
      <c r="I10" s="192"/>
    </row>
    <row r="11" s="180" customFormat="true" ht="14.25" spans="2:9">
      <c r="B11" s="181">
        <v>5</v>
      </c>
      <c r="C11" s="182">
        <v>500</v>
      </c>
      <c r="D11" s="183">
        <f t="shared" si="0"/>
        <v>1.03378075063045</v>
      </c>
      <c r="E11" s="190">
        <f t="shared" si="1"/>
        <v>483.661549796777</v>
      </c>
      <c r="I11" s="192"/>
    </row>
    <row r="12" s="180" customFormat="true" ht="14.25" spans="2:5">
      <c r="B12" s="181">
        <v>6</v>
      </c>
      <c r="C12" s="182">
        <v>500</v>
      </c>
      <c r="D12" s="183">
        <f t="shared" si="0"/>
        <v>1.04067262230132</v>
      </c>
      <c r="E12" s="190">
        <f t="shared" si="1"/>
        <v>480.458493175606</v>
      </c>
    </row>
    <row r="13" s="180" customFormat="true" ht="14.25" spans="2:5">
      <c r="B13" s="181">
        <v>7</v>
      </c>
      <c r="C13" s="182">
        <v>500</v>
      </c>
      <c r="D13" s="183">
        <f t="shared" si="0"/>
        <v>1.04761043978333</v>
      </c>
      <c r="E13" s="190">
        <f t="shared" si="1"/>
        <v>477.27664884994</v>
      </c>
    </row>
    <row r="14" s="180" customFormat="true" ht="14.25" spans="2:5">
      <c r="B14" s="181">
        <v>8</v>
      </c>
      <c r="C14" s="182">
        <v>500</v>
      </c>
      <c r="D14" s="183">
        <f t="shared" si="0"/>
        <v>1.05459450938189</v>
      </c>
      <c r="E14" s="190">
        <f t="shared" si="1"/>
        <v>474.115876341</v>
      </c>
    </row>
    <row r="15" s="180" customFormat="true" ht="14.25" spans="2:5">
      <c r="B15" s="181">
        <v>9</v>
      </c>
      <c r="C15" s="182">
        <v>500</v>
      </c>
      <c r="D15" s="183">
        <f t="shared" si="0"/>
        <v>1.06162513944443</v>
      </c>
      <c r="E15" s="190">
        <f t="shared" si="1"/>
        <v>470.976036100331</v>
      </c>
    </row>
    <row r="16" s="180" customFormat="true" ht="14.25" spans="2:5">
      <c r="B16" s="181">
        <v>10</v>
      </c>
      <c r="C16" s="182">
        <v>500</v>
      </c>
      <c r="D16" s="183">
        <f t="shared" si="0"/>
        <v>1.06870264037406</v>
      </c>
      <c r="E16" s="190">
        <f t="shared" si="1"/>
        <v>467.85698950364</v>
      </c>
    </row>
    <row r="17" s="180" customFormat="true" ht="14.25" spans="2:5">
      <c r="B17" s="181">
        <v>11</v>
      </c>
      <c r="C17" s="182">
        <v>500</v>
      </c>
      <c r="D17" s="183">
        <f t="shared" si="0"/>
        <v>1.07582732464322</v>
      </c>
      <c r="E17" s="190">
        <f t="shared" si="1"/>
        <v>464.758598844676</v>
      </c>
    </row>
    <row r="18" s="180" customFormat="true" ht="14.25" spans="2:5">
      <c r="B18" s="181">
        <v>12</v>
      </c>
      <c r="C18" s="182">
        <v>500</v>
      </c>
      <c r="D18" s="183">
        <f t="shared" si="0"/>
        <v>1.08299950680751</v>
      </c>
      <c r="E18" s="190">
        <f t="shared" si="1"/>
        <v>461.680727329148</v>
      </c>
    </row>
    <row r="19" s="180" customFormat="true" ht="14.25" spans="2:5">
      <c r="B19" s="181">
        <v>13</v>
      </c>
      <c r="C19" s="182">
        <v>500</v>
      </c>
      <c r="D19" s="183">
        <f t="shared" si="0"/>
        <v>1.09021950351956</v>
      </c>
      <c r="E19" s="190">
        <f t="shared" si="1"/>
        <v>458.62323906869</v>
      </c>
    </row>
    <row r="20" s="180" customFormat="true" ht="14.25" spans="2:5">
      <c r="B20" s="181">
        <v>14</v>
      </c>
      <c r="C20" s="182">
        <v>500</v>
      </c>
      <c r="D20" s="183">
        <f t="shared" si="0"/>
        <v>1.09748763354302</v>
      </c>
      <c r="E20" s="190">
        <f t="shared" si="1"/>
        <v>455.585999074858</v>
      </c>
    </row>
    <row r="21" s="180" customFormat="true" ht="14.25" spans="2:5">
      <c r="B21" s="181">
        <v>15</v>
      </c>
      <c r="C21" s="182">
        <v>500</v>
      </c>
      <c r="D21" s="183">
        <f t="shared" si="0"/>
        <v>1.10480421776664</v>
      </c>
      <c r="E21" s="190">
        <f t="shared" si="1"/>
        <v>452.56887325317</v>
      </c>
    </row>
    <row r="22" s="180" customFormat="true" ht="14.25" spans="2:5">
      <c r="B22" s="181">
        <v>16</v>
      </c>
      <c r="C22" s="182">
        <v>500</v>
      </c>
      <c r="D22" s="183">
        <f t="shared" si="0"/>
        <v>1.11216957921842</v>
      </c>
      <c r="E22" s="190">
        <f t="shared" si="1"/>
        <v>449.571728397189</v>
      </c>
    </row>
    <row r="23" s="180" customFormat="true" ht="14.25" spans="2:5">
      <c r="B23" s="181">
        <v>17</v>
      </c>
      <c r="C23" s="182">
        <v>500</v>
      </c>
      <c r="D23" s="183">
        <f t="shared" si="0"/>
        <v>1.11958404307988</v>
      </c>
      <c r="E23" s="190">
        <f t="shared" si="1"/>
        <v>446.594432182638</v>
      </c>
    </row>
    <row r="24" s="180" customFormat="true" ht="14.25" spans="2:5">
      <c r="B24" s="181">
        <v>18</v>
      </c>
      <c r="C24" s="182">
        <v>500</v>
      </c>
      <c r="D24" s="183">
        <f t="shared" si="0"/>
        <v>1.12704793670041</v>
      </c>
      <c r="E24" s="190">
        <f t="shared" si="1"/>
        <v>443.636853161561</v>
      </c>
    </row>
    <row r="25" s="180" customFormat="true" ht="14.25" spans="2:5">
      <c r="B25" s="181">
        <v>19</v>
      </c>
      <c r="C25" s="182">
        <v>500</v>
      </c>
      <c r="D25" s="183">
        <f t="shared" si="0"/>
        <v>1.13456158961175</v>
      </c>
      <c r="E25" s="190">
        <f t="shared" si="1"/>
        <v>440.698860756518</v>
      </c>
    </row>
    <row r="26" s="180" customFormat="true" ht="14.25" spans="2:5">
      <c r="B26" s="181">
        <v>20</v>
      </c>
      <c r="C26" s="182">
        <v>500</v>
      </c>
      <c r="D26" s="183">
        <f t="shared" si="0"/>
        <v>1.14212533354249</v>
      </c>
      <c r="E26" s="190">
        <f t="shared" si="1"/>
        <v>437.780325254819</v>
      </c>
    </row>
    <row r="27" s="180" customFormat="true" ht="14.25" spans="2:5">
      <c r="B27" s="181">
        <v>21</v>
      </c>
      <c r="C27" s="182">
        <v>500</v>
      </c>
      <c r="D27" s="183">
        <f t="shared" si="0"/>
        <v>1.14973950243277</v>
      </c>
      <c r="E27" s="190">
        <f t="shared" si="1"/>
        <v>434.8811178028</v>
      </c>
    </row>
    <row r="28" s="180" customFormat="true" ht="14.25" spans="2:5">
      <c r="B28" s="181">
        <v>22</v>
      </c>
      <c r="C28" s="182">
        <v>500</v>
      </c>
      <c r="D28" s="183">
        <f t="shared" si="0"/>
        <v>1.15740443244899</v>
      </c>
      <c r="E28" s="190">
        <f t="shared" si="1"/>
        <v>432.001110400133</v>
      </c>
    </row>
    <row r="29" s="180" customFormat="true" ht="14.25" spans="2:5">
      <c r="B29" s="181">
        <v>23</v>
      </c>
      <c r="C29" s="182">
        <v>500</v>
      </c>
      <c r="D29" s="183">
        <f t="shared" si="0"/>
        <v>1.16512046199865</v>
      </c>
      <c r="E29" s="190">
        <f t="shared" si="1"/>
        <v>429.140175894172</v>
      </c>
    </row>
    <row r="30" s="180" customFormat="true" ht="14.25" spans="2:5">
      <c r="B30" s="181">
        <v>24</v>
      </c>
      <c r="C30" s="182">
        <v>500</v>
      </c>
      <c r="D30" s="183">
        <f t="shared" si="0"/>
        <v>1.17288793174531</v>
      </c>
      <c r="E30" s="190">
        <f t="shared" si="1"/>
        <v>426.298187974343</v>
      </c>
    </row>
    <row r="31" s="180" customFormat="true" ht="14.25" spans="2:5">
      <c r="B31" s="181">
        <v>25</v>
      </c>
      <c r="C31" s="182">
        <v>500</v>
      </c>
      <c r="D31" s="183">
        <f t="shared" si="0"/>
        <v>1.18070718462361</v>
      </c>
      <c r="E31" s="190">
        <f t="shared" si="1"/>
        <v>423.475021166566</v>
      </c>
    </row>
    <row r="32" s="180" customFormat="true" ht="14.25" spans="2:5">
      <c r="B32" s="181">
        <v>26</v>
      </c>
      <c r="C32" s="182">
        <v>500</v>
      </c>
      <c r="D32" s="183">
        <f t="shared" si="0"/>
        <v>1.18857856585444</v>
      </c>
      <c r="E32" s="190">
        <f t="shared" si="1"/>
        <v>420.670550827714</v>
      </c>
    </row>
    <row r="33" s="180" customFormat="true" ht="14.25" spans="2:5">
      <c r="B33" s="181">
        <v>27</v>
      </c>
      <c r="C33" s="182">
        <v>500</v>
      </c>
      <c r="D33" s="183">
        <f t="shared" si="0"/>
        <v>1.19650242296013</v>
      </c>
      <c r="E33" s="190">
        <f t="shared" si="1"/>
        <v>417.884653140113</v>
      </c>
    </row>
    <row r="34" s="180" customFormat="true" ht="14.25" spans="2:5">
      <c r="B34" s="181">
        <v>28</v>
      </c>
      <c r="C34" s="182">
        <v>500</v>
      </c>
      <c r="D34" s="183">
        <f t="shared" si="0"/>
        <v>1.20447910577987</v>
      </c>
      <c r="E34" s="190">
        <f t="shared" si="1"/>
        <v>415.117205106073</v>
      </c>
    </row>
    <row r="35" s="180" customFormat="true" ht="14.25" spans="2:5">
      <c r="B35" s="181">
        <v>29</v>
      </c>
      <c r="C35" s="182">
        <v>500</v>
      </c>
      <c r="D35" s="183">
        <f t="shared" si="0"/>
        <v>1.21250896648506</v>
      </c>
      <c r="E35" s="190">
        <f t="shared" si="1"/>
        <v>412.368084542457</v>
      </c>
    </row>
    <row r="36" s="180" customFormat="true" ht="14.25" spans="2:5">
      <c r="B36" s="181">
        <v>30</v>
      </c>
      <c r="C36" s="182">
        <v>500</v>
      </c>
      <c r="D36" s="183">
        <f t="shared" si="0"/>
        <v>1.22059235959497</v>
      </c>
      <c r="E36" s="190">
        <f t="shared" si="1"/>
        <v>409.637170075288</v>
      </c>
    </row>
    <row r="37" s="180" customFormat="true" ht="14.25" spans="2:5">
      <c r="B37" s="181">
        <v>31</v>
      </c>
      <c r="C37" s="182">
        <v>500</v>
      </c>
      <c r="D37" s="183">
        <f t="shared" si="0"/>
        <v>1.22872964199226</v>
      </c>
      <c r="E37" s="190">
        <f t="shared" si="1"/>
        <v>406.924341134392</v>
      </c>
    </row>
    <row r="38" s="180" customFormat="true" ht="14.25" spans="2:5">
      <c r="B38" s="181">
        <v>32</v>
      </c>
      <c r="C38" s="182">
        <v>500</v>
      </c>
      <c r="D38" s="183">
        <f t="shared" si="0"/>
        <v>1.23692117293888</v>
      </c>
      <c r="E38" s="190">
        <f t="shared" si="1"/>
        <v>404.229477948072</v>
      </c>
    </row>
    <row r="39" s="180" customFormat="true" ht="14.25" spans="2:5">
      <c r="B39" s="181">
        <v>33</v>
      </c>
      <c r="C39" s="182">
        <v>500</v>
      </c>
      <c r="D39" s="183">
        <f t="shared" si="0"/>
        <v>1.24516731409181</v>
      </c>
      <c r="E39" s="190">
        <f t="shared" si="1"/>
        <v>401.55246153782</v>
      </c>
    </row>
    <row r="40" s="180" customFormat="true" ht="14.25" spans="2:5">
      <c r="B40" s="181">
        <v>34</v>
      </c>
      <c r="C40" s="182">
        <v>500</v>
      </c>
      <c r="D40" s="183">
        <f t="shared" si="0"/>
        <v>1.25346842951908</v>
      </c>
      <c r="E40" s="190">
        <f t="shared" si="1"/>
        <v>398.893173713066</v>
      </c>
    </row>
    <row r="41" s="180" customFormat="true" ht="14.25" spans="2:5">
      <c r="B41" s="181">
        <v>35</v>
      </c>
      <c r="C41" s="182">
        <v>500</v>
      </c>
      <c r="D41" s="183">
        <f t="shared" si="0"/>
        <v>1.26182488571588</v>
      </c>
      <c r="E41" s="190">
        <f t="shared" si="1"/>
        <v>396.251497065959</v>
      </c>
    </row>
    <row r="42" s="180" customFormat="true" ht="14.25" spans="2:5">
      <c r="B42" s="181">
        <v>36</v>
      </c>
      <c r="C42" s="182">
        <v>500</v>
      </c>
      <c r="D42" s="183">
        <f t="shared" si="0"/>
        <v>1.27023705162065</v>
      </c>
      <c r="E42" s="190">
        <f t="shared" si="1"/>
        <v>393.627314966185</v>
      </c>
    </row>
    <row r="43" s="180" customFormat="true" ht="14.25" spans="2:5">
      <c r="B43" s="181">
        <v>37</v>
      </c>
      <c r="C43" s="182">
        <v>500</v>
      </c>
      <c r="D43" s="183">
        <f t="shared" si="0"/>
        <v>1.27870529863145</v>
      </c>
      <c r="E43" s="190">
        <f t="shared" si="1"/>
        <v>391.020511555813</v>
      </c>
    </row>
    <row r="44" s="180" customFormat="true" ht="14.25" spans="2:5">
      <c r="B44" s="181">
        <v>38</v>
      </c>
      <c r="C44" s="182">
        <v>500</v>
      </c>
      <c r="D44" s="183">
        <f t="shared" si="0"/>
        <v>1.28723000062233</v>
      </c>
      <c r="E44" s="190">
        <f t="shared" si="1"/>
        <v>388.430971744185</v>
      </c>
    </row>
    <row r="45" s="180" customFormat="true" ht="14.25" spans="2:5">
      <c r="B45" s="181">
        <v>39</v>
      </c>
      <c r="C45" s="182">
        <v>500</v>
      </c>
      <c r="D45" s="183">
        <f t="shared" si="0"/>
        <v>1.29581153395981</v>
      </c>
      <c r="E45" s="190">
        <f t="shared" si="1"/>
        <v>385.858581202833</v>
      </c>
    </row>
    <row r="46" s="180" customFormat="true" ht="14.25" spans="2:5">
      <c r="B46" s="181">
        <v>40</v>
      </c>
      <c r="C46" s="182">
        <v>500</v>
      </c>
      <c r="D46" s="183">
        <f t="shared" si="0"/>
        <v>1.30445027751955</v>
      </c>
      <c r="E46" s="190">
        <f t="shared" si="1"/>
        <v>383.30322636043</v>
      </c>
    </row>
    <row r="47" s="180" customFormat="true" ht="14.25" spans="2:5">
      <c r="B47" s="181">
        <v>41</v>
      </c>
      <c r="C47" s="182">
        <v>500</v>
      </c>
      <c r="D47" s="183">
        <f t="shared" si="0"/>
        <v>1.31314661270301</v>
      </c>
      <c r="E47" s="190">
        <f t="shared" si="1"/>
        <v>380.764794397778</v>
      </c>
    </row>
    <row r="48" s="180" customFormat="true" ht="14.25" spans="2:5">
      <c r="B48" s="181">
        <v>42</v>
      </c>
      <c r="C48" s="182">
        <v>500</v>
      </c>
      <c r="D48" s="183">
        <f t="shared" si="0"/>
        <v>1.32190092345436</v>
      </c>
      <c r="E48" s="190">
        <f t="shared" si="1"/>
        <v>378.243173242826</v>
      </c>
    </row>
    <row r="49" s="180" customFormat="true" ht="14.25" spans="2:5">
      <c r="B49" s="181">
        <v>43</v>
      </c>
      <c r="C49" s="182">
        <v>500</v>
      </c>
      <c r="D49" s="183">
        <f t="shared" si="0"/>
        <v>1.33071359627739</v>
      </c>
      <c r="E49" s="190">
        <f t="shared" si="1"/>
        <v>375.738251565721</v>
      </c>
    </row>
    <row r="50" s="180" customFormat="true" ht="14.25" spans="2:5">
      <c r="B50" s="181">
        <v>44</v>
      </c>
      <c r="C50" s="182">
        <v>500</v>
      </c>
      <c r="D50" s="183">
        <f t="shared" si="0"/>
        <v>1.33958502025257</v>
      </c>
      <c r="E50" s="190">
        <f t="shared" si="1"/>
        <v>373.249918773895</v>
      </c>
    </row>
    <row r="51" s="180" customFormat="true" ht="14.25" spans="2:5">
      <c r="B51" s="181">
        <v>45</v>
      </c>
      <c r="C51" s="182">
        <v>500</v>
      </c>
      <c r="D51" s="183">
        <f t="shared" si="0"/>
        <v>1.34851558705426</v>
      </c>
      <c r="E51" s="190">
        <f t="shared" si="1"/>
        <v>370.778065007181</v>
      </c>
    </row>
    <row r="52" s="180" customFormat="true" ht="14.25" spans="2:5">
      <c r="B52" s="181">
        <v>46</v>
      </c>
      <c r="C52" s="182">
        <v>500</v>
      </c>
      <c r="D52" s="183">
        <f t="shared" si="0"/>
        <v>1.35750569096795</v>
      </c>
      <c r="E52" s="190">
        <f t="shared" si="1"/>
        <v>368.322581132961</v>
      </c>
    </row>
    <row r="53" s="180" customFormat="true" ht="14.25" spans="2:5">
      <c r="B53" s="181">
        <v>47</v>
      </c>
      <c r="C53" s="182">
        <v>500</v>
      </c>
      <c r="D53" s="183">
        <f t="shared" si="0"/>
        <v>1.36655572890774</v>
      </c>
      <c r="E53" s="190">
        <f t="shared" si="1"/>
        <v>365.883358741352</v>
      </c>
    </row>
    <row r="54" s="180" customFormat="true" ht="14.25" spans="2:5">
      <c r="B54" s="181">
        <v>48</v>
      </c>
      <c r="C54" s="182">
        <v>500</v>
      </c>
      <c r="D54" s="183">
        <f t="shared" si="0"/>
        <v>1.37566610043379</v>
      </c>
      <c r="E54" s="190">
        <f t="shared" si="1"/>
        <v>363.460290140416</v>
      </c>
    </row>
    <row r="55" s="180" customFormat="true" ht="14.25" spans="2:5">
      <c r="B55" s="181">
        <v>49</v>
      </c>
      <c r="C55" s="182">
        <v>500</v>
      </c>
      <c r="D55" s="183">
        <f t="shared" si="0"/>
        <v>1.38483720777002</v>
      </c>
      <c r="E55" s="190">
        <f t="shared" si="1"/>
        <v>361.053268351407</v>
      </c>
    </row>
    <row r="56" s="180" customFormat="true" ht="14.25" spans="2:5">
      <c r="B56" s="181">
        <v>50</v>
      </c>
      <c r="C56" s="182">
        <v>500</v>
      </c>
      <c r="D56" s="183">
        <f t="shared" si="0"/>
        <v>1.39406945582182</v>
      </c>
      <c r="E56" s="190">
        <f t="shared" si="1"/>
        <v>358.662187104046</v>
      </c>
    </row>
    <row r="57" s="180" customFormat="true" ht="14.25" spans="2:5">
      <c r="B57" s="181">
        <v>51</v>
      </c>
      <c r="C57" s="182">
        <v>500</v>
      </c>
      <c r="D57" s="183">
        <f t="shared" si="0"/>
        <v>1.40336325219396</v>
      </c>
      <c r="E57" s="190">
        <f t="shared" si="1"/>
        <v>356.286940831834</v>
      </c>
    </row>
    <row r="58" s="180" customFormat="true" ht="14.25" spans="2:5">
      <c r="B58" s="181">
        <v>52</v>
      </c>
      <c r="C58" s="182">
        <v>500</v>
      </c>
      <c r="D58" s="183">
        <f t="shared" si="0"/>
        <v>1.41271900720859</v>
      </c>
      <c r="E58" s="190">
        <f t="shared" si="1"/>
        <v>353.927424667385</v>
      </c>
    </row>
    <row r="59" s="180" customFormat="true" ht="14.25" spans="2:5">
      <c r="B59" s="181">
        <v>53</v>
      </c>
      <c r="C59" s="182">
        <v>500</v>
      </c>
      <c r="D59" s="183">
        <f t="shared" si="0"/>
        <v>1.42213713392331</v>
      </c>
      <c r="E59" s="190">
        <f t="shared" si="1"/>
        <v>351.5835344378</v>
      </c>
    </row>
    <row r="60" s="180" customFormat="true" ht="14.25" spans="2:5">
      <c r="B60" s="181">
        <v>54</v>
      </c>
      <c r="C60" s="182">
        <v>500</v>
      </c>
      <c r="D60" s="183">
        <f t="shared" si="0"/>
        <v>1.43161804814947</v>
      </c>
      <c r="E60" s="190">
        <f t="shared" si="1"/>
        <v>349.255166660066</v>
      </c>
    </row>
    <row r="61" s="180" customFormat="true" ht="14.25" spans="2:5">
      <c r="B61" s="181">
        <v>55</v>
      </c>
      <c r="C61" s="182">
        <v>500</v>
      </c>
      <c r="D61" s="183">
        <f t="shared" si="0"/>
        <v>1.44116216847046</v>
      </c>
      <c r="E61" s="190">
        <f t="shared" si="1"/>
        <v>346.942218536489</v>
      </c>
    </row>
    <row r="62" s="180" customFormat="true" ht="14.25" spans="2:5">
      <c r="B62" s="181">
        <v>56</v>
      </c>
      <c r="C62" s="182">
        <v>500</v>
      </c>
      <c r="D62" s="183">
        <f t="shared" si="0"/>
        <v>1.45076991626027</v>
      </c>
      <c r="E62" s="190">
        <f t="shared" si="1"/>
        <v>344.644587950155</v>
      </c>
    </row>
    <row r="63" s="180" customFormat="true" ht="14.25" spans="2:5">
      <c r="B63" s="181">
        <v>57</v>
      </c>
      <c r="C63" s="182">
        <v>500</v>
      </c>
      <c r="D63" s="183">
        <f t="shared" si="0"/>
        <v>1.460441715702</v>
      </c>
      <c r="E63" s="190">
        <f t="shared" si="1"/>
        <v>342.362173460419</v>
      </c>
    </row>
    <row r="64" s="180" customFormat="true" ht="14.25" spans="2:5">
      <c r="B64" s="181">
        <v>58</v>
      </c>
      <c r="C64" s="182">
        <v>500</v>
      </c>
      <c r="D64" s="183">
        <f t="shared" si="0"/>
        <v>1.47017799380668</v>
      </c>
      <c r="E64" s="190">
        <f t="shared" si="1"/>
        <v>340.094874298429</v>
      </c>
    </row>
    <row r="65" s="180" customFormat="true" ht="14.25" spans="2:5">
      <c r="B65" s="181">
        <v>59</v>
      </c>
      <c r="C65" s="182">
        <v>500</v>
      </c>
      <c r="D65" s="183">
        <f t="shared" si="0"/>
        <v>1.47997918043206</v>
      </c>
      <c r="E65" s="190">
        <f t="shared" si="1"/>
        <v>337.842590362678</v>
      </c>
    </row>
    <row r="66" s="180" customFormat="true" ht="14.25" spans="2:5">
      <c r="B66" s="181">
        <v>60</v>
      </c>
      <c r="C66" s="182">
        <v>500</v>
      </c>
      <c r="D66" s="183">
        <f t="shared" si="0"/>
        <v>1.48984570830161</v>
      </c>
      <c r="E66" s="190">
        <f t="shared" si="1"/>
        <v>335.605222214581</v>
      </c>
    </row>
    <row r="67" s="180" customFormat="true" ht="14.25" spans="2:5">
      <c r="B67" s="181">
        <v>61</v>
      </c>
      <c r="C67" s="182">
        <v>500</v>
      </c>
      <c r="D67" s="183">
        <f t="shared" si="0"/>
        <v>1.49977801302362</v>
      </c>
      <c r="E67" s="190">
        <f t="shared" si="1"/>
        <v>333.382671074087</v>
      </c>
    </row>
    <row r="68" s="180" customFormat="true" ht="14.25" spans="2:5">
      <c r="B68" s="181">
        <v>62</v>
      </c>
      <c r="C68" s="182">
        <v>500</v>
      </c>
      <c r="D68" s="183">
        <f t="shared" si="0"/>
        <v>1.50977653311044</v>
      </c>
      <c r="E68" s="190">
        <f t="shared" si="1"/>
        <v>331.174838815318</v>
      </c>
    </row>
    <row r="69" s="180" customFormat="true" ht="14.25" spans="2:5">
      <c r="B69" s="181">
        <v>63</v>
      </c>
      <c r="C69" s="182">
        <v>500</v>
      </c>
      <c r="D69" s="183">
        <f t="shared" si="0"/>
        <v>1.51984170999784</v>
      </c>
      <c r="E69" s="190">
        <f t="shared" si="1"/>
        <v>328.981627962237</v>
      </c>
    </row>
    <row r="70" s="180" customFormat="true" ht="14.25" spans="2:5">
      <c r="B70" s="181">
        <v>64</v>
      </c>
      <c r="C70" s="182">
        <v>500</v>
      </c>
      <c r="D70" s="183">
        <f t="shared" si="0"/>
        <v>1.52997398806449</v>
      </c>
      <c r="E70" s="190">
        <f t="shared" si="1"/>
        <v>326.802941684341</v>
      </c>
    </row>
    <row r="71" s="180" customFormat="true" ht="14.25" spans="2:5">
      <c r="B71" s="181">
        <v>65</v>
      </c>
      <c r="C71" s="182">
        <v>500</v>
      </c>
      <c r="D71" s="183">
        <f t="shared" si="0"/>
        <v>1.54017381465159</v>
      </c>
      <c r="E71" s="190">
        <f t="shared" si="1"/>
        <v>324.638683792392</v>
      </c>
    </row>
    <row r="72" s="180" customFormat="true" ht="14.25" spans="2:5">
      <c r="B72" s="181">
        <v>66</v>
      </c>
      <c r="C72" s="182">
        <v>500</v>
      </c>
      <c r="D72" s="183">
        <f t="shared" ref="D72:D135" si="2">(1+$G$4)^(B72)</f>
        <v>1.5504416400826</v>
      </c>
      <c r="E72" s="190">
        <f t="shared" ref="E72:E135" si="3">C72/D72</f>
        <v>322.488758734164</v>
      </c>
    </row>
    <row r="73" s="180" customFormat="true" ht="14.25" spans="2:5">
      <c r="B73" s="181">
        <v>67</v>
      </c>
      <c r="C73" s="182">
        <v>500</v>
      </c>
      <c r="D73" s="183">
        <f t="shared" si="2"/>
        <v>1.56077791768315</v>
      </c>
      <c r="E73" s="190">
        <f t="shared" si="3"/>
        <v>320.353071590229</v>
      </c>
    </row>
    <row r="74" s="180" customFormat="true" ht="14.25" spans="2:5">
      <c r="B74" s="181">
        <v>68</v>
      </c>
      <c r="C74" s="182">
        <v>500</v>
      </c>
      <c r="D74" s="183">
        <f t="shared" si="2"/>
        <v>1.57118310380104</v>
      </c>
      <c r="E74" s="190">
        <f t="shared" si="3"/>
        <v>318.231528069764</v>
      </c>
    </row>
    <row r="75" s="180" customFormat="true" ht="14.25" spans="2:5">
      <c r="B75" s="181">
        <v>69</v>
      </c>
      <c r="C75" s="182">
        <v>500</v>
      </c>
      <c r="D75" s="183">
        <f t="shared" si="2"/>
        <v>1.58165765782638</v>
      </c>
      <c r="E75" s="190">
        <f t="shared" si="3"/>
        <v>316.124034506388</v>
      </c>
    </row>
    <row r="76" s="180" customFormat="true" ht="14.25" spans="2:5">
      <c r="B76" s="181">
        <v>70</v>
      </c>
      <c r="C76" s="182">
        <v>500</v>
      </c>
      <c r="D76" s="183">
        <f t="shared" si="2"/>
        <v>1.59220204221189</v>
      </c>
      <c r="E76" s="190">
        <f t="shared" si="3"/>
        <v>314.030497854028</v>
      </c>
    </row>
    <row r="77" s="180" customFormat="true" ht="14.25" spans="2:5">
      <c r="B77" s="181">
        <v>71</v>
      </c>
      <c r="C77" s="182">
        <v>500</v>
      </c>
      <c r="D77" s="183">
        <f t="shared" si="2"/>
        <v>1.6028167224933</v>
      </c>
      <c r="E77" s="190">
        <f t="shared" si="3"/>
        <v>311.95082568281</v>
      </c>
    </row>
    <row r="78" s="180" customFormat="true" ht="14.25" spans="2:5">
      <c r="B78" s="181">
        <v>72</v>
      </c>
      <c r="C78" s="182">
        <v>500</v>
      </c>
      <c r="D78" s="183">
        <f t="shared" si="2"/>
        <v>1.61350216730992</v>
      </c>
      <c r="E78" s="190">
        <f t="shared" si="3"/>
        <v>309.884926174976</v>
      </c>
    </row>
    <row r="79" s="180" customFormat="true" ht="14.25" spans="2:5">
      <c r="B79" s="181">
        <v>73</v>
      </c>
      <c r="C79" s="182">
        <v>500</v>
      </c>
      <c r="D79" s="183">
        <f t="shared" si="2"/>
        <v>1.62425884842532</v>
      </c>
      <c r="E79" s="190">
        <f t="shared" si="3"/>
        <v>307.832708120838</v>
      </c>
    </row>
    <row r="80" s="180" customFormat="true" ht="14.25" spans="2:5">
      <c r="B80" s="181">
        <v>74</v>
      </c>
      <c r="C80" s="182">
        <v>500</v>
      </c>
      <c r="D80" s="183">
        <f t="shared" si="2"/>
        <v>1.63508724074816</v>
      </c>
      <c r="E80" s="190">
        <f t="shared" si="3"/>
        <v>305.794080914739</v>
      </c>
    </row>
    <row r="81" s="180" customFormat="true" ht="14.25" spans="2:5">
      <c r="B81" s="181">
        <v>75</v>
      </c>
      <c r="C81" s="182">
        <v>500</v>
      </c>
      <c r="D81" s="183">
        <f t="shared" si="2"/>
        <v>1.64598782235315</v>
      </c>
      <c r="E81" s="190">
        <f t="shared" si="3"/>
        <v>303.768954551066</v>
      </c>
    </row>
    <row r="82" s="180" customFormat="true" ht="14.25" spans="2:5">
      <c r="B82" s="181">
        <v>76</v>
      </c>
      <c r="C82" s="182">
        <v>500</v>
      </c>
      <c r="D82" s="183">
        <f t="shared" si="2"/>
        <v>1.65696107450217</v>
      </c>
      <c r="E82" s="190">
        <f t="shared" si="3"/>
        <v>301.757239620264</v>
      </c>
    </row>
    <row r="83" s="180" customFormat="true" ht="14.25" spans="2:5">
      <c r="B83" s="181">
        <v>77</v>
      </c>
      <c r="C83" s="182">
        <v>500</v>
      </c>
      <c r="D83" s="183">
        <f t="shared" si="2"/>
        <v>1.66800748166551</v>
      </c>
      <c r="E83" s="190">
        <f t="shared" si="3"/>
        <v>299.758847304898</v>
      </c>
    </row>
    <row r="84" s="180" customFormat="true" ht="14.25" spans="2:5">
      <c r="B84" s="181">
        <v>78</v>
      </c>
      <c r="C84" s="182">
        <v>500</v>
      </c>
      <c r="D84" s="183">
        <f t="shared" si="2"/>
        <v>1.67912753154328</v>
      </c>
      <c r="E84" s="190">
        <f t="shared" si="3"/>
        <v>297.773689375726</v>
      </c>
    </row>
    <row r="85" s="180" customFormat="true" ht="14.25" spans="2:5">
      <c r="B85" s="181">
        <v>79</v>
      </c>
      <c r="C85" s="182">
        <v>500</v>
      </c>
      <c r="D85" s="183">
        <f t="shared" si="2"/>
        <v>1.69032171508691</v>
      </c>
      <c r="E85" s="190">
        <f t="shared" si="3"/>
        <v>295.801678187808</v>
      </c>
    </row>
    <row r="86" s="180" customFormat="true" ht="14.25" spans="2:5">
      <c r="B86" s="181">
        <v>80</v>
      </c>
      <c r="C86" s="182">
        <v>500</v>
      </c>
      <c r="D86" s="183">
        <f t="shared" si="2"/>
        <v>1.70159052652082</v>
      </c>
      <c r="E86" s="190">
        <f t="shared" si="3"/>
        <v>293.84272667663</v>
      </c>
    </row>
    <row r="87" s="180" customFormat="true" ht="14.25" spans="2:5">
      <c r="B87" s="181">
        <v>81</v>
      </c>
      <c r="C87" s="182">
        <v>500</v>
      </c>
      <c r="D87" s="183">
        <f t="shared" si="2"/>
        <v>1.71293446336429</v>
      </c>
      <c r="E87" s="190">
        <f t="shared" si="3"/>
        <v>291.896748354268</v>
      </c>
    </row>
    <row r="88" s="180" customFormat="true" ht="14.25" spans="2:5">
      <c r="B88" s="181">
        <v>82</v>
      </c>
      <c r="C88" s="182">
        <v>500</v>
      </c>
      <c r="D88" s="183">
        <f t="shared" si="2"/>
        <v>1.72435402645339</v>
      </c>
      <c r="E88" s="190">
        <f t="shared" si="3"/>
        <v>289.963657305565</v>
      </c>
    </row>
    <row r="89" s="180" customFormat="true" ht="14.25" spans="2:5">
      <c r="B89" s="181">
        <v>83</v>
      </c>
      <c r="C89" s="182">
        <v>500</v>
      </c>
      <c r="D89" s="183">
        <f t="shared" si="2"/>
        <v>1.73584971996307</v>
      </c>
      <c r="E89" s="190">
        <f t="shared" si="3"/>
        <v>288.043368184336</v>
      </c>
    </row>
    <row r="90" s="180" customFormat="true" ht="14.25" spans="2:5">
      <c r="B90" s="181">
        <v>84</v>
      </c>
      <c r="C90" s="182">
        <v>500</v>
      </c>
      <c r="D90" s="183">
        <f t="shared" si="2"/>
        <v>1.7474220514295</v>
      </c>
      <c r="E90" s="190">
        <f t="shared" si="3"/>
        <v>286.135796209605</v>
      </c>
    </row>
    <row r="91" s="180" customFormat="true" ht="14.25" spans="2:5">
      <c r="B91" s="181">
        <v>85</v>
      </c>
      <c r="C91" s="182">
        <v>500</v>
      </c>
      <c r="D91" s="183">
        <f t="shared" si="2"/>
        <v>1.75907153177236</v>
      </c>
      <c r="E91" s="190">
        <f t="shared" si="3"/>
        <v>284.240857161859</v>
      </c>
    </row>
    <row r="92" s="180" customFormat="true" ht="14.25" spans="2:5">
      <c r="B92" s="181">
        <v>86</v>
      </c>
      <c r="C92" s="182">
        <v>500</v>
      </c>
      <c r="D92" s="183">
        <f t="shared" si="2"/>
        <v>1.77079867531751</v>
      </c>
      <c r="E92" s="190">
        <f t="shared" si="3"/>
        <v>282.35846737933</v>
      </c>
    </row>
    <row r="93" s="180" customFormat="true" ht="14.25" spans="2:5">
      <c r="B93" s="181">
        <v>87</v>
      </c>
      <c r="C93" s="182">
        <v>500</v>
      </c>
      <c r="D93" s="183">
        <f t="shared" si="2"/>
        <v>1.78260399981962</v>
      </c>
      <c r="E93" s="190">
        <f t="shared" si="3"/>
        <v>280.488543754302</v>
      </c>
    </row>
    <row r="94" s="180" customFormat="true" ht="14.25" spans="2:5">
      <c r="B94" s="181">
        <v>88</v>
      </c>
      <c r="C94" s="182">
        <v>500</v>
      </c>
      <c r="D94" s="183">
        <f t="shared" si="2"/>
        <v>1.79448802648509</v>
      </c>
      <c r="E94" s="190">
        <f t="shared" si="3"/>
        <v>278.631003729439</v>
      </c>
    </row>
    <row r="95" s="180" customFormat="true" ht="14.25" spans="2:5">
      <c r="B95" s="181">
        <v>89</v>
      </c>
      <c r="C95" s="182">
        <v>500</v>
      </c>
      <c r="D95" s="183">
        <f t="shared" si="2"/>
        <v>1.80645127999499</v>
      </c>
      <c r="E95" s="190">
        <f t="shared" si="3"/>
        <v>276.785765294145</v>
      </c>
    </row>
    <row r="96" s="180" customFormat="true" ht="14.25" spans="2:5">
      <c r="B96" s="181">
        <v>90</v>
      </c>
      <c r="C96" s="182">
        <v>500</v>
      </c>
      <c r="D96" s="183">
        <f t="shared" si="2"/>
        <v>1.81849428852829</v>
      </c>
      <c r="E96" s="190">
        <f t="shared" si="3"/>
        <v>274.952746980938</v>
      </c>
    </row>
    <row r="97" s="180" customFormat="true" ht="14.25" spans="2:5">
      <c r="B97" s="181">
        <v>91</v>
      </c>
      <c r="C97" s="182">
        <v>500</v>
      </c>
      <c r="D97" s="183">
        <f t="shared" si="2"/>
        <v>1.83061758378514</v>
      </c>
      <c r="E97" s="190">
        <f t="shared" si="3"/>
        <v>273.131867861859</v>
      </c>
    </row>
    <row r="98" s="180" customFormat="true" ht="14.25" spans="2:5">
      <c r="B98" s="181">
        <v>92</v>
      </c>
      <c r="C98" s="182">
        <v>500</v>
      </c>
      <c r="D98" s="183">
        <f t="shared" si="2"/>
        <v>1.84282170101038</v>
      </c>
      <c r="E98" s="190">
        <f t="shared" si="3"/>
        <v>271.323047544893</v>
      </c>
    </row>
    <row r="99" s="180" customFormat="true" ht="14.25" spans="2:5">
      <c r="B99" s="181">
        <v>93</v>
      </c>
      <c r="C99" s="182">
        <v>500</v>
      </c>
      <c r="D99" s="183">
        <f t="shared" si="2"/>
        <v>1.85510717901711</v>
      </c>
      <c r="E99" s="190">
        <f t="shared" si="3"/>
        <v>269.526206170424</v>
      </c>
    </row>
    <row r="100" s="180" customFormat="true" ht="14.25" spans="2:5">
      <c r="B100" s="181">
        <v>94</v>
      </c>
      <c r="C100" s="182">
        <v>500</v>
      </c>
      <c r="D100" s="183">
        <f t="shared" si="2"/>
        <v>1.86747456021056</v>
      </c>
      <c r="E100" s="190">
        <f t="shared" si="3"/>
        <v>267.741264407706</v>
      </c>
    </row>
    <row r="101" s="180" customFormat="true" ht="14.25" spans="2:5">
      <c r="B101" s="181">
        <v>95</v>
      </c>
      <c r="C101" s="182">
        <v>500</v>
      </c>
      <c r="D101" s="183">
        <f t="shared" si="2"/>
        <v>1.87992439061196</v>
      </c>
      <c r="E101" s="190">
        <f t="shared" si="3"/>
        <v>265.968143451364</v>
      </c>
    </row>
    <row r="102" s="180" customFormat="true" ht="14.25" spans="2:5">
      <c r="B102" s="181">
        <v>96</v>
      </c>
      <c r="C102" s="182">
        <v>500</v>
      </c>
      <c r="D102" s="183">
        <f t="shared" si="2"/>
        <v>1.89245721988271</v>
      </c>
      <c r="E102" s="190">
        <f t="shared" si="3"/>
        <v>264.206765017911</v>
      </c>
    </row>
    <row r="103" s="180" customFormat="true" ht="14.25" spans="2:5">
      <c r="B103" s="181">
        <v>97</v>
      </c>
      <c r="C103" s="182">
        <v>500</v>
      </c>
      <c r="D103" s="183">
        <f t="shared" si="2"/>
        <v>1.9050736013486</v>
      </c>
      <c r="E103" s="190">
        <f t="shared" si="3"/>
        <v>262.457051342295</v>
      </c>
    </row>
    <row r="104" s="180" customFormat="true" ht="14.25" spans="2:5">
      <c r="B104" s="181">
        <v>98</v>
      </c>
      <c r="C104" s="182">
        <v>500</v>
      </c>
      <c r="D104" s="183">
        <f t="shared" si="2"/>
        <v>1.91777409202425</v>
      </c>
      <c r="E104" s="190">
        <f t="shared" si="3"/>
        <v>260.718925174466</v>
      </c>
    </row>
    <row r="105" s="180" customFormat="true" ht="14.25" spans="2:5">
      <c r="B105" s="181">
        <v>99</v>
      </c>
      <c r="C105" s="182">
        <v>500</v>
      </c>
      <c r="D105" s="183">
        <f t="shared" si="2"/>
        <v>1.93055925263775</v>
      </c>
      <c r="E105" s="190">
        <f t="shared" si="3"/>
        <v>258.992309775959</v>
      </c>
    </row>
    <row r="106" s="180" customFormat="true" ht="14.25" spans="2:5">
      <c r="B106" s="181">
        <v>100</v>
      </c>
      <c r="C106" s="182">
        <v>500</v>
      </c>
      <c r="D106" s="183">
        <f t="shared" si="2"/>
        <v>1.94342964765533</v>
      </c>
      <c r="E106" s="190">
        <f t="shared" si="3"/>
        <v>257.277128916516</v>
      </c>
    </row>
    <row r="107" s="180" customFormat="true" ht="14.25" spans="2:5">
      <c r="B107" s="181">
        <v>101</v>
      </c>
      <c r="C107" s="182">
        <v>500</v>
      </c>
      <c r="D107" s="183">
        <f t="shared" si="2"/>
        <v>1.95638584530637</v>
      </c>
      <c r="E107" s="190">
        <f t="shared" si="3"/>
        <v>255.573306870711</v>
      </c>
    </row>
    <row r="108" s="180" customFormat="true" ht="14.25" spans="2:5">
      <c r="B108" s="181">
        <v>102</v>
      </c>
      <c r="C108" s="182">
        <v>500</v>
      </c>
      <c r="D108" s="183">
        <f t="shared" si="2"/>
        <v>1.96942841760841</v>
      </c>
      <c r="E108" s="190">
        <f t="shared" si="3"/>
        <v>253.880768414614</v>
      </c>
    </row>
    <row r="109" s="180" customFormat="true" ht="14.25" spans="2:5">
      <c r="B109" s="181">
        <v>103</v>
      </c>
      <c r="C109" s="182">
        <v>500</v>
      </c>
      <c r="D109" s="183">
        <f t="shared" si="2"/>
        <v>1.98255794039247</v>
      </c>
      <c r="E109" s="190">
        <f t="shared" si="3"/>
        <v>252.199438822464</v>
      </c>
    </row>
    <row r="110" s="180" customFormat="true" ht="14.25" spans="2:5">
      <c r="B110" s="181">
        <v>104</v>
      </c>
      <c r="C110" s="182">
        <v>500</v>
      </c>
      <c r="D110" s="183">
        <f t="shared" si="2"/>
        <v>1.99577499332842</v>
      </c>
      <c r="E110" s="190">
        <f t="shared" si="3"/>
        <v>250.529243863375</v>
      </c>
    </row>
    <row r="111" s="180" customFormat="true" ht="14.25" spans="2:5">
      <c r="B111" s="181">
        <v>105</v>
      </c>
      <c r="C111" s="182">
        <v>500</v>
      </c>
      <c r="D111" s="183">
        <f t="shared" si="2"/>
        <v>2.0090801599506</v>
      </c>
      <c r="E111" s="190">
        <f t="shared" si="3"/>
        <v>248.870109798055</v>
      </c>
    </row>
    <row r="112" s="180" customFormat="true" ht="14.25" spans="2:5">
      <c r="B112" s="181">
        <v>106</v>
      </c>
      <c r="C112" s="182">
        <v>500</v>
      </c>
      <c r="D112" s="183">
        <f t="shared" si="2"/>
        <v>2.02247402768361</v>
      </c>
      <c r="E112" s="190">
        <f t="shared" si="3"/>
        <v>247.221963375551</v>
      </c>
    </row>
    <row r="113" s="180" customFormat="true" ht="14.25" spans="2:5">
      <c r="B113" s="181">
        <v>107</v>
      </c>
      <c r="C113" s="182">
        <v>500</v>
      </c>
      <c r="D113" s="183">
        <f t="shared" si="2"/>
        <v>2.03595718786817</v>
      </c>
      <c r="E113" s="190">
        <f t="shared" si="3"/>
        <v>245.584731830017</v>
      </c>
    </row>
    <row r="114" s="180" customFormat="true" ht="14.25" spans="2:5">
      <c r="B114" s="181">
        <v>108</v>
      </c>
      <c r="C114" s="182">
        <v>500</v>
      </c>
      <c r="D114" s="183">
        <f t="shared" si="2"/>
        <v>2.04953023578729</v>
      </c>
      <c r="E114" s="190">
        <f t="shared" si="3"/>
        <v>243.958342877501</v>
      </c>
    </row>
    <row r="115" s="180" customFormat="true" ht="14.25" spans="2:5">
      <c r="B115" s="181">
        <v>109</v>
      </c>
      <c r="C115" s="182">
        <v>500</v>
      </c>
      <c r="D115" s="183">
        <f t="shared" si="2"/>
        <v>2.06319377069254</v>
      </c>
      <c r="E115" s="190">
        <f t="shared" si="3"/>
        <v>242.342724712749</v>
      </c>
    </row>
    <row r="116" s="180" customFormat="true" ht="14.25" spans="2:5">
      <c r="B116" s="181">
        <v>110</v>
      </c>
      <c r="C116" s="182">
        <v>500</v>
      </c>
      <c r="D116" s="183">
        <f t="shared" si="2"/>
        <v>2.07694839583048</v>
      </c>
      <c r="E116" s="190">
        <f t="shared" si="3"/>
        <v>240.737806006042</v>
      </c>
    </row>
    <row r="117" s="180" customFormat="true" ht="14.25" spans="2:5">
      <c r="B117" s="181">
        <v>111</v>
      </c>
      <c r="C117" s="182">
        <v>500</v>
      </c>
      <c r="D117" s="183">
        <f t="shared" si="2"/>
        <v>2.09079471846935</v>
      </c>
      <c r="E117" s="190">
        <f t="shared" si="3"/>
        <v>239.143515900042</v>
      </c>
    </row>
    <row r="118" s="180" customFormat="true" ht="14.25" spans="2:5">
      <c r="B118" s="181">
        <v>112</v>
      </c>
      <c r="C118" s="182">
        <v>500</v>
      </c>
      <c r="D118" s="183">
        <f t="shared" si="2"/>
        <v>2.10473334992582</v>
      </c>
      <c r="E118" s="190">
        <f t="shared" si="3"/>
        <v>237.559784006664</v>
      </c>
    </row>
    <row r="119" s="180" customFormat="true" ht="14.25" spans="2:5">
      <c r="B119" s="181">
        <v>113</v>
      </c>
      <c r="C119" s="182">
        <v>500</v>
      </c>
      <c r="D119" s="183">
        <f t="shared" si="2"/>
        <v>2.11876490559199</v>
      </c>
      <c r="E119" s="190">
        <f t="shared" si="3"/>
        <v>235.986540403971</v>
      </c>
    </row>
    <row r="120" s="180" customFormat="true" ht="14.25" spans="2:5">
      <c r="B120" s="181">
        <v>114</v>
      </c>
      <c r="C120" s="182">
        <v>500</v>
      </c>
      <c r="D120" s="183">
        <f t="shared" si="2"/>
        <v>2.1328900049626</v>
      </c>
      <c r="E120" s="190">
        <f t="shared" si="3"/>
        <v>234.423715633084</v>
      </c>
    </row>
    <row r="121" s="180" customFormat="true" ht="14.25" spans="2:5">
      <c r="B121" s="181">
        <v>115</v>
      </c>
      <c r="C121" s="182">
        <v>500</v>
      </c>
      <c r="D121" s="183">
        <f t="shared" si="2"/>
        <v>2.14710927166235</v>
      </c>
      <c r="E121" s="190">
        <f t="shared" si="3"/>
        <v>232.871240695116</v>
      </c>
    </row>
    <row r="122" s="180" customFormat="true" ht="14.25" spans="2:5">
      <c r="B122" s="181">
        <v>116</v>
      </c>
      <c r="C122" s="182">
        <v>500</v>
      </c>
      <c r="D122" s="183">
        <f t="shared" si="2"/>
        <v>2.16142333347344</v>
      </c>
      <c r="E122" s="190">
        <f t="shared" si="3"/>
        <v>231.329047048129</v>
      </c>
    </row>
    <row r="123" s="180" customFormat="true" ht="14.25" spans="2:5">
      <c r="B123" s="181">
        <v>117</v>
      </c>
      <c r="C123" s="182">
        <v>500</v>
      </c>
      <c r="D123" s="183">
        <f t="shared" si="2"/>
        <v>2.17583282236326</v>
      </c>
      <c r="E123" s="190">
        <f t="shared" si="3"/>
        <v>229.797066604102</v>
      </c>
    </row>
    <row r="124" s="180" customFormat="true" ht="14.25" spans="2:5">
      <c r="B124" s="181">
        <v>118</v>
      </c>
      <c r="C124" s="182">
        <v>500</v>
      </c>
      <c r="D124" s="183">
        <f t="shared" si="2"/>
        <v>2.19033837451235</v>
      </c>
      <c r="E124" s="190">
        <f t="shared" si="3"/>
        <v>228.275231725929</v>
      </c>
    </row>
    <row r="125" s="180" customFormat="true" ht="14.25" spans="2:5">
      <c r="B125" s="181">
        <v>119</v>
      </c>
      <c r="C125" s="182">
        <v>500</v>
      </c>
      <c r="D125" s="183">
        <f t="shared" si="2"/>
        <v>2.20494063034243</v>
      </c>
      <c r="E125" s="190">
        <f t="shared" si="3"/>
        <v>226.763475224433</v>
      </c>
    </row>
    <row r="126" s="180" customFormat="true" ht="14.25" spans="2:5">
      <c r="B126" s="181">
        <v>120</v>
      </c>
      <c r="C126" s="182">
        <v>500</v>
      </c>
      <c r="D126" s="183">
        <f t="shared" si="2"/>
        <v>2.21964023454471</v>
      </c>
      <c r="E126" s="190">
        <f t="shared" si="3"/>
        <v>225.261730355397</v>
      </c>
    </row>
    <row r="127" s="180" customFormat="true" ht="14.25" spans="2:5">
      <c r="B127" s="181">
        <v>121</v>
      </c>
      <c r="C127" s="182">
        <v>500</v>
      </c>
      <c r="D127" s="183">
        <f t="shared" si="2"/>
        <v>2.23443783610834</v>
      </c>
      <c r="E127" s="190">
        <f t="shared" si="3"/>
        <v>223.769930816619</v>
      </c>
    </row>
    <row r="128" s="180" customFormat="true" ht="14.25" spans="2:5">
      <c r="B128" s="181">
        <v>122</v>
      </c>
      <c r="C128" s="182">
        <v>500</v>
      </c>
      <c r="D128" s="183">
        <f t="shared" si="2"/>
        <v>2.24933408834906</v>
      </c>
      <c r="E128" s="190">
        <f t="shared" si="3"/>
        <v>222.288010744986</v>
      </c>
    </row>
    <row r="129" s="180" customFormat="true" ht="14.25" spans="2:5">
      <c r="B129" s="181">
        <v>123</v>
      </c>
      <c r="C129" s="182">
        <v>500</v>
      </c>
      <c r="D129" s="183">
        <f t="shared" si="2"/>
        <v>2.26432964893806</v>
      </c>
      <c r="E129" s="190">
        <f t="shared" si="3"/>
        <v>220.815904713562</v>
      </c>
    </row>
    <row r="130" s="180" customFormat="true" ht="14.25" spans="2:5">
      <c r="B130" s="181">
        <v>124</v>
      </c>
      <c r="C130" s="182">
        <v>500</v>
      </c>
      <c r="D130" s="183">
        <f t="shared" si="2"/>
        <v>2.27942517993098</v>
      </c>
      <c r="E130" s="190">
        <f t="shared" si="3"/>
        <v>219.353547728704</v>
      </c>
    </row>
    <row r="131" s="180" customFormat="true" ht="14.25" spans="2:5">
      <c r="B131" s="181">
        <v>125</v>
      </c>
      <c r="C131" s="182">
        <v>500</v>
      </c>
      <c r="D131" s="183">
        <f t="shared" si="2"/>
        <v>2.29462134779718</v>
      </c>
      <c r="E131" s="190">
        <f t="shared" si="3"/>
        <v>217.90087522719</v>
      </c>
    </row>
    <row r="132" s="180" customFormat="true" ht="14.25" spans="2:5">
      <c r="B132" s="181">
        <v>126</v>
      </c>
      <c r="C132" s="182">
        <v>500</v>
      </c>
      <c r="D132" s="183">
        <f t="shared" si="2"/>
        <v>2.30991882344917</v>
      </c>
      <c r="E132" s="190">
        <f t="shared" si="3"/>
        <v>216.457823073367</v>
      </c>
    </row>
    <row r="133" s="180" customFormat="true" ht="14.25" spans="2:5">
      <c r="B133" s="181">
        <v>127</v>
      </c>
      <c r="C133" s="182">
        <v>500</v>
      </c>
      <c r="D133" s="183">
        <f t="shared" si="2"/>
        <v>2.32531828227216</v>
      </c>
      <c r="E133" s="190">
        <f t="shared" si="3"/>
        <v>215.024327556325</v>
      </c>
    </row>
    <row r="134" s="180" customFormat="true" ht="14.25" spans="2:5">
      <c r="B134" s="181">
        <v>128</v>
      </c>
      <c r="C134" s="182">
        <v>500</v>
      </c>
      <c r="D134" s="183">
        <f t="shared" si="2"/>
        <v>2.34082040415397</v>
      </c>
      <c r="E134" s="190">
        <f t="shared" si="3"/>
        <v>213.600325387078</v>
      </c>
    </row>
    <row r="135" s="180" customFormat="true" ht="14.25" spans="2:5">
      <c r="B135" s="181">
        <v>129</v>
      </c>
      <c r="C135" s="182">
        <v>500</v>
      </c>
      <c r="D135" s="183">
        <f t="shared" si="2"/>
        <v>2.356425873515</v>
      </c>
      <c r="E135" s="190">
        <f t="shared" si="3"/>
        <v>212.185753695773</v>
      </c>
    </row>
    <row r="136" s="180" customFormat="true" ht="14.25" spans="2:5">
      <c r="B136" s="181">
        <v>130</v>
      </c>
      <c r="C136" s="182">
        <v>500</v>
      </c>
      <c r="D136" s="183">
        <f t="shared" ref="D136:D199" si="4">(1+$G$4)^(B136)</f>
        <v>2.37213537933843</v>
      </c>
      <c r="E136" s="190">
        <f t="shared" ref="E136:E199" si="5">C136/D136</f>
        <v>210.780550028913</v>
      </c>
    </row>
    <row r="137" s="180" customFormat="true" ht="14.25" spans="2:5">
      <c r="B137" s="181">
        <v>131</v>
      </c>
      <c r="C137" s="182">
        <v>500</v>
      </c>
      <c r="D137" s="183">
        <f t="shared" si="4"/>
        <v>2.38794961520069</v>
      </c>
      <c r="E137" s="190">
        <f t="shared" si="5"/>
        <v>209.384652346603</v>
      </c>
    </row>
    <row r="138" s="180" customFormat="true" ht="14.25" spans="2:5">
      <c r="B138" s="181">
        <v>132</v>
      </c>
      <c r="C138" s="182">
        <v>500</v>
      </c>
      <c r="D138" s="183">
        <f t="shared" si="4"/>
        <v>2.40386927930203</v>
      </c>
      <c r="E138" s="190">
        <f t="shared" si="5"/>
        <v>207.997999019804</v>
      </c>
    </row>
    <row r="139" s="180" customFormat="true" ht="14.25" spans="2:5">
      <c r="B139" s="181">
        <v>133</v>
      </c>
      <c r="C139" s="182">
        <v>500</v>
      </c>
      <c r="D139" s="183">
        <f t="shared" si="4"/>
        <v>2.41989507449737</v>
      </c>
      <c r="E139" s="190">
        <f t="shared" si="5"/>
        <v>206.62052882762</v>
      </c>
    </row>
    <row r="140" s="180" customFormat="true" ht="14.25" spans="2:5">
      <c r="B140" s="181">
        <v>134</v>
      </c>
      <c r="C140" s="182">
        <v>500</v>
      </c>
      <c r="D140" s="183">
        <f t="shared" si="4"/>
        <v>2.43602770832736</v>
      </c>
      <c r="E140" s="190">
        <f t="shared" si="5"/>
        <v>205.252180954589</v>
      </c>
    </row>
    <row r="141" s="180" customFormat="true" ht="14.25" spans="2:5">
      <c r="B141" s="181">
        <v>135</v>
      </c>
      <c r="C141" s="182">
        <v>500</v>
      </c>
      <c r="D141" s="183">
        <f t="shared" si="4"/>
        <v>2.45226789304954</v>
      </c>
      <c r="E141" s="190">
        <f t="shared" si="5"/>
        <v>203.892894988003</v>
      </c>
    </row>
    <row r="142" s="180" customFormat="true" ht="14.25" spans="2:5">
      <c r="B142" s="181">
        <v>136</v>
      </c>
      <c r="C142" s="182">
        <v>500</v>
      </c>
      <c r="D142" s="183">
        <f t="shared" si="4"/>
        <v>2.46861634566987</v>
      </c>
      <c r="E142" s="190">
        <f t="shared" si="5"/>
        <v>202.542610915234</v>
      </c>
    </row>
    <row r="143" s="180" customFormat="true" ht="14.25" spans="2:5">
      <c r="B143" s="181">
        <v>137</v>
      </c>
      <c r="C143" s="182">
        <v>500</v>
      </c>
      <c r="D143" s="183">
        <f t="shared" si="4"/>
        <v>2.48507378797433</v>
      </c>
      <c r="E143" s="190">
        <f t="shared" si="5"/>
        <v>201.201269121094</v>
      </c>
    </row>
    <row r="144" s="180" customFormat="true" ht="14.25" spans="2:5">
      <c r="B144" s="181">
        <v>138</v>
      </c>
      <c r="C144" s="182">
        <v>500</v>
      </c>
      <c r="D144" s="183">
        <f t="shared" si="4"/>
        <v>2.50164094656083</v>
      </c>
      <c r="E144" s="190">
        <f t="shared" si="5"/>
        <v>199.868810385193</v>
      </c>
    </row>
    <row r="145" s="180" customFormat="true" ht="14.25" spans="2:5">
      <c r="B145" s="181">
        <v>139</v>
      </c>
      <c r="C145" s="182">
        <v>500</v>
      </c>
      <c r="D145" s="183">
        <f t="shared" si="4"/>
        <v>2.51831855287124</v>
      </c>
      <c r="E145" s="190">
        <f t="shared" si="5"/>
        <v>198.54517587933</v>
      </c>
    </row>
    <row r="146" s="180" customFormat="true" ht="14.25" spans="2:5">
      <c r="B146" s="181">
        <v>140</v>
      </c>
      <c r="C146" s="182">
        <v>500</v>
      </c>
      <c r="D146" s="183">
        <f t="shared" si="4"/>
        <v>2.53510734322371</v>
      </c>
      <c r="E146" s="190">
        <f t="shared" si="5"/>
        <v>197.230307164898</v>
      </c>
    </row>
    <row r="147" s="180" customFormat="true" ht="14.25" spans="2:5">
      <c r="B147" s="181">
        <v>141</v>
      </c>
      <c r="C147" s="182">
        <v>500</v>
      </c>
      <c r="D147" s="183">
        <f t="shared" si="4"/>
        <v>2.5520080588452</v>
      </c>
      <c r="E147" s="190">
        <f t="shared" si="5"/>
        <v>195.924146190296</v>
      </c>
    </row>
    <row r="148" s="180" customFormat="true" ht="14.25" spans="2:5">
      <c r="B148" s="181">
        <v>142</v>
      </c>
      <c r="C148" s="182">
        <v>500</v>
      </c>
      <c r="D148" s="183">
        <f t="shared" si="4"/>
        <v>2.56902144590417</v>
      </c>
      <c r="E148" s="190">
        <f t="shared" si="5"/>
        <v>194.626635288373</v>
      </c>
    </row>
    <row r="149" s="180" customFormat="true" ht="14.25" spans="2:5">
      <c r="B149" s="181">
        <v>143</v>
      </c>
      <c r="C149" s="182">
        <v>500</v>
      </c>
      <c r="D149" s="183">
        <f t="shared" si="4"/>
        <v>2.58614825554353</v>
      </c>
      <c r="E149" s="190">
        <f t="shared" si="5"/>
        <v>193.337717173881</v>
      </c>
    </row>
    <row r="150" s="180" customFormat="true" ht="14.25" spans="2:5">
      <c r="B150" s="181">
        <v>144</v>
      </c>
      <c r="C150" s="182">
        <v>500</v>
      </c>
      <c r="D150" s="183">
        <f t="shared" si="4"/>
        <v>2.60338924391382</v>
      </c>
      <c r="E150" s="190">
        <f t="shared" si="5"/>
        <v>192.057334940941</v>
      </c>
    </row>
    <row r="151" s="180" customFormat="true" ht="14.25" spans="2:5">
      <c r="B151" s="181">
        <v>145</v>
      </c>
      <c r="C151" s="182">
        <v>500</v>
      </c>
      <c r="D151" s="183">
        <f t="shared" si="4"/>
        <v>2.62074517220658</v>
      </c>
      <c r="E151" s="190">
        <f t="shared" si="5"/>
        <v>190.785432060538</v>
      </c>
    </row>
    <row r="152" s="180" customFormat="true" ht="14.25" spans="2:5">
      <c r="B152" s="181">
        <v>146</v>
      </c>
      <c r="C152" s="182">
        <v>500</v>
      </c>
      <c r="D152" s="183">
        <f t="shared" si="4"/>
        <v>2.63821680668796</v>
      </c>
      <c r="E152" s="190">
        <f t="shared" si="5"/>
        <v>189.521952378017</v>
      </c>
    </row>
    <row r="153" s="180" customFormat="true" ht="14.25" spans="2:5">
      <c r="B153" s="181">
        <v>147</v>
      </c>
      <c r="C153" s="182">
        <v>500</v>
      </c>
      <c r="D153" s="183">
        <f t="shared" si="4"/>
        <v>2.65580491873254</v>
      </c>
      <c r="E153" s="190">
        <f t="shared" si="5"/>
        <v>188.266840110613</v>
      </c>
    </row>
    <row r="154" s="180" customFormat="true" ht="14.25" spans="2:5">
      <c r="B154" s="181">
        <v>148</v>
      </c>
      <c r="C154" s="182">
        <v>500</v>
      </c>
      <c r="D154" s="183">
        <f t="shared" si="4"/>
        <v>2.67351028485742</v>
      </c>
      <c r="E154" s="190">
        <f t="shared" si="5"/>
        <v>187.02003984498</v>
      </c>
    </row>
    <row r="155" s="180" customFormat="true" ht="14.25" spans="2:5">
      <c r="B155" s="181">
        <v>149</v>
      </c>
      <c r="C155" s="182">
        <v>500</v>
      </c>
      <c r="D155" s="183">
        <f t="shared" si="4"/>
        <v>2.69133368675647</v>
      </c>
      <c r="E155" s="190">
        <f t="shared" si="5"/>
        <v>185.781496534749</v>
      </c>
    </row>
    <row r="156" s="180" customFormat="true" ht="14.25" spans="2:5">
      <c r="B156" s="181">
        <v>150</v>
      </c>
      <c r="C156" s="182">
        <v>500</v>
      </c>
      <c r="D156" s="183">
        <f t="shared" si="4"/>
        <v>2.70927591133485</v>
      </c>
      <c r="E156" s="190">
        <f t="shared" si="5"/>
        <v>184.551155498095</v>
      </c>
    </row>
    <row r="157" s="180" customFormat="true" ht="14.25" spans="2:5">
      <c r="B157" s="181">
        <v>151</v>
      </c>
      <c r="C157" s="182">
        <v>500</v>
      </c>
      <c r="D157" s="183">
        <f t="shared" si="4"/>
        <v>2.72733775074375</v>
      </c>
      <c r="E157" s="190">
        <f t="shared" si="5"/>
        <v>183.328962415326</v>
      </c>
    </row>
    <row r="158" s="180" customFormat="true" ht="14.25" spans="2:5">
      <c r="B158" s="181">
        <v>152</v>
      </c>
      <c r="C158" s="182">
        <v>500</v>
      </c>
      <c r="D158" s="183">
        <f t="shared" si="4"/>
        <v>2.74552000241537</v>
      </c>
      <c r="E158" s="190">
        <f t="shared" si="5"/>
        <v>182.114863326483</v>
      </c>
    </row>
    <row r="159" s="180" customFormat="true" ht="14.25" spans="2:5">
      <c r="B159" s="181">
        <v>153</v>
      </c>
      <c r="C159" s="182">
        <v>500</v>
      </c>
      <c r="D159" s="183">
        <f t="shared" si="4"/>
        <v>2.76382346909814</v>
      </c>
      <c r="E159" s="190">
        <f t="shared" si="5"/>
        <v>180.908804628956</v>
      </c>
    </row>
    <row r="160" s="180" customFormat="true" ht="14.25" spans="2:5">
      <c r="B160" s="181">
        <v>154</v>
      </c>
      <c r="C160" s="182">
        <v>500</v>
      </c>
      <c r="D160" s="183">
        <f t="shared" si="4"/>
        <v>2.78224895889213</v>
      </c>
      <c r="E160" s="190">
        <f t="shared" si="5"/>
        <v>179.710733075122</v>
      </c>
    </row>
    <row r="161" s="180" customFormat="true" ht="14.25" spans="2:5">
      <c r="B161" s="181">
        <v>155</v>
      </c>
      <c r="C161" s="182">
        <v>500</v>
      </c>
      <c r="D161" s="183">
        <f t="shared" si="4"/>
        <v>2.80079728528474</v>
      </c>
      <c r="E161" s="190">
        <f t="shared" si="5"/>
        <v>178.520595769989</v>
      </c>
    </row>
    <row r="162" s="180" customFormat="true" ht="14.25" spans="2:5">
      <c r="B162" s="181">
        <v>156</v>
      </c>
      <c r="C162" s="182">
        <v>500</v>
      </c>
      <c r="D162" s="183">
        <f t="shared" si="4"/>
        <v>2.81946926718664</v>
      </c>
      <c r="E162" s="190">
        <f t="shared" si="5"/>
        <v>177.338340168863</v>
      </c>
    </row>
    <row r="163" s="180" customFormat="true" ht="14.25" spans="2:5">
      <c r="B163" s="181">
        <v>157</v>
      </c>
      <c r="C163" s="182">
        <v>500</v>
      </c>
      <c r="D163" s="183">
        <f t="shared" si="4"/>
        <v>2.83826572896789</v>
      </c>
      <c r="E163" s="190">
        <f t="shared" si="5"/>
        <v>176.16391407503</v>
      </c>
    </row>
    <row r="164" s="180" customFormat="true" ht="14.25" spans="2:5">
      <c r="B164" s="181">
        <v>158</v>
      </c>
      <c r="C164" s="182">
        <v>500</v>
      </c>
      <c r="D164" s="183">
        <f t="shared" si="4"/>
        <v>2.85718750049434</v>
      </c>
      <c r="E164" s="190">
        <f t="shared" si="5"/>
        <v>174.997265637447</v>
      </c>
    </row>
    <row r="165" s="180" customFormat="true" ht="14.25" spans="2:5">
      <c r="B165" s="181">
        <v>159</v>
      </c>
      <c r="C165" s="182">
        <v>500</v>
      </c>
      <c r="D165" s="183">
        <f t="shared" si="4"/>
        <v>2.8762354171643</v>
      </c>
      <c r="E165" s="190">
        <f t="shared" si="5"/>
        <v>173.838343348457</v>
      </c>
    </row>
    <row r="166" s="180" customFormat="true" ht="14.25" spans="2:5">
      <c r="B166" s="181">
        <v>160</v>
      </c>
      <c r="C166" s="182">
        <v>500</v>
      </c>
      <c r="D166" s="183">
        <f t="shared" si="4"/>
        <v>2.8954103199454</v>
      </c>
      <c r="E166" s="190">
        <f t="shared" si="5"/>
        <v>172.687096041513</v>
      </c>
    </row>
    <row r="167" s="180" customFormat="true" ht="14.25" spans="2:5">
      <c r="B167" s="181">
        <v>161</v>
      </c>
      <c r="C167" s="182">
        <v>500</v>
      </c>
      <c r="D167" s="183">
        <f t="shared" si="4"/>
        <v>2.9147130554117</v>
      </c>
      <c r="E167" s="190">
        <f t="shared" si="5"/>
        <v>171.543472888921</v>
      </c>
    </row>
    <row r="168" s="180" customFormat="true" ht="14.25" spans="2:5">
      <c r="B168" s="181">
        <v>162</v>
      </c>
      <c r="C168" s="182">
        <v>500</v>
      </c>
      <c r="D168" s="183">
        <f t="shared" si="4"/>
        <v>2.93414447578111</v>
      </c>
      <c r="E168" s="190">
        <f t="shared" si="5"/>
        <v>170.40742339959</v>
      </c>
    </row>
    <row r="169" s="180" customFormat="true" ht="14.25" spans="2:5">
      <c r="B169" s="181">
        <v>163</v>
      </c>
      <c r="C169" s="182">
        <v>500</v>
      </c>
      <c r="D169" s="183">
        <f t="shared" si="4"/>
        <v>2.95370543895298</v>
      </c>
      <c r="E169" s="190">
        <f t="shared" si="5"/>
        <v>169.278897416811</v>
      </c>
    </row>
    <row r="170" s="180" customFormat="true" ht="14.25" spans="2:5">
      <c r="B170" s="181">
        <v>164</v>
      </c>
      <c r="C170" s="182">
        <v>500</v>
      </c>
      <c r="D170" s="183">
        <f t="shared" si="4"/>
        <v>2.973396808546</v>
      </c>
      <c r="E170" s="190">
        <f t="shared" si="5"/>
        <v>168.157845116038</v>
      </c>
    </row>
    <row r="171" s="180" customFormat="true" ht="14.25" spans="2:5">
      <c r="B171" s="181">
        <v>165</v>
      </c>
      <c r="C171" s="182">
        <v>500</v>
      </c>
      <c r="D171" s="183">
        <f t="shared" si="4"/>
        <v>2.99321945393631</v>
      </c>
      <c r="E171" s="190">
        <f t="shared" si="5"/>
        <v>167.044217002687</v>
      </c>
    </row>
    <row r="172" s="180" customFormat="true" ht="14.25" spans="2:5">
      <c r="B172" s="181">
        <v>166</v>
      </c>
      <c r="C172" s="182">
        <v>500</v>
      </c>
      <c r="D172" s="183">
        <f t="shared" si="4"/>
        <v>3.01317425029589</v>
      </c>
      <c r="E172" s="190">
        <f t="shared" si="5"/>
        <v>165.937963909954</v>
      </c>
    </row>
    <row r="173" s="180" customFormat="true" ht="14.25" spans="2:5">
      <c r="B173" s="181">
        <v>167</v>
      </c>
      <c r="C173" s="182">
        <v>500</v>
      </c>
      <c r="D173" s="183">
        <f t="shared" si="4"/>
        <v>3.03326207863119</v>
      </c>
      <c r="E173" s="190">
        <f t="shared" si="5"/>
        <v>164.839036996643</v>
      </c>
    </row>
    <row r="174" s="180" customFormat="true" ht="14.25" spans="2:5">
      <c r="B174" s="181">
        <v>168</v>
      </c>
      <c r="C174" s="182">
        <v>500</v>
      </c>
      <c r="D174" s="183">
        <f t="shared" si="4"/>
        <v>3.05348382582207</v>
      </c>
      <c r="E174" s="190">
        <f t="shared" si="5"/>
        <v>163.747387745009</v>
      </c>
    </row>
    <row r="175" s="180" customFormat="true" ht="14.25" spans="2:5">
      <c r="B175" s="181">
        <v>169</v>
      </c>
      <c r="C175" s="182">
        <v>500</v>
      </c>
      <c r="D175" s="183">
        <f t="shared" si="4"/>
        <v>3.07384038466088</v>
      </c>
      <c r="E175" s="190">
        <f t="shared" si="5"/>
        <v>162.662967958618</v>
      </c>
    </row>
    <row r="176" s="180" customFormat="true" ht="14.25" spans="2:5">
      <c r="B176" s="181">
        <v>170</v>
      </c>
      <c r="C176" s="182">
        <v>500</v>
      </c>
      <c r="D176" s="183">
        <f t="shared" si="4"/>
        <v>3.09433265389195</v>
      </c>
      <c r="E176" s="190">
        <f t="shared" si="5"/>
        <v>161.585729760217</v>
      </c>
    </row>
    <row r="177" s="180" customFormat="true" ht="14.25" spans="2:5">
      <c r="B177" s="181">
        <v>171</v>
      </c>
      <c r="C177" s="182">
        <v>500</v>
      </c>
      <c r="D177" s="183">
        <f t="shared" si="4"/>
        <v>3.11496153825123</v>
      </c>
      <c r="E177" s="190">
        <f t="shared" si="5"/>
        <v>160.51562558962</v>
      </c>
    </row>
    <row r="178" s="180" customFormat="true" ht="14.25" spans="2:5">
      <c r="B178" s="181">
        <v>172</v>
      </c>
      <c r="C178" s="182">
        <v>500</v>
      </c>
      <c r="D178" s="183">
        <f t="shared" si="4"/>
        <v>3.13572794850624</v>
      </c>
      <c r="E178" s="190">
        <f t="shared" si="5"/>
        <v>159.452608201609</v>
      </c>
    </row>
    <row r="179" s="180" customFormat="true" ht="14.25" spans="2:5">
      <c r="B179" s="181">
        <v>173</v>
      </c>
      <c r="C179" s="182">
        <v>500</v>
      </c>
      <c r="D179" s="183">
        <f t="shared" si="4"/>
        <v>3.15663280149628</v>
      </c>
      <c r="E179" s="190">
        <f t="shared" si="5"/>
        <v>158.39663066385</v>
      </c>
    </row>
    <row r="180" s="180" customFormat="true" ht="14.25" spans="2:5">
      <c r="B180" s="181">
        <v>174</v>
      </c>
      <c r="C180" s="182">
        <v>500</v>
      </c>
      <c r="D180" s="183">
        <f t="shared" si="4"/>
        <v>3.17767702017292</v>
      </c>
      <c r="E180" s="190">
        <f t="shared" si="5"/>
        <v>157.347646354818</v>
      </c>
    </row>
    <row r="181" s="180" customFormat="true" ht="14.25" spans="2:5">
      <c r="B181" s="181">
        <v>175</v>
      </c>
      <c r="C181" s="182">
        <v>500</v>
      </c>
      <c r="D181" s="183">
        <f t="shared" si="4"/>
        <v>3.19886153364074</v>
      </c>
      <c r="E181" s="190">
        <f t="shared" si="5"/>
        <v>156.305608961739</v>
      </c>
    </row>
    <row r="182" s="180" customFormat="true" ht="14.25" spans="2:5">
      <c r="B182" s="181">
        <v>176</v>
      </c>
      <c r="C182" s="182">
        <v>500</v>
      </c>
      <c r="D182" s="183">
        <f t="shared" si="4"/>
        <v>3.22018727719835</v>
      </c>
      <c r="E182" s="190">
        <f t="shared" si="5"/>
        <v>155.270472478549</v>
      </c>
    </row>
    <row r="183" s="180" customFormat="true" ht="14.25" spans="2:5">
      <c r="B183" s="181">
        <v>177</v>
      </c>
      <c r="C183" s="182">
        <v>500</v>
      </c>
      <c r="D183" s="183">
        <f t="shared" si="4"/>
        <v>3.24165519237967</v>
      </c>
      <c r="E183" s="190">
        <f t="shared" si="5"/>
        <v>154.242191203857</v>
      </c>
    </row>
    <row r="184" s="180" customFormat="true" ht="14.25" spans="2:5">
      <c r="B184" s="181">
        <v>178</v>
      </c>
      <c r="C184" s="182">
        <v>500</v>
      </c>
      <c r="D184" s="183">
        <f t="shared" si="4"/>
        <v>3.26326622699553</v>
      </c>
      <c r="E184" s="190">
        <f t="shared" si="5"/>
        <v>153.220719738931</v>
      </c>
    </row>
    <row r="185" s="180" customFormat="true" ht="14.25" spans="2:5">
      <c r="B185" s="181">
        <v>179</v>
      </c>
      <c r="C185" s="182">
        <v>500</v>
      </c>
      <c r="D185" s="183">
        <f t="shared" si="4"/>
        <v>3.2850213351755</v>
      </c>
      <c r="E185" s="190">
        <f t="shared" si="5"/>
        <v>152.206012985693</v>
      </c>
    </row>
    <row r="186" s="180" customFormat="true" ht="14.25" spans="2:5">
      <c r="B186" s="181">
        <v>180</v>
      </c>
      <c r="C186" s="182">
        <v>500</v>
      </c>
      <c r="D186" s="183">
        <f t="shared" si="4"/>
        <v>3.30692147741001</v>
      </c>
      <c r="E186" s="190">
        <f t="shared" si="5"/>
        <v>151.198026144728</v>
      </c>
    </row>
    <row r="187" s="180" customFormat="true" ht="14.25" spans="2:5">
      <c r="B187" s="181">
        <v>181</v>
      </c>
      <c r="C187" s="182">
        <v>500</v>
      </c>
      <c r="D187" s="183">
        <f t="shared" si="4"/>
        <v>3.32896762059274</v>
      </c>
      <c r="E187" s="190">
        <f t="shared" si="5"/>
        <v>150.196714713306</v>
      </c>
    </row>
    <row r="188" s="180" customFormat="true" ht="14.25" spans="2:5">
      <c r="B188" s="181">
        <v>182</v>
      </c>
      <c r="C188" s="182">
        <v>500</v>
      </c>
      <c r="D188" s="183">
        <f t="shared" si="4"/>
        <v>3.35116073806336</v>
      </c>
      <c r="E188" s="190">
        <f t="shared" si="5"/>
        <v>149.202034483416</v>
      </c>
    </row>
    <row r="189" s="180" customFormat="true" ht="14.25" spans="2:5">
      <c r="B189" s="181">
        <v>183</v>
      </c>
      <c r="C189" s="182">
        <v>500</v>
      </c>
      <c r="D189" s="183">
        <f t="shared" si="4"/>
        <v>3.37350180965045</v>
      </c>
      <c r="E189" s="190">
        <f t="shared" si="5"/>
        <v>148.213941539818</v>
      </c>
    </row>
    <row r="190" s="180" customFormat="true" ht="14.25" spans="2:5">
      <c r="B190" s="181">
        <v>184</v>
      </c>
      <c r="C190" s="182">
        <v>500</v>
      </c>
      <c r="D190" s="183">
        <f t="shared" si="4"/>
        <v>3.39599182171478</v>
      </c>
      <c r="E190" s="190">
        <f t="shared" si="5"/>
        <v>147.232392258097</v>
      </c>
    </row>
    <row r="191" s="180" customFormat="true" ht="14.25" spans="2:5">
      <c r="B191" s="181">
        <v>185</v>
      </c>
      <c r="C191" s="182">
        <v>500</v>
      </c>
      <c r="D191" s="183">
        <f t="shared" si="4"/>
        <v>3.41863176719288</v>
      </c>
      <c r="E191" s="190">
        <f t="shared" si="5"/>
        <v>146.257343302745</v>
      </c>
    </row>
    <row r="192" s="180" customFormat="true" ht="14.25" spans="2:5">
      <c r="B192" s="181">
        <v>186</v>
      </c>
      <c r="C192" s="182">
        <v>500</v>
      </c>
      <c r="D192" s="183">
        <f t="shared" si="4"/>
        <v>3.44142264564083</v>
      </c>
      <c r="E192" s="190">
        <f t="shared" si="5"/>
        <v>145.288751625244</v>
      </c>
    </row>
    <row r="193" s="180" customFormat="true" ht="14.25" spans="2:5">
      <c r="B193" s="181">
        <v>187</v>
      </c>
      <c r="C193" s="182">
        <v>500</v>
      </c>
      <c r="D193" s="183">
        <f t="shared" si="4"/>
        <v>3.46436546327844</v>
      </c>
      <c r="E193" s="190">
        <f t="shared" si="5"/>
        <v>144.326574462163</v>
      </c>
    </row>
    <row r="194" s="180" customFormat="true" ht="14.25" spans="2:5">
      <c r="B194" s="181">
        <v>188</v>
      </c>
      <c r="C194" s="182">
        <v>500</v>
      </c>
      <c r="D194" s="183">
        <f t="shared" si="4"/>
        <v>3.48746123303363</v>
      </c>
      <c r="E194" s="190">
        <f t="shared" si="5"/>
        <v>143.370769333274</v>
      </c>
    </row>
    <row r="195" s="180" customFormat="true" ht="14.25" spans="2:5">
      <c r="B195" s="181">
        <v>189</v>
      </c>
      <c r="C195" s="182">
        <v>500</v>
      </c>
      <c r="D195" s="183">
        <f t="shared" si="4"/>
        <v>3.51071097458718</v>
      </c>
      <c r="E195" s="190">
        <f t="shared" si="5"/>
        <v>142.421294039676</v>
      </c>
    </row>
    <row r="196" s="180" customFormat="true" ht="14.25" spans="2:5">
      <c r="B196" s="181">
        <v>190</v>
      </c>
      <c r="C196" s="182">
        <v>500</v>
      </c>
      <c r="D196" s="183">
        <f t="shared" si="4"/>
        <v>3.53411571441776</v>
      </c>
      <c r="E196" s="190">
        <f t="shared" si="5"/>
        <v>141.47810666193</v>
      </c>
    </row>
    <row r="197" s="180" customFormat="true" ht="14.25" spans="2:5">
      <c r="B197" s="181">
        <v>191</v>
      </c>
      <c r="C197" s="182">
        <v>500</v>
      </c>
      <c r="D197" s="183">
        <f t="shared" si="4"/>
        <v>3.55767648584722</v>
      </c>
      <c r="E197" s="190">
        <f t="shared" si="5"/>
        <v>140.541165558209</v>
      </c>
    </row>
    <row r="198" s="180" customFormat="true" ht="14.25" spans="2:5">
      <c r="B198" s="181">
        <v>192</v>
      </c>
      <c r="C198" s="182">
        <v>500</v>
      </c>
      <c r="D198" s="183">
        <f t="shared" si="4"/>
        <v>3.5813943290862</v>
      </c>
      <c r="E198" s="190">
        <f t="shared" si="5"/>
        <v>139.610429362459</v>
      </c>
    </row>
    <row r="199" s="180" customFormat="true" ht="14.25" spans="2:5">
      <c r="B199" s="181">
        <v>193</v>
      </c>
      <c r="C199" s="182">
        <v>500</v>
      </c>
      <c r="D199" s="183">
        <f t="shared" si="4"/>
        <v>3.60527029128011</v>
      </c>
      <c r="E199" s="190">
        <f t="shared" si="5"/>
        <v>138.685856982575</v>
      </c>
    </row>
    <row r="200" s="180" customFormat="true" ht="14.25" spans="2:5">
      <c r="B200" s="181">
        <v>194</v>
      </c>
      <c r="C200" s="182">
        <v>500</v>
      </c>
      <c r="D200" s="183">
        <f t="shared" ref="D200:D246" si="6">(1+$G$4)^(B200)</f>
        <v>3.62930542655531</v>
      </c>
      <c r="E200" s="190">
        <f t="shared" ref="E200:E246" si="7">C200/D200</f>
        <v>137.767407598585</v>
      </c>
    </row>
    <row r="201" s="180" customFormat="true" ht="14.25" spans="2:5">
      <c r="B201" s="181">
        <v>195</v>
      </c>
      <c r="C201" s="182">
        <v>500</v>
      </c>
      <c r="D201" s="183">
        <f t="shared" si="6"/>
        <v>3.65350079606567</v>
      </c>
      <c r="E201" s="190">
        <f t="shared" si="7"/>
        <v>136.855040660846</v>
      </c>
    </row>
    <row r="202" s="180" customFormat="true" ht="14.25" spans="2:5">
      <c r="B202" s="181">
        <v>196</v>
      </c>
      <c r="C202" s="182">
        <v>500</v>
      </c>
      <c r="D202" s="183">
        <f t="shared" si="6"/>
        <v>3.67785746803945</v>
      </c>
      <c r="E202" s="190">
        <f t="shared" si="7"/>
        <v>135.948715888257</v>
      </c>
    </row>
    <row r="203" s="180" customFormat="true" ht="14.25" spans="2:5">
      <c r="B203" s="181">
        <v>197</v>
      </c>
      <c r="C203" s="182">
        <v>500</v>
      </c>
      <c r="D203" s="183">
        <f t="shared" si="6"/>
        <v>3.70237651782637</v>
      </c>
      <c r="E203" s="190">
        <f t="shared" si="7"/>
        <v>135.048393266481</v>
      </c>
    </row>
    <row r="204" s="180" customFormat="true" ht="14.25" spans="2:5">
      <c r="B204" s="181">
        <v>198</v>
      </c>
      <c r="C204" s="182">
        <v>500</v>
      </c>
      <c r="D204" s="183">
        <f t="shared" si="6"/>
        <v>3.72705902794522</v>
      </c>
      <c r="E204" s="190">
        <f t="shared" si="7"/>
        <v>134.154033046173</v>
      </c>
    </row>
    <row r="205" s="180" customFormat="true" ht="14.25" spans="2:5">
      <c r="B205" s="181">
        <v>199</v>
      </c>
      <c r="C205" s="182">
        <v>500</v>
      </c>
      <c r="D205" s="183">
        <f t="shared" si="6"/>
        <v>3.75190608813152</v>
      </c>
      <c r="E205" s="190">
        <f t="shared" si="7"/>
        <v>133.265595741231</v>
      </c>
    </row>
    <row r="206" s="180" customFormat="true" ht="14.25" spans="2:5">
      <c r="B206" s="181">
        <v>200</v>
      </c>
      <c r="C206" s="182">
        <v>500</v>
      </c>
      <c r="D206" s="183">
        <f t="shared" si="6"/>
        <v>3.77691879538573</v>
      </c>
      <c r="E206" s="190">
        <f t="shared" si="7"/>
        <v>132.383042127051</v>
      </c>
    </row>
    <row r="207" s="180" customFormat="true" ht="14.25" spans="2:5">
      <c r="B207" s="181">
        <v>201</v>
      </c>
      <c r="C207" s="182">
        <v>500</v>
      </c>
      <c r="D207" s="183">
        <f t="shared" si="6"/>
        <v>3.80209825402163</v>
      </c>
      <c r="E207" s="190">
        <f t="shared" si="7"/>
        <v>131.506333238793</v>
      </c>
    </row>
    <row r="208" s="180" customFormat="true" ht="14.25" spans="2:5">
      <c r="B208" s="181">
        <v>202</v>
      </c>
      <c r="C208" s="182">
        <v>500</v>
      </c>
      <c r="D208" s="183">
        <f t="shared" si="6"/>
        <v>3.82744557571511</v>
      </c>
      <c r="E208" s="190">
        <f t="shared" si="7"/>
        <v>130.635430369661</v>
      </c>
    </row>
    <row r="209" s="180" customFormat="true" ht="14.25" spans="2:5">
      <c r="B209" s="181">
        <v>203</v>
      </c>
      <c r="C209" s="182">
        <v>500</v>
      </c>
      <c r="D209" s="183">
        <f t="shared" si="6"/>
        <v>3.85296187955321</v>
      </c>
      <c r="E209" s="190">
        <f t="shared" si="7"/>
        <v>129.7702950692</v>
      </c>
    </row>
    <row r="210" s="180" customFormat="true" ht="14.25" spans="2:5">
      <c r="B210" s="181">
        <v>204</v>
      </c>
      <c r="C210" s="182">
        <v>500</v>
      </c>
      <c r="D210" s="183">
        <f t="shared" si="6"/>
        <v>3.87864829208356</v>
      </c>
      <c r="E210" s="190">
        <f t="shared" si="7"/>
        <v>128.91088914159</v>
      </c>
    </row>
    <row r="211" s="180" customFormat="true" ht="14.25" spans="2:5">
      <c r="B211" s="181">
        <v>205</v>
      </c>
      <c r="C211" s="182">
        <v>500</v>
      </c>
      <c r="D211" s="183">
        <f t="shared" si="6"/>
        <v>3.90450594736412</v>
      </c>
      <c r="E211" s="190">
        <f t="shared" si="7"/>
        <v>128.057174643963</v>
      </c>
    </row>
    <row r="212" s="180" customFormat="true" ht="14.25" spans="2:5">
      <c r="B212" s="181">
        <v>206</v>
      </c>
      <c r="C212" s="182">
        <v>500</v>
      </c>
      <c r="D212" s="183">
        <f t="shared" si="6"/>
        <v>3.93053598701322</v>
      </c>
      <c r="E212" s="190">
        <f t="shared" si="7"/>
        <v>127.209113884732</v>
      </c>
    </row>
    <row r="213" s="180" customFormat="true" ht="14.25" spans="2:5">
      <c r="B213" s="181">
        <v>207</v>
      </c>
      <c r="C213" s="182">
        <v>500</v>
      </c>
      <c r="D213" s="183">
        <f t="shared" si="6"/>
        <v>3.95673956025997</v>
      </c>
      <c r="E213" s="190">
        <f t="shared" si="7"/>
        <v>126.366669421919</v>
      </c>
    </row>
    <row r="214" s="180" customFormat="true" ht="14.25" spans="2:5">
      <c r="B214" s="181">
        <v>208</v>
      </c>
      <c r="C214" s="182">
        <v>500</v>
      </c>
      <c r="D214" s="183">
        <f t="shared" si="6"/>
        <v>3.98311782399504</v>
      </c>
      <c r="E214" s="190">
        <f t="shared" si="7"/>
        <v>125.529804061509</v>
      </c>
    </row>
    <row r="215" s="180" customFormat="true" ht="14.25" spans="2:5">
      <c r="B215" s="181">
        <v>209</v>
      </c>
      <c r="C215" s="182">
        <v>500</v>
      </c>
      <c r="D215" s="183">
        <f t="shared" si="6"/>
        <v>4.00967194282167</v>
      </c>
      <c r="E215" s="190">
        <f t="shared" si="7"/>
        <v>124.698480855803</v>
      </c>
    </row>
    <row r="216" s="180" customFormat="true" ht="14.25" spans="2:5">
      <c r="B216" s="181">
        <v>210</v>
      </c>
      <c r="C216" s="182">
        <v>500</v>
      </c>
      <c r="D216" s="183">
        <f t="shared" si="6"/>
        <v>4.03640308910715</v>
      </c>
      <c r="E216" s="190">
        <f t="shared" si="7"/>
        <v>123.872663101791</v>
      </c>
    </row>
    <row r="217" s="180" customFormat="true" ht="14.25" spans="2:5">
      <c r="B217" s="181">
        <v>211</v>
      </c>
      <c r="C217" s="182">
        <v>500</v>
      </c>
      <c r="D217" s="183">
        <f t="shared" si="6"/>
        <v>4.06331244303453</v>
      </c>
      <c r="E217" s="190">
        <f t="shared" si="7"/>
        <v>123.052314339528</v>
      </c>
    </row>
    <row r="218" s="180" customFormat="true" ht="14.25" spans="2:5">
      <c r="B218" s="181">
        <v>212</v>
      </c>
      <c r="C218" s="182">
        <v>500</v>
      </c>
      <c r="D218" s="183">
        <f t="shared" si="6"/>
        <v>4.09040119265476</v>
      </c>
      <c r="E218" s="190">
        <f t="shared" si="7"/>
        <v>122.237398350524</v>
      </c>
    </row>
    <row r="219" s="180" customFormat="true" ht="14.25" spans="2:5">
      <c r="B219" s="181">
        <v>213</v>
      </c>
      <c r="C219" s="182">
        <v>500</v>
      </c>
      <c r="D219" s="183">
        <f t="shared" si="6"/>
        <v>4.11767053393912</v>
      </c>
      <c r="E219" s="190">
        <f t="shared" si="7"/>
        <v>121.42787915615</v>
      </c>
    </row>
    <row r="220" s="180" customFormat="true" ht="14.25" spans="2:5">
      <c r="B220" s="181">
        <v>214</v>
      </c>
      <c r="C220" s="182">
        <v>500</v>
      </c>
      <c r="D220" s="183">
        <f t="shared" si="6"/>
        <v>4.14512167083205</v>
      </c>
      <c r="E220" s="190">
        <f t="shared" si="7"/>
        <v>120.623721016043</v>
      </c>
    </row>
    <row r="221" s="180" customFormat="true" ht="14.25" spans="2:5">
      <c r="B221" s="181">
        <v>215</v>
      </c>
      <c r="C221" s="182">
        <v>500</v>
      </c>
      <c r="D221" s="183">
        <f t="shared" si="6"/>
        <v>4.17275581530426</v>
      </c>
      <c r="E221" s="190">
        <f t="shared" si="7"/>
        <v>119.824888426533</v>
      </c>
    </row>
    <row r="222" s="180" customFormat="true" ht="14.25" spans="2:5">
      <c r="B222" s="181">
        <v>216</v>
      </c>
      <c r="C222" s="182">
        <v>500</v>
      </c>
      <c r="D222" s="183">
        <f t="shared" si="6"/>
        <v>4.20057418740629</v>
      </c>
      <c r="E222" s="190">
        <f t="shared" si="7"/>
        <v>119.031346119073</v>
      </c>
    </row>
    <row r="223" s="180" customFormat="true" ht="14.25" spans="2:5">
      <c r="B223" s="181">
        <v>217</v>
      </c>
      <c r="C223" s="182">
        <v>500</v>
      </c>
      <c r="D223" s="183">
        <f t="shared" si="6"/>
        <v>4.22857801532233</v>
      </c>
      <c r="E223" s="190">
        <f t="shared" si="7"/>
        <v>118.243059058681</v>
      </c>
    </row>
    <row r="224" s="180" customFormat="true" ht="14.25" spans="2:5">
      <c r="B224" s="181">
        <v>218</v>
      </c>
      <c r="C224" s="182">
        <v>500</v>
      </c>
      <c r="D224" s="183">
        <f t="shared" si="6"/>
        <v>4.25676853542448</v>
      </c>
      <c r="E224" s="190">
        <f t="shared" si="7"/>
        <v>117.459992442399</v>
      </c>
    </row>
    <row r="225" s="180" customFormat="true" ht="14.25" spans="2:5">
      <c r="B225" s="181">
        <v>219</v>
      </c>
      <c r="C225" s="182">
        <v>500</v>
      </c>
      <c r="D225" s="183">
        <f t="shared" si="6"/>
        <v>4.28514699232731</v>
      </c>
      <c r="E225" s="190">
        <f t="shared" si="7"/>
        <v>116.682111697747</v>
      </c>
    </row>
    <row r="226" s="180" customFormat="true" ht="14.25" spans="2:5">
      <c r="B226" s="181">
        <v>220</v>
      </c>
      <c r="C226" s="182">
        <v>500</v>
      </c>
      <c r="D226" s="183">
        <f t="shared" si="6"/>
        <v>4.31371463894283</v>
      </c>
      <c r="E226" s="190">
        <f t="shared" si="7"/>
        <v>115.909382481206</v>
      </c>
    </row>
    <row r="227" s="180" customFormat="true" ht="14.25" spans="2:5">
      <c r="B227" s="181">
        <v>221</v>
      </c>
      <c r="C227" s="182">
        <v>500</v>
      </c>
      <c r="D227" s="183">
        <f t="shared" si="6"/>
        <v>4.34247273653578</v>
      </c>
      <c r="E227" s="190">
        <f t="shared" si="7"/>
        <v>115.141770676694</v>
      </c>
    </row>
    <row r="228" s="180" customFormat="true" ht="14.25" spans="2:5">
      <c r="B228" s="181">
        <v>222</v>
      </c>
      <c r="C228" s="182">
        <v>500</v>
      </c>
      <c r="D228" s="183">
        <f t="shared" si="6"/>
        <v>4.37142255477935</v>
      </c>
      <c r="E228" s="190">
        <f t="shared" si="7"/>
        <v>114.379242394067</v>
      </c>
    </row>
    <row r="229" s="180" customFormat="true" ht="14.25" spans="2:5">
      <c r="B229" s="181">
        <v>223</v>
      </c>
      <c r="C229" s="182">
        <v>500</v>
      </c>
      <c r="D229" s="183">
        <f t="shared" si="6"/>
        <v>4.40056537181121</v>
      </c>
      <c r="E229" s="190">
        <f t="shared" si="7"/>
        <v>113.621763967617</v>
      </c>
    </row>
    <row r="230" s="180" customFormat="true" ht="14.25" spans="2:5">
      <c r="B230" s="181">
        <v>224</v>
      </c>
      <c r="C230" s="182">
        <v>500</v>
      </c>
      <c r="D230" s="183">
        <f t="shared" si="6"/>
        <v>4.42990247428995</v>
      </c>
      <c r="E230" s="190">
        <f t="shared" si="7"/>
        <v>112.869301954586</v>
      </c>
    </row>
    <row r="231" s="180" customFormat="true" ht="14.25" spans="2:5">
      <c r="B231" s="181">
        <v>225</v>
      </c>
      <c r="C231" s="182">
        <v>500</v>
      </c>
      <c r="D231" s="183">
        <f t="shared" si="6"/>
        <v>4.45943515745189</v>
      </c>
      <c r="E231" s="190">
        <f t="shared" si="7"/>
        <v>112.121823133695</v>
      </c>
    </row>
    <row r="232" s="180" customFormat="true" ht="14.25" spans="2:5">
      <c r="B232" s="181">
        <v>226</v>
      </c>
      <c r="C232" s="182">
        <v>500</v>
      </c>
      <c r="D232" s="183">
        <f t="shared" si="6"/>
        <v>4.48916472516823</v>
      </c>
      <c r="E232" s="190">
        <f t="shared" si="7"/>
        <v>111.37929450367</v>
      </c>
    </row>
    <row r="233" s="180" customFormat="true" ht="14.25" spans="2:5">
      <c r="B233" s="181">
        <v>227</v>
      </c>
      <c r="C233" s="182">
        <v>500</v>
      </c>
      <c r="D233" s="183">
        <f t="shared" si="6"/>
        <v>4.51909249000269</v>
      </c>
      <c r="E233" s="190">
        <f t="shared" si="7"/>
        <v>110.641683281792</v>
      </c>
    </row>
    <row r="234" s="180" customFormat="true" ht="14.25" spans="2:5">
      <c r="B234" s="181">
        <v>228</v>
      </c>
      <c r="C234" s="182">
        <v>500</v>
      </c>
      <c r="D234" s="183">
        <f t="shared" si="6"/>
        <v>4.54921977326937</v>
      </c>
      <c r="E234" s="190">
        <f t="shared" si="7"/>
        <v>109.908956902442</v>
      </c>
    </row>
    <row r="235" s="180" customFormat="true" ht="14.25" spans="2:5">
      <c r="B235" s="181">
        <v>229</v>
      </c>
      <c r="C235" s="182">
        <v>500</v>
      </c>
      <c r="D235" s="183">
        <f t="shared" si="6"/>
        <v>4.57954790509117</v>
      </c>
      <c r="E235" s="190">
        <f t="shared" si="7"/>
        <v>109.181083015671</v>
      </c>
    </row>
    <row r="236" s="180" customFormat="true" ht="14.25" spans="2:5">
      <c r="B236" s="181">
        <v>230</v>
      </c>
      <c r="C236" s="182">
        <v>500</v>
      </c>
      <c r="D236" s="183">
        <f t="shared" si="6"/>
        <v>4.61007822445844</v>
      </c>
      <c r="E236" s="190">
        <f t="shared" si="7"/>
        <v>108.458029485766</v>
      </c>
    </row>
    <row r="237" s="180" customFormat="true" ht="14.25" spans="2:5">
      <c r="B237" s="181">
        <v>231</v>
      </c>
      <c r="C237" s="182">
        <v>500</v>
      </c>
      <c r="D237" s="183">
        <f t="shared" si="6"/>
        <v>4.64081207928816</v>
      </c>
      <c r="E237" s="190">
        <f t="shared" si="7"/>
        <v>107.739764389834</v>
      </c>
    </row>
    <row r="238" s="180" customFormat="true" ht="14.25" spans="2:5">
      <c r="B238" s="181">
        <v>232</v>
      </c>
      <c r="C238" s="182">
        <v>500</v>
      </c>
      <c r="D238" s="183">
        <f t="shared" si="6"/>
        <v>4.67175082648342</v>
      </c>
      <c r="E238" s="190">
        <f t="shared" si="7"/>
        <v>107.026256016391</v>
      </c>
    </row>
    <row r="239" s="180" customFormat="true" ht="14.25" spans="2:5">
      <c r="B239" s="181">
        <v>233</v>
      </c>
      <c r="C239" s="182">
        <v>500</v>
      </c>
      <c r="D239" s="183">
        <f t="shared" si="6"/>
        <v>4.70289583199331</v>
      </c>
      <c r="E239" s="190">
        <f t="shared" si="7"/>
        <v>106.317472863965</v>
      </c>
    </row>
    <row r="240" s="180" customFormat="true" ht="14.25" spans="2:5">
      <c r="B240" s="181">
        <v>234</v>
      </c>
      <c r="C240" s="182">
        <v>500</v>
      </c>
      <c r="D240" s="183">
        <f t="shared" si="6"/>
        <v>4.73424847087326</v>
      </c>
      <c r="E240" s="190">
        <f t="shared" si="7"/>
        <v>105.6133836397</v>
      </c>
    </row>
    <row r="241" s="180" customFormat="true" ht="14.25" spans="2:5">
      <c r="B241" s="181">
        <v>235</v>
      </c>
      <c r="C241" s="182">
        <v>500</v>
      </c>
      <c r="D241" s="183">
        <f t="shared" si="6"/>
        <v>4.76581012734575</v>
      </c>
      <c r="E241" s="190">
        <f t="shared" si="7"/>
        <v>104.91395725798</v>
      </c>
    </row>
    <row r="242" s="180" customFormat="true" ht="14.25" spans="2:5">
      <c r="B242" s="181">
        <v>236</v>
      </c>
      <c r="C242" s="182">
        <v>500</v>
      </c>
      <c r="D242" s="183">
        <f t="shared" si="6"/>
        <v>4.79758219486139</v>
      </c>
      <c r="E242" s="190">
        <f t="shared" si="7"/>
        <v>104.219162839053</v>
      </c>
    </row>
    <row r="243" s="180" customFormat="true" ht="14.25" spans="2:5">
      <c r="B243" s="181">
        <v>237</v>
      </c>
      <c r="C243" s="182">
        <v>500</v>
      </c>
      <c r="D243" s="183">
        <f t="shared" si="6"/>
        <v>4.82956607616046</v>
      </c>
      <c r="E243" s="190">
        <f t="shared" si="7"/>
        <v>103.528969707669</v>
      </c>
    </row>
    <row r="244" s="180" customFormat="true" ht="14.25" spans="2:5">
      <c r="B244" s="181">
        <v>238</v>
      </c>
      <c r="C244" s="182">
        <v>500</v>
      </c>
      <c r="D244" s="183">
        <f t="shared" si="6"/>
        <v>4.86176318333486</v>
      </c>
      <c r="E244" s="190">
        <f t="shared" si="7"/>
        <v>102.843347391724</v>
      </c>
    </row>
    <row r="245" s="180" customFormat="true" ht="14.25" spans="2:5">
      <c r="B245" s="181">
        <v>239</v>
      </c>
      <c r="C245" s="182">
        <v>500</v>
      </c>
      <c r="D245" s="183">
        <f t="shared" si="6"/>
        <v>4.89417493789043</v>
      </c>
      <c r="E245" s="190">
        <f t="shared" si="7"/>
        <v>102.162265620918</v>
      </c>
    </row>
    <row r="246" s="180" customFormat="true" ht="14.25" spans="2:5">
      <c r="B246" s="181">
        <v>240</v>
      </c>
      <c r="C246" s="182">
        <v>500</v>
      </c>
      <c r="D246" s="183">
        <f t="shared" si="6"/>
        <v>4.9268027708097</v>
      </c>
      <c r="E246" s="190">
        <f t="shared" si="7"/>
        <v>101.485694325415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3" r:id="rId3">
          <objectPr defaultSize="0" r:id="rId4">
            <anchor moveWithCells="1">
              <from>
                <xdr:col>7</xdr:col>
                <xdr:colOff>654685</xdr:colOff>
                <xdr:row>1</xdr:row>
                <xdr:rowOff>151130</xdr:rowOff>
              </from>
              <to>
                <xdr:col>12</xdr:col>
                <xdr:colOff>532765</xdr:colOff>
                <xdr:row>3</xdr:row>
                <xdr:rowOff>295910</xdr:rowOff>
              </to>
            </anchor>
          </objectPr>
        </oleObject>
      </mc:Choice>
      <mc:Fallback>
        <oleObject shapeId="1025" progId="Equation.3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84"/>
  <sheetViews>
    <sheetView tabSelected="1" zoomScale="130" zoomScaleNormal="130" workbookViewId="0">
      <selection activeCell="J12" sqref="J12"/>
    </sheetView>
  </sheetViews>
  <sheetFormatPr defaultColWidth="9" defaultRowHeight="13.5"/>
  <cols>
    <col min="1" max="4" width="9" style="1"/>
    <col min="5" max="5" width="10.875" style="2" customWidth="true"/>
    <col min="6" max="6" width="13.375" style="1" customWidth="true"/>
    <col min="7" max="7" width="12.875" style="1" customWidth="true"/>
    <col min="8" max="8" width="10.875" style="1" customWidth="true"/>
    <col min="9" max="9" width="11.125" style="1" customWidth="true"/>
    <col min="10" max="10" width="14.375" style="1" customWidth="true"/>
    <col min="11" max="11" width="13.375" style="1" customWidth="true"/>
    <col min="12" max="13" width="16" style="1" customWidth="true"/>
    <col min="14" max="14" width="13.25" style="1"/>
    <col min="15" max="15" width="11.5" style="1"/>
    <col min="16" max="16" width="14.375" style="1" customWidth="true"/>
    <col min="17" max="16384" width="9" style="1"/>
  </cols>
  <sheetData>
    <row r="1" s="1" customFormat="true" spans="5:5">
      <c r="E1" s="2"/>
    </row>
    <row r="2" s="1" customFormat="true" ht="14.25" spans="5:5">
      <c r="E2" s="2"/>
    </row>
    <row r="3" s="1" customFormat="true" spans="3:7">
      <c r="C3" s="3" t="s">
        <v>64</v>
      </c>
      <c r="D3" s="4"/>
      <c r="E3" s="4"/>
      <c r="F3" s="4"/>
      <c r="G3" s="9"/>
    </row>
    <row r="4" s="1" customFormat="true" spans="3:7">
      <c r="C4" s="5"/>
      <c r="D4" s="6"/>
      <c r="E4" s="6"/>
      <c r="F4" s="6"/>
      <c r="G4" s="10"/>
    </row>
    <row r="5" s="1" customFormat="true" spans="3:7">
      <c r="C5" s="5"/>
      <c r="D5" s="6"/>
      <c r="E5" s="6"/>
      <c r="F5" s="6"/>
      <c r="G5" s="10"/>
    </row>
    <row r="6" s="1" customFormat="true" ht="14.25" spans="3:7">
      <c r="C6" s="5"/>
      <c r="D6" s="6"/>
      <c r="E6" s="6"/>
      <c r="F6" s="6"/>
      <c r="G6" s="10"/>
    </row>
    <row r="7" s="1" customFormat="true" ht="27" customHeight="true" spans="3:17">
      <c r="C7" s="5"/>
      <c r="D7" s="6"/>
      <c r="E7" s="6"/>
      <c r="F7" s="6"/>
      <c r="G7" s="10"/>
      <c r="I7" s="22" t="s">
        <v>65</v>
      </c>
      <c r="J7" s="22" t="s">
        <v>66</v>
      </c>
      <c r="K7" s="22" t="s">
        <v>67</v>
      </c>
      <c r="L7" s="22" t="s">
        <v>68</v>
      </c>
      <c r="M7" s="22" t="s">
        <v>46</v>
      </c>
      <c r="N7" s="22" t="s">
        <v>69</v>
      </c>
      <c r="O7" s="2"/>
      <c r="P7" s="2"/>
      <c r="Q7" s="2"/>
    </row>
    <row r="8" s="1" customFormat="true" ht="27" customHeight="true" spans="3:17">
      <c r="C8" s="7"/>
      <c r="D8" s="8"/>
      <c r="E8" s="8"/>
      <c r="F8" s="8"/>
      <c r="G8" s="11"/>
      <c r="I8" s="23">
        <v>265000</v>
      </c>
      <c r="J8" s="24">
        <v>0.0285</v>
      </c>
      <c r="K8" s="25">
        <f>I8*J8</f>
        <v>7552.5</v>
      </c>
      <c r="L8" s="26">
        <v>6</v>
      </c>
      <c r="M8" s="27">
        <f>L8*12</f>
        <v>72</v>
      </c>
      <c r="N8" s="26">
        <f>K8*L8</f>
        <v>45315</v>
      </c>
      <c r="O8" s="28"/>
      <c r="P8" s="29"/>
      <c r="Q8" s="2"/>
    </row>
    <row r="9" s="1" customFormat="true" spans="5:13">
      <c r="E9" s="2"/>
      <c r="I9" s="2"/>
      <c r="J9" s="2"/>
      <c r="K9" s="2"/>
      <c r="L9" s="2"/>
      <c r="M9" s="2"/>
    </row>
    <row r="10" s="1" customFormat="true" ht="14.25" spans="5:13">
      <c r="E10" s="2"/>
      <c r="I10" s="2"/>
      <c r="J10" s="2"/>
      <c r="K10" s="2"/>
      <c r="L10" s="2"/>
      <c r="M10" s="2"/>
    </row>
    <row r="11" s="1" customFormat="true" ht="21" spans="5:13">
      <c r="E11" s="12" t="s">
        <v>11</v>
      </c>
      <c r="F11" s="13" t="s">
        <v>26</v>
      </c>
      <c r="G11" s="13" t="s">
        <v>70</v>
      </c>
      <c r="H11" s="14" t="s">
        <v>71</v>
      </c>
      <c r="I11" s="2"/>
      <c r="J11" s="2"/>
      <c r="K11" s="2"/>
      <c r="L11" s="2"/>
      <c r="M11" s="2"/>
    </row>
    <row r="12" s="1" customFormat="true" ht="19.5" spans="5:13">
      <c r="E12" s="15">
        <v>0</v>
      </c>
      <c r="F12" s="16">
        <v>265000</v>
      </c>
      <c r="G12" s="17">
        <f>IRR(F12:F84)</f>
        <v>0.00445137524848913</v>
      </c>
      <c r="H12" s="18">
        <f>(1+G12)^12-1</f>
        <v>0.0547438762950105</v>
      </c>
      <c r="I12" s="2"/>
      <c r="J12" s="2"/>
      <c r="K12" s="2"/>
      <c r="L12" s="2"/>
      <c r="M12" s="2"/>
    </row>
    <row r="13" s="1" customFormat="true" ht="18.75" spans="5:13">
      <c r="E13" s="15">
        <v>1</v>
      </c>
      <c r="F13" s="19">
        <v>-4309.93055555556</v>
      </c>
      <c r="G13" s="20"/>
      <c r="H13" s="21"/>
      <c r="I13" s="2"/>
      <c r="J13" s="2"/>
      <c r="K13" s="2"/>
      <c r="L13" s="2"/>
      <c r="M13" s="2"/>
    </row>
    <row r="14" s="1" customFormat="true" ht="18.75" spans="5:13">
      <c r="E14" s="15">
        <v>2</v>
      </c>
      <c r="F14" s="19">
        <v>-4309.93055555556</v>
      </c>
      <c r="G14" s="20"/>
      <c r="H14" s="21"/>
      <c r="I14" s="2"/>
      <c r="J14" s="2"/>
      <c r="K14" s="2"/>
      <c r="L14" s="2"/>
      <c r="M14" s="2"/>
    </row>
    <row r="15" s="1" customFormat="true" ht="18.75" spans="5:8">
      <c r="E15" s="15">
        <v>3</v>
      </c>
      <c r="F15" s="19">
        <v>-4309.93055555556</v>
      </c>
      <c r="G15" s="20"/>
      <c r="H15" s="21"/>
    </row>
    <row r="16" s="1" customFormat="true" ht="18.75" spans="5:8">
      <c r="E16" s="15">
        <v>4</v>
      </c>
      <c r="F16" s="19">
        <v>-4309.93055555556</v>
      </c>
      <c r="G16" s="20"/>
      <c r="H16" s="21"/>
    </row>
    <row r="17" s="1" customFormat="true" ht="18.75" spans="5:8">
      <c r="E17" s="15">
        <v>5</v>
      </c>
      <c r="F17" s="19">
        <v>-4309.93055555556</v>
      </c>
      <c r="G17" s="20"/>
      <c r="H17" s="21"/>
    </row>
    <row r="18" s="1" customFormat="true" ht="18.75" spans="5:14">
      <c r="E18" s="15">
        <v>6</v>
      </c>
      <c r="F18" s="19">
        <v>-4309.93055555556</v>
      </c>
      <c r="G18" s="20"/>
      <c r="H18" s="21"/>
      <c r="N18" s="30"/>
    </row>
    <row r="19" s="1" customFormat="true" ht="18.75" spans="5:8">
      <c r="E19" s="15">
        <v>7</v>
      </c>
      <c r="F19" s="19">
        <v>-4309.93055555556</v>
      </c>
      <c r="G19" s="20"/>
      <c r="H19" s="21"/>
    </row>
    <row r="20" s="1" customFormat="true" ht="18.75" spans="5:8">
      <c r="E20" s="15">
        <v>8</v>
      </c>
      <c r="F20" s="19">
        <v>-4309.93055555556</v>
      </c>
      <c r="G20" s="20"/>
      <c r="H20" s="21"/>
    </row>
    <row r="21" s="1" customFormat="true" ht="18.75" spans="5:8">
      <c r="E21" s="15">
        <v>9</v>
      </c>
      <c r="F21" s="19">
        <v>-4309.93055555556</v>
      </c>
      <c r="G21" s="20"/>
      <c r="H21" s="21"/>
    </row>
    <row r="22" s="1" customFormat="true" ht="18.75" spans="5:8">
      <c r="E22" s="15">
        <v>10</v>
      </c>
      <c r="F22" s="19">
        <v>-4309.93055555556</v>
      </c>
      <c r="G22" s="20"/>
      <c r="H22" s="21"/>
    </row>
    <row r="23" s="1" customFormat="true" ht="18.75" spans="5:8">
      <c r="E23" s="15">
        <v>11</v>
      </c>
      <c r="F23" s="19">
        <v>-4309.93055555556</v>
      </c>
      <c r="G23" s="20"/>
      <c r="H23" s="21"/>
    </row>
    <row r="24" s="1" customFormat="true" ht="18.75" spans="5:8">
      <c r="E24" s="15">
        <v>12</v>
      </c>
      <c r="F24" s="19">
        <v>-4309.93055555556</v>
      </c>
      <c r="G24" s="20"/>
      <c r="H24" s="21"/>
    </row>
    <row r="25" s="1" customFormat="true" ht="18.75" spans="5:8">
      <c r="E25" s="15">
        <v>13</v>
      </c>
      <c r="F25" s="19">
        <v>-4309.93055555556</v>
      </c>
      <c r="G25" s="20"/>
      <c r="H25" s="21"/>
    </row>
    <row r="26" s="1" customFormat="true" ht="18.75" spans="5:8">
      <c r="E26" s="15">
        <v>14</v>
      </c>
      <c r="F26" s="19">
        <v>-4309.93055555556</v>
      </c>
      <c r="G26" s="20"/>
      <c r="H26" s="21"/>
    </row>
    <row r="27" s="1" customFormat="true" ht="18.75" spans="5:8">
      <c r="E27" s="15">
        <v>15</v>
      </c>
      <c r="F27" s="19">
        <v>-4309.93055555556</v>
      </c>
      <c r="G27" s="20"/>
      <c r="H27" s="21"/>
    </row>
    <row r="28" s="1" customFormat="true" ht="18.75" spans="5:8">
      <c r="E28" s="15">
        <v>16</v>
      </c>
      <c r="F28" s="19">
        <v>-4309.93055555556</v>
      </c>
      <c r="G28" s="20"/>
      <c r="H28" s="21"/>
    </row>
    <row r="29" s="1" customFormat="true" ht="18.75" spans="5:8">
      <c r="E29" s="15">
        <v>17</v>
      </c>
      <c r="F29" s="19">
        <v>-4309.93055555556</v>
      </c>
      <c r="G29" s="20"/>
      <c r="H29" s="21"/>
    </row>
    <row r="30" s="1" customFormat="true" ht="18.75" spans="5:8">
      <c r="E30" s="15">
        <v>18</v>
      </c>
      <c r="F30" s="19">
        <v>-4309.93055555556</v>
      </c>
      <c r="G30" s="20"/>
      <c r="H30" s="21"/>
    </row>
    <row r="31" s="1" customFormat="true" ht="18.75" spans="5:8">
      <c r="E31" s="15">
        <v>19</v>
      </c>
      <c r="F31" s="19">
        <v>-4309.93055555556</v>
      </c>
      <c r="G31" s="20"/>
      <c r="H31" s="21"/>
    </row>
    <row r="32" s="1" customFormat="true" ht="18.75" spans="5:8">
      <c r="E32" s="15">
        <v>20</v>
      </c>
      <c r="F32" s="19">
        <v>-4309.93055555556</v>
      </c>
      <c r="G32" s="20"/>
      <c r="H32" s="21"/>
    </row>
    <row r="33" s="1" customFormat="true" ht="18.75" spans="5:8">
      <c r="E33" s="15">
        <v>21</v>
      </c>
      <c r="F33" s="19">
        <v>-4309.93055555556</v>
      </c>
      <c r="G33" s="20"/>
      <c r="H33" s="21"/>
    </row>
    <row r="34" s="1" customFormat="true" ht="18.75" spans="5:8">
      <c r="E34" s="15">
        <v>22</v>
      </c>
      <c r="F34" s="19">
        <v>-4309.93055555556</v>
      </c>
      <c r="G34" s="20"/>
      <c r="H34" s="21"/>
    </row>
    <row r="35" s="1" customFormat="true" ht="18.75" spans="5:8">
      <c r="E35" s="15">
        <v>23</v>
      </c>
      <c r="F35" s="19">
        <v>-4309.93055555556</v>
      </c>
      <c r="G35" s="20"/>
      <c r="H35" s="21"/>
    </row>
    <row r="36" s="1" customFormat="true" ht="18.75" spans="5:8">
      <c r="E36" s="15">
        <v>24</v>
      </c>
      <c r="F36" s="19">
        <v>-4309.93055555556</v>
      </c>
      <c r="G36" s="20"/>
      <c r="H36" s="21"/>
    </row>
    <row r="37" s="1" customFormat="true" ht="18.75" spans="5:8">
      <c r="E37" s="15">
        <v>25</v>
      </c>
      <c r="F37" s="19">
        <v>-4309.93055555556</v>
      </c>
      <c r="G37" s="20"/>
      <c r="H37" s="21"/>
    </row>
    <row r="38" s="1" customFormat="true" ht="18.75" spans="5:8">
      <c r="E38" s="15">
        <v>26</v>
      </c>
      <c r="F38" s="19">
        <v>-4309.93055555556</v>
      </c>
      <c r="G38" s="20"/>
      <c r="H38" s="21"/>
    </row>
    <row r="39" s="1" customFormat="true" ht="18.75" spans="5:8">
      <c r="E39" s="15">
        <v>27</v>
      </c>
      <c r="F39" s="19">
        <v>-4309.93055555556</v>
      </c>
      <c r="G39" s="20"/>
      <c r="H39" s="21"/>
    </row>
    <row r="40" s="1" customFormat="true" ht="18.75" spans="5:8">
      <c r="E40" s="15">
        <v>28</v>
      </c>
      <c r="F40" s="19">
        <v>-4309.93055555556</v>
      </c>
      <c r="G40" s="20"/>
      <c r="H40" s="21"/>
    </row>
    <row r="41" s="1" customFormat="true" ht="18.75" spans="5:8">
      <c r="E41" s="15">
        <v>29</v>
      </c>
      <c r="F41" s="19">
        <v>-4309.93055555556</v>
      </c>
      <c r="G41" s="20"/>
      <c r="H41" s="21"/>
    </row>
    <row r="42" s="1" customFormat="true" ht="18.75" spans="5:8">
      <c r="E42" s="15">
        <v>30</v>
      </c>
      <c r="F42" s="19">
        <v>-4309.93055555556</v>
      </c>
      <c r="G42" s="20"/>
      <c r="H42" s="21"/>
    </row>
    <row r="43" s="1" customFormat="true" ht="18.75" spans="5:8">
      <c r="E43" s="15">
        <v>31</v>
      </c>
      <c r="F43" s="19">
        <v>-4309.93055555556</v>
      </c>
      <c r="G43" s="20"/>
      <c r="H43" s="21"/>
    </row>
    <row r="44" s="1" customFormat="true" ht="18.75" spans="5:8">
      <c r="E44" s="15">
        <v>32</v>
      </c>
      <c r="F44" s="19">
        <v>-4309.93055555556</v>
      </c>
      <c r="G44" s="20"/>
      <c r="H44" s="21"/>
    </row>
    <row r="45" s="1" customFormat="true" ht="18.75" spans="5:8">
      <c r="E45" s="15">
        <v>33</v>
      </c>
      <c r="F45" s="19">
        <v>-4309.93055555556</v>
      </c>
      <c r="G45" s="20"/>
      <c r="H45" s="21"/>
    </row>
    <row r="46" s="1" customFormat="true" ht="18.75" spans="5:8">
      <c r="E46" s="15">
        <v>34</v>
      </c>
      <c r="F46" s="19">
        <v>-4309.93055555556</v>
      </c>
      <c r="G46" s="20"/>
      <c r="H46" s="21"/>
    </row>
    <row r="47" s="1" customFormat="true" ht="18.75" spans="5:8">
      <c r="E47" s="15">
        <v>35</v>
      </c>
      <c r="F47" s="19">
        <v>-4309.93055555556</v>
      </c>
      <c r="G47" s="20"/>
      <c r="H47" s="21"/>
    </row>
    <row r="48" s="1" customFormat="true" ht="18.75" spans="5:8">
      <c r="E48" s="15">
        <v>36</v>
      </c>
      <c r="F48" s="19">
        <v>-4309.93055555556</v>
      </c>
      <c r="G48" s="20"/>
      <c r="H48" s="21"/>
    </row>
    <row r="49" s="1" customFormat="true" ht="18.75" spans="5:8">
      <c r="E49" s="15">
        <v>37</v>
      </c>
      <c r="F49" s="19">
        <v>-4309.93055555556</v>
      </c>
      <c r="G49" s="20"/>
      <c r="H49" s="21"/>
    </row>
    <row r="50" s="1" customFormat="true" ht="18.75" spans="5:8">
      <c r="E50" s="15">
        <v>38</v>
      </c>
      <c r="F50" s="19">
        <v>-4309.93055555556</v>
      </c>
      <c r="G50" s="20"/>
      <c r="H50" s="21"/>
    </row>
    <row r="51" s="1" customFormat="true" ht="18.75" spans="5:8">
      <c r="E51" s="15">
        <v>39</v>
      </c>
      <c r="F51" s="19">
        <v>-4309.93055555556</v>
      </c>
      <c r="G51" s="20"/>
      <c r="H51" s="21"/>
    </row>
    <row r="52" s="1" customFormat="true" ht="18.75" spans="5:8">
      <c r="E52" s="15">
        <v>40</v>
      </c>
      <c r="F52" s="19">
        <v>-4309.93055555556</v>
      </c>
      <c r="G52" s="20"/>
      <c r="H52" s="21"/>
    </row>
    <row r="53" s="1" customFormat="true" ht="18.75" spans="5:8">
      <c r="E53" s="15">
        <v>41</v>
      </c>
      <c r="F53" s="19">
        <v>-4309.93055555556</v>
      </c>
      <c r="G53" s="20"/>
      <c r="H53" s="21"/>
    </row>
    <row r="54" s="1" customFormat="true" ht="18.75" spans="5:8">
      <c r="E54" s="15">
        <v>42</v>
      </c>
      <c r="F54" s="19">
        <v>-4309.93055555556</v>
      </c>
      <c r="G54" s="20"/>
      <c r="H54" s="21"/>
    </row>
    <row r="55" s="1" customFormat="true" ht="18.75" spans="5:8">
      <c r="E55" s="15">
        <v>43</v>
      </c>
      <c r="F55" s="19">
        <v>-4309.93055555556</v>
      </c>
      <c r="G55" s="20"/>
      <c r="H55" s="21"/>
    </row>
    <row r="56" s="1" customFormat="true" ht="18.75" spans="5:8">
      <c r="E56" s="15">
        <v>44</v>
      </c>
      <c r="F56" s="19">
        <v>-4309.93055555556</v>
      </c>
      <c r="G56" s="20"/>
      <c r="H56" s="21"/>
    </row>
    <row r="57" s="1" customFormat="true" ht="18.75" spans="5:8">
      <c r="E57" s="15">
        <v>45</v>
      </c>
      <c r="F57" s="19">
        <v>-4309.93055555556</v>
      </c>
      <c r="G57" s="20"/>
      <c r="H57" s="21"/>
    </row>
    <row r="58" s="1" customFormat="true" ht="18.75" spans="5:8">
      <c r="E58" s="15">
        <v>46</v>
      </c>
      <c r="F58" s="19">
        <v>-4309.93055555556</v>
      </c>
      <c r="G58" s="20"/>
      <c r="H58" s="21"/>
    </row>
    <row r="59" s="1" customFormat="true" ht="18.75" spans="5:8">
      <c r="E59" s="15">
        <v>47</v>
      </c>
      <c r="F59" s="19">
        <v>-4309.93055555556</v>
      </c>
      <c r="G59" s="20"/>
      <c r="H59" s="21"/>
    </row>
    <row r="60" s="1" customFormat="true" ht="18.75" spans="5:8">
      <c r="E60" s="15">
        <v>48</v>
      </c>
      <c r="F60" s="19">
        <v>-4309.93055555556</v>
      </c>
      <c r="G60" s="20"/>
      <c r="H60" s="21"/>
    </row>
    <row r="61" s="1" customFormat="true" ht="18.75" spans="5:8">
      <c r="E61" s="15">
        <v>49</v>
      </c>
      <c r="F61" s="19">
        <v>-4309.93055555556</v>
      </c>
      <c r="G61" s="20"/>
      <c r="H61" s="21"/>
    </row>
    <row r="62" s="1" customFormat="true" ht="18.75" spans="5:8">
      <c r="E62" s="15">
        <v>50</v>
      </c>
      <c r="F62" s="19">
        <v>-4309.93055555556</v>
      </c>
      <c r="G62" s="20"/>
      <c r="H62" s="21"/>
    </row>
    <row r="63" s="1" customFormat="true" ht="18.75" spans="5:8">
      <c r="E63" s="15">
        <v>51</v>
      </c>
      <c r="F63" s="19">
        <v>-4309.93055555556</v>
      </c>
      <c r="G63" s="20"/>
      <c r="H63" s="21"/>
    </row>
    <row r="64" s="1" customFormat="true" ht="18.75" spans="5:8">
      <c r="E64" s="15">
        <v>52</v>
      </c>
      <c r="F64" s="19">
        <v>-4309.93055555556</v>
      </c>
      <c r="G64" s="20"/>
      <c r="H64" s="21"/>
    </row>
    <row r="65" s="1" customFormat="true" ht="18.75" spans="5:8">
      <c r="E65" s="15">
        <v>53</v>
      </c>
      <c r="F65" s="19">
        <v>-4309.93055555556</v>
      </c>
      <c r="G65" s="20"/>
      <c r="H65" s="21"/>
    </row>
    <row r="66" s="1" customFormat="true" ht="18.75" spans="5:8">
      <c r="E66" s="15">
        <v>54</v>
      </c>
      <c r="F66" s="19">
        <v>-4309.93055555556</v>
      </c>
      <c r="G66" s="20"/>
      <c r="H66" s="21"/>
    </row>
    <row r="67" s="1" customFormat="true" ht="18.75" spans="5:8">
      <c r="E67" s="15">
        <v>55</v>
      </c>
      <c r="F67" s="19">
        <v>-4309.93055555556</v>
      </c>
      <c r="G67" s="20"/>
      <c r="H67" s="21"/>
    </row>
    <row r="68" s="1" customFormat="true" ht="18.75" spans="5:8">
      <c r="E68" s="15">
        <v>56</v>
      </c>
      <c r="F68" s="19">
        <v>-4309.93055555556</v>
      </c>
      <c r="G68" s="20"/>
      <c r="H68" s="21"/>
    </row>
    <row r="69" s="1" customFormat="true" ht="18.75" spans="5:8">
      <c r="E69" s="15">
        <v>57</v>
      </c>
      <c r="F69" s="19">
        <v>-4309.93055555556</v>
      </c>
      <c r="G69" s="20"/>
      <c r="H69" s="21"/>
    </row>
    <row r="70" s="1" customFormat="true" ht="18.75" spans="5:8">
      <c r="E70" s="15">
        <v>58</v>
      </c>
      <c r="F70" s="19">
        <v>-4309.93055555556</v>
      </c>
      <c r="G70" s="20"/>
      <c r="H70" s="21"/>
    </row>
    <row r="71" s="1" customFormat="true" ht="18.75" spans="5:8">
      <c r="E71" s="15">
        <v>59</v>
      </c>
      <c r="F71" s="19">
        <v>-4309.93055555556</v>
      </c>
      <c r="G71" s="20"/>
      <c r="H71" s="21"/>
    </row>
    <row r="72" s="1" customFormat="true" ht="18.75" spans="5:8">
      <c r="E72" s="15">
        <v>60</v>
      </c>
      <c r="F72" s="19">
        <v>-4309.93055555556</v>
      </c>
      <c r="G72" s="20"/>
      <c r="H72" s="21"/>
    </row>
    <row r="73" s="1" customFormat="true" ht="18.75" spans="5:8">
      <c r="E73" s="15">
        <v>61</v>
      </c>
      <c r="F73" s="19">
        <v>-4309.93055555556</v>
      </c>
      <c r="G73" s="20"/>
      <c r="H73" s="21"/>
    </row>
    <row r="74" s="1" customFormat="true" ht="18.75" spans="5:8">
      <c r="E74" s="15">
        <v>62</v>
      </c>
      <c r="F74" s="19">
        <v>-4309.93055555556</v>
      </c>
      <c r="G74" s="20"/>
      <c r="H74" s="21"/>
    </row>
    <row r="75" s="1" customFormat="true" ht="18.75" spans="5:8">
      <c r="E75" s="15">
        <v>63</v>
      </c>
      <c r="F75" s="19">
        <v>-4309.93055555556</v>
      </c>
      <c r="G75" s="20"/>
      <c r="H75" s="21"/>
    </row>
    <row r="76" s="1" customFormat="true" ht="18.75" spans="5:8">
      <c r="E76" s="15">
        <v>64</v>
      </c>
      <c r="F76" s="19">
        <v>-4309.93055555556</v>
      </c>
      <c r="G76" s="20"/>
      <c r="H76" s="21"/>
    </row>
    <row r="77" s="1" customFormat="true" ht="18.75" spans="5:8">
      <c r="E77" s="15">
        <v>65</v>
      </c>
      <c r="F77" s="19">
        <v>-4309.93055555556</v>
      </c>
      <c r="G77" s="20"/>
      <c r="H77" s="21"/>
    </row>
    <row r="78" s="1" customFormat="true" ht="18.75" spans="5:8">
      <c r="E78" s="15">
        <v>66</v>
      </c>
      <c r="F78" s="19">
        <v>-4309.93055555556</v>
      </c>
      <c r="G78" s="20"/>
      <c r="H78" s="21"/>
    </row>
    <row r="79" s="1" customFormat="true" ht="18.75" spans="5:8">
      <c r="E79" s="15">
        <v>67</v>
      </c>
      <c r="F79" s="19">
        <v>-4309.93055555556</v>
      </c>
      <c r="G79" s="20"/>
      <c r="H79" s="21"/>
    </row>
    <row r="80" s="1" customFormat="true" ht="18.75" spans="5:8">
      <c r="E80" s="15">
        <v>68</v>
      </c>
      <c r="F80" s="19">
        <v>-4309.93055555556</v>
      </c>
      <c r="G80" s="20"/>
      <c r="H80" s="21"/>
    </row>
    <row r="81" s="1" customFormat="true" ht="18.75" spans="5:8">
      <c r="E81" s="15">
        <v>69</v>
      </c>
      <c r="F81" s="19">
        <v>-4309.93055555556</v>
      </c>
      <c r="G81" s="20"/>
      <c r="H81" s="21"/>
    </row>
    <row r="82" s="1" customFormat="true" ht="18.75" spans="5:8">
      <c r="E82" s="15">
        <v>70</v>
      </c>
      <c r="F82" s="19">
        <v>-4309.93055555556</v>
      </c>
      <c r="G82" s="20"/>
      <c r="H82" s="21"/>
    </row>
    <row r="83" s="1" customFormat="true" ht="18.75" spans="5:8">
      <c r="E83" s="15">
        <v>71</v>
      </c>
      <c r="F83" s="19">
        <v>-4309.93055555556</v>
      </c>
      <c r="G83" s="20"/>
      <c r="H83" s="21"/>
    </row>
    <row r="84" s="1" customFormat="true" ht="19.5" spans="5:8">
      <c r="E84" s="31">
        <v>72</v>
      </c>
      <c r="F84" s="32">
        <v>-4309.93055555556</v>
      </c>
      <c r="G84" s="33"/>
      <c r="H84" s="34"/>
    </row>
  </sheetData>
  <mergeCells count="1">
    <mergeCell ref="C3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4"/>
  <sheetViews>
    <sheetView zoomScale="130" zoomScaleNormal="130" workbookViewId="0">
      <selection activeCell="C3" sqref="C3:I8"/>
    </sheetView>
  </sheetViews>
  <sheetFormatPr defaultColWidth="9" defaultRowHeight="13.5"/>
  <cols>
    <col min="1" max="2" width="9" style="160"/>
    <col min="3" max="3" width="9.5" style="160" customWidth="true"/>
    <col min="4" max="4" width="8.125" style="160" customWidth="true"/>
    <col min="5" max="5" width="12.375" style="160" customWidth="true"/>
    <col min="6" max="6" width="7.125" style="160" customWidth="true"/>
    <col min="7" max="7" width="9.5" style="160" customWidth="true"/>
    <col min="8" max="8" width="18.25" style="160" customWidth="true"/>
    <col min="9" max="9" width="15.25" style="160" customWidth="true"/>
    <col min="10" max="10" width="14.5" style="160" customWidth="true"/>
    <col min="11" max="16384" width="9" style="160"/>
  </cols>
  <sheetData>
    <row r="2" s="160" customFormat="true" ht="14.25"/>
    <row r="3" s="160" customFormat="true" spans="3:9">
      <c r="C3" s="161" t="s">
        <v>9</v>
      </c>
      <c r="D3" s="162"/>
      <c r="E3" s="162"/>
      <c r="F3" s="162"/>
      <c r="G3" s="162"/>
      <c r="H3" s="162"/>
      <c r="I3" s="175"/>
    </row>
    <row r="4" s="160" customFormat="true" spans="3:9">
      <c r="C4" s="163"/>
      <c r="D4" s="164"/>
      <c r="E4" s="164"/>
      <c r="F4" s="164"/>
      <c r="G4" s="164"/>
      <c r="H4" s="164"/>
      <c r="I4" s="176"/>
    </row>
    <row r="5" s="160" customFormat="true" spans="3:9">
      <c r="C5" s="163"/>
      <c r="D5" s="164"/>
      <c r="E5" s="164"/>
      <c r="F5" s="164"/>
      <c r="G5" s="164"/>
      <c r="H5" s="164"/>
      <c r="I5" s="176"/>
    </row>
    <row r="6" s="160" customFormat="true" spans="3:9">
      <c r="C6" s="163"/>
      <c r="D6" s="164"/>
      <c r="E6" s="164"/>
      <c r="F6" s="164"/>
      <c r="G6" s="164"/>
      <c r="H6" s="164"/>
      <c r="I6" s="176"/>
    </row>
    <row r="7" s="160" customFormat="true" spans="3:9">
      <c r="C7" s="163"/>
      <c r="D7" s="164"/>
      <c r="E7" s="164"/>
      <c r="F7" s="164"/>
      <c r="G7" s="164"/>
      <c r="H7" s="164"/>
      <c r="I7" s="176"/>
    </row>
    <row r="8" s="160" customFormat="true" ht="14.25" spans="3:9">
      <c r="C8" s="165"/>
      <c r="D8" s="166"/>
      <c r="E8" s="166"/>
      <c r="F8" s="166"/>
      <c r="G8" s="166"/>
      <c r="H8" s="166"/>
      <c r="I8" s="177"/>
    </row>
    <row r="10" s="160" customFormat="true" ht="14.25"/>
    <row r="11" s="160" customFormat="true" ht="30" customHeight="true" spans="3:10">
      <c r="C11" s="85" t="s">
        <v>10</v>
      </c>
      <c r="D11" s="115" t="s">
        <v>11</v>
      </c>
      <c r="E11" s="115" t="s">
        <v>12</v>
      </c>
      <c r="F11" s="124" t="s">
        <v>3</v>
      </c>
      <c r="G11" s="115" t="s">
        <v>13</v>
      </c>
      <c r="H11" s="115" t="s">
        <v>14</v>
      </c>
      <c r="I11" s="178" t="s">
        <v>15</v>
      </c>
      <c r="J11" s="86" t="s">
        <v>16</v>
      </c>
    </row>
    <row r="12" s="160" customFormat="true" ht="21.75" spans="3:10">
      <c r="C12" s="167">
        <v>0.06</v>
      </c>
      <c r="D12" s="168">
        <v>12</v>
      </c>
      <c r="E12" s="170">
        <f>C12/D12</f>
        <v>0.005</v>
      </c>
      <c r="F12" s="124">
        <v>0</v>
      </c>
      <c r="G12" s="124">
        <v>1000</v>
      </c>
      <c r="H12" s="171">
        <f>G12*(1+$E$12)^($D$12-F12)</f>
        <v>1061.6778118645</v>
      </c>
      <c r="I12" s="179">
        <f>SUM(H12:H24)</f>
        <v>2295.23404915449</v>
      </c>
      <c r="J12" s="179">
        <f>FV(E12,D12,-100,-1000)</f>
        <v>2295.23404915446</v>
      </c>
    </row>
    <row r="13" s="160" customFormat="true" ht="21" spans="3:9">
      <c r="C13" s="169"/>
      <c r="D13" s="169"/>
      <c r="E13" s="169"/>
      <c r="F13" s="172">
        <v>1</v>
      </c>
      <c r="G13" s="173">
        <v>100</v>
      </c>
      <c r="H13" s="91">
        <f>G13*(1+$E$12)^($D$12-F13)</f>
        <v>105.639583270099</v>
      </c>
      <c r="I13" s="103"/>
    </row>
    <row r="14" s="160" customFormat="true" ht="21" spans="3:9">
      <c r="C14" s="169"/>
      <c r="D14" s="169"/>
      <c r="E14" s="169"/>
      <c r="F14" s="172">
        <v>2</v>
      </c>
      <c r="G14" s="173">
        <v>100</v>
      </c>
      <c r="H14" s="91">
        <f t="shared" ref="H14:H24" si="0">G14*(1+$E$12)^($D$12-F14)</f>
        <v>105.114013204079</v>
      </c>
      <c r="I14" s="103"/>
    </row>
    <row r="15" s="160" customFormat="true" ht="21" spans="3:9">
      <c r="C15" s="169"/>
      <c r="D15" s="169"/>
      <c r="E15" s="169"/>
      <c r="F15" s="172">
        <v>3</v>
      </c>
      <c r="G15" s="173">
        <v>100</v>
      </c>
      <c r="H15" s="91">
        <f t="shared" si="0"/>
        <v>104.591057914506</v>
      </c>
      <c r="I15" s="103"/>
    </row>
    <row r="16" s="160" customFormat="true" ht="21" spans="3:9">
      <c r="C16" s="169"/>
      <c r="D16" s="169"/>
      <c r="E16" s="169"/>
      <c r="F16" s="172">
        <v>4</v>
      </c>
      <c r="G16" s="173">
        <v>100</v>
      </c>
      <c r="H16" s="91">
        <f t="shared" si="0"/>
        <v>104.070704392544</v>
      </c>
      <c r="I16" s="103"/>
    </row>
    <row r="17" s="160" customFormat="true" ht="21" spans="3:9">
      <c r="C17" s="169"/>
      <c r="D17" s="169"/>
      <c r="E17" s="169"/>
      <c r="F17" s="172">
        <v>5</v>
      </c>
      <c r="G17" s="173">
        <v>100</v>
      </c>
      <c r="H17" s="91">
        <f t="shared" si="0"/>
        <v>103.552939694073</v>
      </c>
      <c r="I17" s="103"/>
    </row>
    <row r="18" s="160" customFormat="true" ht="21" spans="3:9">
      <c r="C18" s="169"/>
      <c r="D18" s="169"/>
      <c r="E18" s="169"/>
      <c r="F18" s="172">
        <v>6</v>
      </c>
      <c r="G18" s="173">
        <v>100</v>
      </c>
      <c r="H18" s="91">
        <f t="shared" si="0"/>
        <v>103.037750939377</v>
      </c>
      <c r="I18" s="103"/>
    </row>
    <row r="19" s="160" customFormat="true" ht="21" spans="3:9">
      <c r="C19" s="169"/>
      <c r="D19" s="169"/>
      <c r="E19" s="169"/>
      <c r="F19" s="172">
        <v>7</v>
      </c>
      <c r="G19" s="173">
        <v>100</v>
      </c>
      <c r="H19" s="91">
        <f t="shared" si="0"/>
        <v>102.525125312812</v>
      </c>
      <c r="I19" s="103"/>
    </row>
    <row r="20" s="160" customFormat="true" ht="21" spans="3:9">
      <c r="C20" s="169"/>
      <c r="D20" s="169"/>
      <c r="E20" s="169"/>
      <c r="F20" s="172">
        <v>8</v>
      </c>
      <c r="G20" s="173">
        <v>100</v>
      </c>
      <c r="H20" s="91">
        <f t="shared" si="0"/>
        <v>102.0150500625</v>
      </c>
      <c r="I20" s="103"/>
    </row>
    <row r="21" s="160" customFormat="true" ht="21" spans="3:9">
      <c r="C21" s="169"/>
      <c r="D21" s="169"/>
      <c r="E21" s="169"/>
      <c r="F21" s="172">
        <v>9</v>
      </c>
      <c r="G21" s="173">
        <v>100</v>
      </c>
      <c r="H21" s="91">
        <f t="shared" si="0"/>
        <v>101.5075125</v>
      </c>
      <c r="I21" s="103"/>
    </row>
    <row r="22" s="160" customFormat="true" ht="21" spans="3:9">
      <c r="C22" s="169"/>
      <c r="D22" s="169"/>
      <c r="E22" s="169"/>
      <c r="F22" s="172">
        <v>10</v>
      </c>
      <c r="G22" s="173">
        <v>100</v>
      </c>
      <c r="H22" s="91">
        <f t="shared" si="0"/>
        <v>101.0025</v>
      </c>
      <c r="I22" s="103"/>
    </row>
    <row r="23" s="160" customFormat="true" ht="21" spans="3:9">
      <c r="C23" s="169"/>
      <c r="D23" s="169"/>
      <c r="E23" s="169"/>
      <c r="F23" s="172">
        <v>11</v>
      </c>
      <c r="G23" s="173">
        <v>100</v>
      </c>
      <c r="H23" s="91">
        <f t="shared" si="0"/>
        <v>100.5</v>
      </c>
      <c r="I23" s="103"/>
    </row>
    <row r="24" s="160" customFormat="true" ht="21.75" spans="3:9">
      <c r="C24" s="169"/>
      <c r="D24" s="169"/>
      <c r="E24" s="169"/>
      <c r="F24" s="174">
        <v>12</v>
      </c>
      <c r="G24" s="126">
        <v>100</v>
      </c>
      <c r="H24" s="91">
        <f t="shared" si="0"/>
        <v>100</v>
      </c>
      <c r="I24" s="103"/>
    </row>
  </sheetData>
  <mergeCells count="1">
    <mergeCell ref="C3:I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quation.3" r:id="rId3">
          <objectPr defaultSize="0" r:id="rId4">
            <anchor moveWithCells="1">
              <from>
                <xdr:col>9</xdr:col>
                <xdr:colOff>88900</xdr:colOff>
                <xdr:row>3</xdr:row>
                <xdr:rowOff>75565</xdr:rowOff>
              </from>
              <to>
                <xdr:col>11</xdr:col>
                <xdr:colOff>674370</xdr:colOff>
                <xdr:row>6</xdr:row>
                <xdr:rowOff>68580</xdr:rowOff>
              </to>
            </anchor>
          </objectPr>
        </oleObject>
      </mc:Choice>
      <mc:Fallback>
        <oleObject shapeId="2049" progId="Equation.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30"/>
  <sheetViews>
    <sheetView workbookViewId="0">
      <selection activeCell="N34" sqref="N34"/>
    </sheetView>
  </sheetViews>
  <sheetFormatPr defaultColWidth="9" defaultRowHeight="13.5"/>
  <cols>
    <col min="1" max="10" width="9" style="1"/>
    <col min="11" max="11" width="6.375" style="2" customWidth="true"/>
    <col min="12" max="12" width="13.875" style="2" customWidth="true"/>
    <col min="13" max="13" width="27.9583333333333" style="2" customWidth="true"/>
    <col min="14" max="14" width="22" style="1" customWidth="true"/>
    <col min="15" max="15" width="25.125" style="1" customWidth="true"/>
    <col min="16" max="16" width="9" style="1"/>
    <col min="17" max="17" width="14.875" style="1"/>
    <col min="18" max="18" width="17.125" style="1"/>
    <col min="19" max="16384" width="9" style="1"/>
  </cols>
  <sheetData>
    <row r="1" s="1" customFormat="true" ht="24" customHeight="true" spans="11:13">
      <c r="K1" s="2"/>
      <c r="L1" s="2"/>
      <c r="M1" s="2"/>
    </row>
    <row r="2" s="1" customFormat="true" ht="22" customHeight="true" spans="3:15">
      <c r="C2" s="135"/>
      <c r="D2" s="136"/>
      <c r="E2" s="136"/>
      <c r="F2" s="136"/>
      <c r="G2" s="136"/>
      <c r="H2" s="136"/>
      <c r="I2" s="136"/>
      <c r="J2" s="136"/>
      <c r="K2" s="143"/>
      <c r="L2" s="143"/>
      <c r="M2" s="143"/>
      <c r="N2" s="148" t="s">
        <v>17</v>
      </c>
      <c r="O2" s="149" t="s">
        <v>18</v>
      </c>
    </row>
    <row r="3" s="1" customFormat="true" ht="22" customHeight="true" spans="3:15">
      <c r="C3" s="137"/>
      <c r="K3" s="47"/>
      <c r="L3" s="144" t="s">
        <v>19</v>
      </c>
      <c r="M3" s="47">
        <v>0.1238</v>
      </c>
      <c r="N3" s="150">
        <f>M3</f>
        <v>0.1238</v>
      </c>
      <c r="O3" s="151">
        <f>IRR(L6:L9)</f>
        <v>0.123816431679459</v>
      </c>
    </row>
    <row r="4" s="1" customFormat="true" ht="18" spans="3:15">
      <c r="C4" s="138" t="s">
        <v>20</v>
      </c>
      <c r="D4" s="139"/>
      <c r="E4" s="139"/>
      <c r="F4" s="139"/>
      <c r="G4" s="139"/>
      <c r="H4" s="139"/>
      <c r="I4" s="139"/>
      <c r="K4" s="47"/>
      <c r="L4" s="47"/>
      <c r="M4" s="47"/>
      <c r="O4" s="152"/>
    </row>
    <row r="5" s="1" customFormat="true" ht="18.75" spans="3:15">
      <c r="C5" s="140"/>
      <c r="D5" s="139"/>
      <c r="E5" s="139"/>
      <c r="F5" s="139"/>
      <c r="G5" s="139"/>
      <c r="H5" s="139"/>
      <c r="I5" s="139"/>
      <c r="K5" s="144" t="s">
        <v>21</v>
      </c>
      <c r="L5" s="144" t="s">
        <v>22</v>
      </c>
      <c r="M5" s="144" t="s">
        <v>23</v>
      </c>
      <c r="O5" s="152"/>
    </row>
    <row r="6" s="1" customFormat="true" ht="18" spans="3:15">
      <c r="C6" s="140"/>
      <c r="D6" s="139"/>
      <c r="E6" s="139"/>
      <c r="F6" s="139"/>
      <c r="G6" s="139"/>
      <c r="H6" s="139"/>
      <c r="I6" s="139"/>
      <c r="K6" s="47">
        <v>0</v>
      </c>
      <c r="L6" s="47">
        <v>-2000</v>
      </c>
      <c r="M6" s="47">
        <f>L6/(1+$M$3)^K6</f>
        <v>-2000</v>
      </c>
      <c r="O6" s="152"/>
    </row>
    <row r="7" s="1" customFormat="true" ht="18" spans="3:15">
      <c r="C7" s="140"/>
      <c r="D7" s="139"/>
      <c r="E7" s="139"/>
      <c r="F7" s="139"/>
      <c r="G7" s="139"/>
      <c r="H7" s="139"/>
      <c r="I7" s="139"/>
      <c r="K7" s="47">
        <v>1</v>
      </c>
      <c r="L7" s="47">
        <v>100</v>
      </c>
      <c r="M7" s="80">
        <f>L7/(1+$M$3)^K7</f>
        <v>88.9838049474996</v>
      </c>
      <c r="O7" s="152"/>
    </row>
    <row r="8" s="1" customFormat="true" ht="18" spans="3:15">
      <c r="C8" s="140"/>
      <c r="D8" s="139"/>
      <c r="E8" s="139"/>
      <c r="F8" s="139"/>
      <c r="G8" s="139"/>
      <c r="H8" s="139"/>
      <c r="I8" s="139"/>
      <c r="K8" s="47">
        <v>2</v>
      </c>
      <c r="L8" s="47">
        <v>100</v>
      </c>
      <c r="M8" s="80">
        <f>L8/(1+$M$3)^K8</f>
        <v>79.1811754293465</v>
      </c>
      <c r="O8" s="152"/>
    </row>
    <row r="9" s="1" customFormat="true" ht="18" spans="3:15">
      <c r="C9" s="140"/>
      <c r="D9" s="139"/>
      <c r="E9" s="139"/>
      <c r="F9" s="139"/>
      <c r="G9" s="139"/>
      <c r="H9" s="139"/>
      <c r="I9" s="139"/>
      <c r="K9" s="47">
        <v>3</v>
      </c>
      <c r="L9" s="47">
        <v>2600</v>
      </c>
      <c r="M9" s="80">
        <f>L9/(1+$M$3)^K9</f>
        <v>1831.91899017886</v>
      </c>
      <c r="O9" s="152"/>
    </row>
    <row r="10" s="1" customFormat="true" ht="18" spans="3:15">
      <c r="C10" s="137"/>
      <c r="K10" s="47"/>
      <c r="L10" s="47"/>
      <c r="M10" s="80"/>
      <c r="O10" s="152"/>
    </row>
    <row r="11" s="1" customFormat="true" ht="18" spans="3:15">
      <c r="C11" s="137"/>
      <c r="K11" s="47"/>
      <c r="L11" s="47"/>
      <c r="M11" s="47"/>
      <c r="O11" s="152"/>
    </row>
    <row r="12" s="1" customFormat="true" ht="24" customHeight="true" spans="3:15">
      <c r="C12" s="141"/>
      <c r="D12" s="142"/>
      <c r="E12" s="142"/>
      <c r="F12" s="142"/>
      <c r="G12" s="142"/>
      <c r="H12" s="142"/>
      <c r="I12" s="142"/>
      <c r="J12" s="142"/>
      <c r="K12" s="145"/>
      <c r="L12" s="146" t="s">
        <v>24</v>
      </c>
      <c r="M12" s="153">
        <f>SUM(M6:M10)</f>
        <v>0.0839705557109482</v>
      </c>
      <c r="N12" s="142"/>
      <c r="O12" s="154"/>
    </row>
    <row r="13" s="1" customFormat="true" ht="14.25" spans="11:13">
      <c r="K13" s="2"/>
      <c r="L13" s="2"/>
      <c r="M13" s="2"/>
    </row>
    <row r="14" s="1" customFormat="true" spans="11:13">
      <c r="K14" s="2"/>
      <c r="L14" s="2"/>
      <c r="M14" s="2"/>
    </row>
    <row r="15" s="1" customFormat="true" spans="11:13">
      <c r="K15" s="2"/>
      <c r="L15" s="2"/>
      <c r="M15" s="2"/>
    </row>
    <row r="16" s="1" customFormat="true" spans="11:13">
      <c r="K16" s="2"/>
      <c r="L16" s="2"/>
      <c r="M16" s="2"/>
    </row>
    <row r="17" s="1" customFormat="true" spans="11:13">
      <c r="K17" s="2"/>
      <c r="L17" s="2"/>
      <c r="M17" s="2"/>
    </row>
    <row r="18" s="1" customFormat="true" ht="14.25" spans="11:13">
      <c r="K18" s="2"/>
      <c r="L18" s="2"/>
      <c r="M18" s="2"/>
    </row>
    <row r="19" s="1" customFormat="true" ht="19.5" spans="3:17">
      <c r="C19" s="135"/>
      <c r="D19" s="136"/>
      <c r="E19" s="136"/>
      <c r="F19" s="136"/>
      <c r="G19" s="136"/>
      <c r="H19" s="136"/>
      <c r="I19" s="136"/>
      <c r="J19" s="136"/>
      <c r="K19" s="143"/>
      <c r="L19" s="143"/>
      <c r="M19" s="143"/>
      <c r="N19" s="148" t="s">
        <v>17</v>
      </c>
      <c r="O19" s="149" t="s">
        <v>18</v>
      </c>
      <c r="Q19" s="157"/>
    </row>
    <row r="20" s="1" customFormat="true" ht="18.75" spans="3:17">
      <c r="C20" s="138" t="s">
        <v>25</v>
      </c>
      <c r="D20" s="139"/>
      <c r="E20" s="139"/>
      <c r="F20" s="139"/>
      <c r="G20" s="139"/>
      <c r="H20" s="139"/>
      <c r="I20" s="139"/>
      <c r="K20" s="2"/>
      <c r="L20" s="144" t="s">
        <v>19</v>
      </c>
      <c r="M20" s="47">
        <v>0.1</v>
      </c>
      <c r="N20" s="150">
        <f>M20</f>
        <v>0.1</v>
      </c>
      <c r="O20" s="151">
        <f>IRR(L22:L26)</f>
        <v>0.0995425480944345</v>
      </c>
      <c r="Q20" s="157"/>
    </row>
    <row r="21" s="1" customFormat="true" ht="18.75" spans="3:17">
      <c r="C21" s="140"/>
      <c r="D21" s="139"/>
      <c r="E21" s="139"/>
      <c r="F21" s="139"/>
      <c r="G21" s="139"/>
      <c r="H21" s="139"/>
      <c r="I21" s="139"/>
      <c r="K21" s="144" t="s">
        <v>21</v>
      </c>
      <c r="L21" s="144" t="s">
        <v>22</v>
      </c>
      <c r="M21" s="144" t="s">
        <v>23</v>
      </c>
      <c r="O21" s="152"/>
      <c r="Q21" s="157"/>
    </row>
    <row r="22" s="1" customFormat="true" ht="18" spans="3:18">
      <c r="C22" s="140"/>
      <c r="D22" s="139"/>
      <c r="E22" s="139"/>
      <c r="F22" s="139"/>
      <c r="G22" s="139"/>
      <c r="H22" s="139"/>
      <c r="I22" s="139"/>
      <c r="K22" s="47">
        <v>0</v>
      </c>
      <c r="L22" s="47">
        <v>-1000</v>
      </c>
      <c r="M22" s="47">
        <f t="shared" ref="M22:M26" si="0">L22/(1+$M$20)^K22</f>
        <v>-1000</v>
      </c>
      <c r="O22" s="152"/>
      <c r="Q22" s="157"/>
      <c r="R22" s="158"/>
    </row>
    <row r="23" s="1" customFormat="true" ht="18" spans="3:18">
      <c r="C23" s="140"/>
      <c r="D23" s="139"/>
      <c r="E23" s="139"/>
      <c r="F23" s="139"/>
      <c r="G23" s="139"/>
      <c r="H23" s="139"/>
      <c r="I23" s="139"/>
      <c r="K23" s="47">
        <v>1</v>
      </c>
      <c r="L23" s="47">
        <v>-1000</v>
      </c>
      <c r="M23" s="47">
        <f t="shared" si="0"/>
        <v>-909.090909090909</v>
      </c>
      <c r="O23" s="152"/>
      <c r="Q23" s="158"/>
      <c r="R23" s="158"/>
    </row>
    <row r="24" s="1" customFormat="true" ht="18.75" spans="3:18">
      <c r="C24" s="140"/>
      <c r="D24" s="139"/>
      <c r="E24" s="139"/>
      <c r="F24" s="139"/>
      <c r="G24" s="139"/>
      <c r="H24" s="139"/>
      <c r="I24" s="139"/>
      <c r="K24" s="47">
        <v>2</v>
      </c>
      <c r="L24" s="47">
        <v>-1000</v>
      </c>
      <c r="M24" s="47">
        <f t="shared" si="0"/>
        <v>-826.446280991735</v>
      </c>
      <c r="O24" s="155"/>
      <c r="P24" s="156"/>
      <c r="Q24" s="158"/>
      <c r="R24" s="158"/>
    </row>
    <row r="25" s="1" customFormat="true" ht="18.75" spans="3:18">
      <c r="C25" s="140"/>
      <c r="D25" s="139"/>
      <c r="E25" s="139"/>
      <c r="F25" s="139"/>
      <c r="G25" s="139"/>
      <c r="H25" s="139"/>
      <c r="I25" s="139"/>
      <c r="K25" s="47">
        <v>3</v>
      </c>
      <c r="L25" s="47">
        <v>0</v>
      </c>
      <c r="M25" s="47">
        <f t="shared" si="0"/>
        <v>0</v>
      </c>
      <c r="O25" s="155"/>
      <c r="P25" s="156"/>
      <c r="Q25" s="158"/>
      <c r="R25" s="158"/>
    </row>
    <row r="26" s="1" customFormat="true" ht="18" spans="3:17">
      <c r="C26" s="140"/>
      <c r="D26" s="139"/>
      <c r="E26" s="139"/>
      <c r="F26" s="139"/>
      <c r="G26" s="139"/>
      <c r="H26" s="139"/>
      <c r="I26" s="139"/>
      <c r="K26" s="47">
        <v>4</v>
      </c>
      <c r="L26" s="47">
        <v>4000</v>
      </c>
      <c r="M26" s="47">
        <f t="shared" si="0"/>
        <v>2732.05382146028</v>
      </c>
      <c r="O26" s="152"/>
      <c r="Q26" s="159"/>
    </row>
    <row r="27" s="1" customFormat="true" spans="3:15">
      <c r="C27" s="137"/>
      <c r="K27" s="2"/>
      <c r="L27" s="2"/>
      <c r="M27" s="2"/>
      <c r="O27" s="152"/>
    </row>
    <row r="28" s="1" customFormat="true" spans="3:15">
      <c r="C28" s="137"/>
      <c r="K28" s="2"/>
      <c r="L28" s="2"/>
      <c r="M28" s="2"/>
      <c r="O28" s="152"/>
    </row>
    <row r="29" s="1" customFormat="true" ht="25" customHeight="true" spans="3:15">
      <c r="C29" s="141"/>
      <c r="D29" s="142"/>
      <c r="E29" s="142"/>
      <c r="F29" s="142"/>
      <c r="G29" s="142"/>
      <c r="H29" s="142"/>
      <c r="I29" s="142"/>
      <c r="J29" s="142"/>
      <c r="K29" s="147"/>
      <c r="L29" s="146" t="s">
        <v>24</v>
      </c>
      <c r="M29" s="153">
        <f>SUM(M22:M26)</f>
        <v>-3.48336862236238</v>
      </c>
      <c r="N29" s="142"/>
      <c r="O29" s="154"/>
    </row>
    <row r="30" s="1" customFormat="true" ht="14.25" spans="11:13">
      <c r="K30" s="2"/>
      <c r="L30" s="2"/>
      <c r="M30" s="2"/>
    </row>
  </sheetData>
  <mergeCells count="2">
    <mergeCell ref="C4:I9"/>
    <mergeCell ref="C20:I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J59"/>
  <sheetViews>
    <sheetView zoomScale="130" zoomScaleNormal="130" workbookViewId="0">
      <selection activeCell="G17" sqref="G17"/>
    </sheetView>
  </sheetViews>
  <sheetFormatPr defaultColWidth="9" defaultRowHeight="18"/>
  <cols>
    <col min="1" max="3" width="9" style="47"/>
    <col min="4" max="4" width="10.5" style="47" customWidth="true"/>
    <col min="5" max="6" width="13.25" style="47" customWidth="true"/>
    <col min="7" max="7" width="12.75" style="47" customWidth="true"/>
    <col min="8" max="8" width="15.25" style="47" customWidth="true"/>
    <col min="9" max="9" width="11.5" style="47" customWidth="true"/>
    <col min="10" max="10" width="11.625" style="47" customWidth="true"/>
    <col min="11" max="16384" width="9" style="47"/>
  </cols>
  <sheetData>
    <row r="10" ht="27" customHeight="true" spans="3:10">
      <c r="C10" s="129" t="s">
        <v>3</v>
      </c>
      <c r="D10" s="75" t="s">
        <v>26</v>
      </c>
      <c r="E10" s="75" t="s">
        <v>23</v>
      </c>
      <c r="F10" s="75" t="s">
        <v>27</v>
      </c>
      <c r="G10" s="75" t="s">
        <v>28</v>
      </c>
      <c r="H10" s="130" t="s">
        <v>29</v>
      </c>
      <c r="I10" s="77" t="s">
        <v>30</v>
      </c>
      <c r="J10" s="77" t="s">
        <v>10</v>
      </c>
    </row>
    <row r="11" ht="24" customHeight="true" spans="3:10">
      <c r="C11" s="36">
        <v>0</v>
      </c>
      <c r="D11" s="37">
        <v>-8000</v>
      </c>
      <c r="E11" s="37"/>
      <c r="F11" s="131">
        <f>SUM(E12:E59)</f>
        <v>7999.90355088093</v>
      </c>
      <c r="G11" s="132">
        <v>0.007702</v>
      </c>
      <c r="H11" s="133">
        <f>RATE(4*12,200,-8000)</f>
        <v>0.00770147248820179</v>
      </c>
      <c r="I11" s="134">
        <f>IRR(D11:D59)</f>
        <v>0.00770147248820208</v>
      </c>
      <c r="J11" s="133">
        <f>(1+I11)^12-1</f>
        <v>0.0964345645893445</v>
      </c>
    </row>
    <row r="12" spans="3:6">
      <c r="C12" s="38">
        <v>1</v>
      </c>
      <c r="D12" s="43">
        <v>200</v>
      </c>
      <c r="E12" s="46">
        <f>D12/(1+$G$11)^C12</f>
        <v>198.471373481446</v>
      </c>
      <c r="F12" s="80"/>
    </row>
    <row r="13" spans="3:6">
      <c r="C13" s="38">
        <v>2</v>
      </c>
      <c r="D13" s="43">
        <v>200</v>
      </c>
      <c r="E13" s="46">
        <f t="shared" ref="E13:E59" si="0">D13/(1+$G$11)^C13</f>
        <v>196.954430458058</v>
      </c>
      <c r="F13" s="80"/>
    </row>
    <row r="14" spans="3:6">
      <c r="C14" s="38">
        <v>3</v>
      </c>
      <c r="D14" s="43">
        <v>200</v>
      </c>
      <c r="E14" s="46">
        <f t="shared" si="0"/>
        <v>195.449081631333</v>
      </c>
      <c r="F14" s="80"/>
    </row>
    <row r="15" spans="3:6">
      <c r="C15" s="38">
        <v>4</v>
      </c>
      <c r="D15" s="43">
        <v>200</v>
      </c>
      <c r="E15" s="46">
        <f t="shared" si="0"/>
        <v>193.95523838529</v>
      </c>
      <c r="F15" s="80"/>
    </row>
    <row r="16" spans="3:6">
      <c r="C16" s="38">
        <v>5</v>
      </c>
      <c r="D16" s="43">
        <v>200</v>
      </c>
      <c r="E16" s="46">
        <f t="shared" si="0"/>
        <v>192.472812781249</v>
      </c>
      <c r="F16" s="80"/>
    </row>
    <row r="17" spans="3:6">
      <c r="C17" s="38">
        <v>6</v>
      </c>
      <c r="D17" s="43">
        <v>200</v>
      </c>
      <c r="E17" s="46">
        <f t="shared" si="0"/>
        <v>191.001717552658</v>
      </c>
      <c r="F17" s="80"/>
    </row>
    <row r="18" spans="3:6">
      <c r="C18" s="38">
        <v>7</v>
      </c>
      <c r="D18" s="43">
        <v>200</v>
      </c>
      <c r="E18" s="46">
        <f t="shared" si="0"/>
        <v>189.541866099956</v>
      </c>
      <c r="F18" s="80"/>
    </row>
    <row r="19" spans="3:6">
      <c r="C19" s="38">
        <v>8</v>
      </c>
      <c r="D19" s="43">
        <v>200</v>
      </c>
      <c r="E19" s="46">
        <f t="shared" si="0"/>
        <v>188.093172485473</v>
      </c>
      <c r="F19" s="80"/>
    </row>
    <row r="20" spans="3:6">
      <c r="C20" s="38">
        <v>9</v>
      </c>
      <c r="D20" s="43">
        <v>200</v>
      </c>
      <c r="E20" s="46">
        <f t="shared" si="0"/>
        <v>186.655551428372</v>
      </c>
      <c r="F20" s="80"/>
    </row>
    <row r="21" spans="3:6">
      <c r="C21" s="38">
        <v>10</v>
      </c>
      <c r="D21" s="43">
        <v>200</v>
      </c>
      <c r="E21" s="46">
        <f t="shared" si="0"/>
        <v>185.228918299628</v>
      </c>
      <c r="F21" s="80"/>
    </row>
    <row r="22" spans="3:6">
      <c r="C22" s="38">
        <v>11</v>
      </c>
      <c r="D22" s="43">
        <v>200</v>
      </c>
      <c r="E22" s="46">
        <f t="shared" si="0"/>
        <v>183.813189117048</v>
      </c>
      <c r="F22" s="80"/>
    </row>
    <row r="23" spans="3:6">
      <c r="C23" s="38">
        <v>12</v>
      </c>
      <c r="D23" s="43">
        <v>200</v>
      </c>
      <c r="E23" s="46">
        <f t="shared" si="0"/>
        <v>182.408280540327</v>
      </c>
      <c r="F23" s="80"/>
    </row>
    <row r="24" spans="3:6">
      <c r="C24" s="38">
        <v>13</v>
      </c>
      <c r="D24" s="43">
        <v>200</v>
      </c>
      <c r="E24" s="46">
        <f t="shared" si="0"/>
        <v>181.014109866138</v>
      </c>
      <c r="F24" s="80"/>
    </row>
    <row r="25" spans="3:6">
      <c r="C25" s="38">
        <v>14</v>
      </c>
      <c r="D25" s="43">
        <v>200</v>
      </c>
      <c r="E25" s="46">
        <f t="shared" si="0"/>
        <v>179.630595023269</v>
      </c>
      <c r="F25" s="80"/>
    </row>
    <row r="26" spans="3:6">
      <c r="C26" s="38">
        <v>15</v>
      </c>
      <c r="D26" s="43">
        <v>200</v>
      </c>
      <c r="E26" s="46">
        <f t="shared" si="0"/>
        <v>178.257654567787</v>
      </c>
      <c r="F26" s="80"/>
    </row>
    <row r="27" spans="3:6">
      <c r="C27" s="38">
        <v>16</v>
      </c>
      <c r="D27" s="43">
        <v>200</v>
      </c>
      <c r="E27" s="46">
        <f t="shared" si="0"/>
        <v>176.89520767825</v>
      </c>
      <c r="F27" s="80"/>
    </row>
    <row r="28" spans="3:6">
      <c r="C28" s="38">
        <v>17</v>
      </c>
      <c r="D28" s="43">
        <v>200</v>
      </c>
      <c r="E28" s="46">
        <f t="shared" si="0"/>
        <v>175.543174150939</v>
      </c>
      <c r="F28" s="80"/>
    </row>
    <row r="29" spans="3:6">
      <c r="C29" s="38">
        <v>18</v>
      </c>
      <c r="D29" s="43">
        <v>200</v>
      </c>
      <c r="E29" s="46">
        <f t="shared" si="0"/>
        <v>174.201474395148</v>
      </c>
      <c r="F29" s="80"/>
    </row>
    <row r="30" spans="3:6">
      <c r="C30" s="38">
        <v>19</v>
      </c>
      <c r="D30" s="43">
        <v>200</v>
      </c>
      <c r="E30" s="46">
        <f t="shared" si="0"/>
        <v>172.870029428489</v>
      </c>
      <c r="F30" s="80"/>
    </row>
    <row r="31" spans="3:6">
      <c r="C31" s="38">
        <v>20</v>
      </c>
      <c r="D31" s="43">
        <v>200</v>
      </c>
      <c r="E31" s="46">
        <f t="shared" si="0"/>
        <v>171.548760872251</v>
      </c>
      <c r="F31" s="80"/>
    </row>
    <row r="32" spans="3:6">
      <c r="C32" s="38">
        <v>21</v>
      </c>
      <c r="D32" s="43">
        <v>200</v>
      </c>
      <c r="E32" s="46">
        <f t="shared" si="0"/>
        <v>170.237590946779</v>
      </c>
      <c r="F32" s="80"/>
    </row>
    <row r="33" spans="3:6">
      <c r="C33" s="38">
        <v>22</v>
      </c>
      <c r="D33" s="43">
        <v>200</v>
      </c>
      <c r="E33" s="46">
        <f t="shared" si="0"/>
        <v>168.936442466899</v>
      </c>
      <c r="F33" s="80"/>
    </row>
    <row r="34" spans="3:6">
      <c r="C34" s="38">
        <v>23</v>
      </c>
      <c r="D34" s="43">
        <v>200</v>
      </c>
      <c r="E34" s="46">
        <f t="shared" si="0"/>
        <v>167.645238837374</v>
      </c>
      <c r="F34" s="80"/>
    </row>
    <row r="35" spans="3:6">
      <c r="C35" s="38">
        <v>24</v>
      </c>
      <c r="D35" s="43">
        <v>200</v>
      </c>
      <c r="E35" s="46">
        <f t="shared" si="0"/>
        <v>166.363904048393</v>
      </c>
      <c r="F35" s="80"/>
    </row>
    <row r="36" spans="3:6">
      <c r="C36" s="38">
        <v>25</v>
      </c>
      <c r="D36" s="43">
        <v>200</v>
      </c>
      <c r="E36" s="46">
        <f t="shared" si="0"/>
        <v>165.0923626711</v>
      </c>
      <c r="F36" s="80"/>
    </row>
    <row r="37" spans="3:6">
      <c r="C37" s="38">
        <v>26</v>
      </c>
      <c r="D37" s="43">
        <v>200</v>
      </c>
      <c r="E37" s="46">
        <f t="shared" si="0"/>
        <v>163.830539853151</v>
      </c>
      <c r="F37" s="80"/>
    </row>
    <row r="38" spans="3:6">
      <c r="C38" s="38">
        <v>27</v>
      </c>
      <c r="D38" s="43">
        <v>200</v>
      </c>
      <c r="E38" s="46">
        <f t="shared" si="0"/>
        <v>162.578361314308</v>
      </c>
      <c r="F38" s="80"/>
    </row>
    <row r="39" spans="3:6">
      <c r="C39" s="38">
        <v>28</v>
      </c>
      <c r="D39" s="43">
        <v>200</v>
      </c>
      <c r="E39" s="46">
        <f t="shared" si="0"/>
        <v>161.335753342068</v>
      </c>
      <c r="F39" s="80"/>
    </row>
    <row r="40" spans="3:6">
      <c r="C40" s="38">
        <v>29</v>
      </c>
      <c r="D40" s="43">
        <v>200</v>
      </c>
      <c r="E40" s="46">
        <f t="shared" si="0"/>
        <v>160.10264278732</v>
      </c>
      <c r="F40" s="80"/>
    </row>
    <row r="41" spans="3:6">
      <c r="C41" s="38">
        <v>30</v>
      </c>
      <c r="D41" s="43">
        <v>200</v>
      </c>
      <c r="E41" s="46">
        <f t="shared" si="0"/>
        <v>158.878957060043</v>
      </c>
      <c r="F41" s="80"/>
    </row>
    <row r="42" spans="3:6">
      <c r="C42" s="38">
        <v>31</v>
      </c>
      <c r="D42" s="43">
        <v>200</v>
      </c>
      <c r="E42" s="46">
        <f t="shared" si="0"/>
        <v>157.664624125032</v>
      </c>
      <c r="F42" s="80"/>
    </row>
    <row r="43" spans="3:6">
      <c r="C43" s="38">
        <v>32</v>
      </c>
      <c r="D43" s="43">
        <v>200</v>
      </c>
      <c r="E43" s="46">
        <f t="shared" si="0"/>
        <v>156.459572497655</v>
      </c>
      <c r="F43" s="80"/>
    </row>
    <row r="44" spans="3:6">
      <c r="C44" s="38">
        <v>33</v>
      </c>
      <c r="D44" s="43">
        <v>200</v>
      </c>
      <c r="E44" s="46">
        <f t="shared" si="0"/>
        <v>155.263731239647</v>
      </c>
      <c r="F44" s="80"/>
    </row>
    <row r="45" spans="3:6">
      <c r="C45" s="38">
        <v>34</v>
      </c>
      <c r="D45" s="43">
        <v>200</v>
      </c>
      <c r="E45" s="46">
        <f t="shared" si="0"/>
        <v>154.077029954934</v>
      </c>
      <c r="F45" s="80"/>
    </row>
    <row r="46" spans="3:6">
      <c r="C46" s="38">
        <v>35</v>
      </c>
      <c r="D46" s="43">
        <v>200</v>
      </c>
      <c r="E46" s="46">
        <f t="shared" si="0"/>
        <v>152.899398785489</v>
      </c>
      <c r="F46" s="80"/>
    </row>
    <row r="47" spans="3:6">
      <c r="C47" s="38">
        <v>36</v>
      </c>
      <c r="D47" s="43">
        <v>200</v>
      </c>
      <c r="E47" s="46">
        <f t="shared" si="0"/>
        <v>151.730768407216</v>
      </c>
      <c r="F47" s="80"/>
    </row>
    <row r="48" spans="3:6">
      <c r="C48" s="38">
        <v>37</v>
      </c>
      <c r="D48" s="43">
        <v>200</v>
      </c>
      <c r="E48" s="46">
        <f t="shared" si="0"/>
        <v>150.571070025877</v>
      </c>
      <c r="F48" s="80"/>
    </row>
    <row r="49" spans="3:6">
      <c r="C49" s="38">
        <v>38</v>
      </c>
      <c r="D49" s="43">
        <v>200</v>
      </c>
      <c r="E49" s="46">
        <f t="shared" si="0"/>
        <v>149.420235373034</v>
      </c>
      <c r="F49" s="80"/>
    </row>
    <row r="50" spans="3:6">
      <c r="C50" s="38">
        <v>39</v>
      </c>
      <c r="D50" s="43">
        <v>200</v>
      </c>
      <c r="E50" s="46">
        <f t="shared" si="0"/>
        <v>148.278196702035</v>
      </c>
      <c r="F50" s="80"/>
    </row>
    <row r="51" spans="3:6">
      <c r="C51" s="38">
        <v>40</v>
      </c>
      <c r="D51" s="43">
        <v>200</v>
      </c>
      <c r="E51" s="46">
        <f t="shared" si="0"/>
        <v>147.144886784024</v>
      </c>
      <c r="F51" s="80"/>
    </row>
    <row r="52" spans="3:6">
      <c r="C52" s="38">
        <v>41</v>
      </c>
      <c r="D52" s="43">
        <v>200</v>
      </c>
      <c r="E52" s="46">
        <f t="shared" si="0"/>
        <v>146.020238903986</v>
      </c>
      <c r="F52" s="80"/>
    </row>
    <row r="53" spans="3:6">
      <c r="C53" s="38">
        <v>42</v>
      </c>
      <c r="D53" s="43">
        <v>200</v>
      </c>
      <c r="E53" s="46">
        <f t="shared" si="0"/>
        <v>144.904186856814</v>
      </c>
      <c r="F53" s="80"/>
    </row>
    <row r="54" spans="3:6">
      <c r="C54" s="38">
        <v>43</v>
      </c>
      <c r="D54" s="43">
        <v>200</v>
      </c>
      <c r="E54" s="46">
        <f t="shared" si="0"/>
        <v>143.79666494342</v>
      </c>
      <c r="F54" s="80"/>
    </row>
    <row r="55" spans="3:6">
      <c r="C55" s="38">
        <v>44</v>
      </c>
      <c r="D55" s="43">
        <v>200</v>
      </c>
      <c r="E55" s="46">
        <f t="shared" si="0"/>
        <v>142.697607966859</v>
      </c>
      <c r="F55" s="80"/>
    </row>
    <row r="56" spans="3:6">
      <c r="C56" s="38">
        <v>45</v>
      </c>
      <c r="D56" s="43">
        <v>200</v>
      </c>
      <c r="E56" s="46">
        <f t="shared" si="0"/>
        <v>141.606951228498</v>
      </c>
      <c r="F56" s="80"/>
    </row>
    <row r="57" spans="3:6">
      <c r="C57" s="38">
        <v>46</v>
      </c>
      <c r="D57" s="43">
        <v>200</v>
      </c>
      <c r="E57" s="46">
        <f t="shared" si="0"/>
        <v>140.5246305242</v>
      </c>
      <c r="F57" s="80"/>
    </row>
    <row r="58" spans="3:6">
      <c r="C58" s="38">
        <v>47</v>
      </c>
      <c r="D58" s="43">
        <v>200</v>
      </c>
      <c r="E58" s="46">
        <f t="shared" si="0"/>
        <v>139.450582140554</v>
      </c>
      <c r="F58" s="80"/>
    </row>
    <row r="59" ht="18.75" spans="3:6">
      <c r="C59" s="40">
        <v>48</v>
      </c>
      <c r="D59" s="43">
        <v>200</v>
      </c>
      <c r="E59" s="46">
        <f t="shared" si="0"/>
        <v>138.384742851114</v>
      </c>
      <c r="F59" s="80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6145" progId="Equation.3" r:id="rId3">
          <objectPr defaultSize="0" r:id="rId4">
            <anchor moveWithCells="1">
              <from>
                <xdr:col>4</xdr:col>
                <xdr:colOff>240665</xdr:colOff>
                <xdr:row>5</xdr:row>
                <xdr:rowOff>121285</xdr:rowOff>
              </from>
              <to>
                <xdr:col>7</xdr:col>
                <xdr:colOff>1052195</xdr:colOff>
                <xdr:row>8</xdr:row>
                <xdr:rowOff>90805</xdr:rowOff>
              </to>
            </anchor>
          </objectPr>
        </oleObject>
      </mc:Choice>
      <mc:Fallback>
        <oleObject shapeId="6145" progId="Equation.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1"/>
  <sheetViews>
    <sheetView zoomScale="130" zoomScaleNormal="130" workbookViewId="0">
      <selection activeCell="H9" sqref="H9"/>
    </sheetView>
  </sheetViews>
  <sheetFormatPr defaultColWidth="9" defaultRowHeight="14.25" outlineLevelCol="7"/>
  <cols>
    <col min="1" max="1" width="9" style="82"/>
    <col min="2" max="2" width="13.125" style="82" customWidth="true"/>
    <col min="3" max="3" width="15" style="82" customWidth="true"/>
    <col min="4" max="6" width="12.625" style="82"/>
    <col min="7" max="7" width="13.7166666666667" style="82" customWidth="true"/>
    <col min="8" max="8" width="17.375" style="82" customWidth="true"/>
    <col min="9" max="16384" width="9" style="82"/>
  </cols>
  <sheetData>
    <row r="1" s="82" customFormat="true" ht="15"/>
    <row r="2" s="82" customFormat="true" spans="2:8">
      <c r="B2" s="109" t="s">
        <v>31</v>
      </c>
      <c r="C2" s="110"/>
      <c r="D2" s="110"/>
      <c r="E2" s="110"/>
      <c r="F2" s="110"/>
      <c r="G2" s="110"/>
      <c r="H2" s="121"/>
    </row>
    <row r="3" s="82" customFormat="true" spans="2:8">
      <c r="B3" s="111"/>
      <c r="C3" s="112"/>
      <c r="D3" s="112"/>
      <c r="E3" s="112"/>
      <c r="F3" s="112"/>
      <c r="G3" s="112"/>
      <c r="H3" s="122"/>
    </row>
    <row r="4" s="82" customFormat="true" spans="2:8">
      <c r="B4" s="111"/>
      <c r="C4" s="112"/>
      <c r="D4" s="112"/>
      <c r="E4" s="112"/>
      <c r="F4" s="112"/>
      <c r="G4" s="112"/>
      <c r="H4" s="122"/>
    </row>
    <row r="5" s="82" customFormat="true" spans="2:8">
      <c r="B5" s="111"/>
      <c r="C5" s="112"/>
      <c r="D5" s="112"/>
      <c r="E5" s="112"/>
      <c r="F5" s="112"/>
      <c r="G5" s="112"/>
      <c r="H5" s="122"/>
    </row>
    <row r="6" s="82" customFormat="true" ht="15" spans="2:8">
      <c r="B6" s="113"/>
      <c r="C6" s="114"/>
      <c r="D6" s="114"/>
      <c r="E6" s="114"/>
      <c r="F6" s="114"/>
      <c r="G6" s="114"/>
      <c r="H6" s="123"/>
    </row>
    <row r="7" s="82" customFormat="true" ht="15"/>
    <row r="8" s="82" customFormat="true" ht="28" customHeight="true" spans="2:8">
      <c r="B8" s="85" t="s">
        <v>32</v>
      </c>
      <c r="C8" s="115" t="s">
        <v>33</v>
      </c>
      <c r="D8" s="115" t="s">
        <v>34</v>
      </c>
      <c r="E8" s="124" t="s">
        <v>6</v>
      </c>
      <c r="F8" s="124" t="s">
        <v>1</v>
      </c>
      <c r="G8" s="124" t="s">
        <v>0</v>
      </c>
      <c r="H8" s="86" t="s">
        <v>35</v>
      </c>
    </row>
    <row r="9" s="82" customFormat="true" ht="28" customHeight="true" spans="2:8">
      <c r="B9" s="116">
        <v>8000</v>
      </c>
      <c r="C9" s="117">
        <v>200</v>
      </c>
      <c r="D9" s="118">
        <v>0.01</v>
      </c>
      <c r="E9" s="125">
        <f>SUM(D11:D999)</f>
        <v>7959.62723388218</v>
      </c>
      <c r="F9" s="126">
        <v>51</v>
      </c>
      <c r="G9" s="127">
        <f>(F9+1)/12</f>
        <v>4.33333333333333</v>
      </c>
      <c r="H9" s="128">
        <f>NPER(D9,-C9,B9)/12</f>
        <v>4.2781293012931</v>
      </c>
    </row>
    <row r="10" s="82" customFormat="true" ht="15"/>
    <row r="11" s="82" customFormat="true" ht="18.75" spans="2:4">
      <c r="B11" s="119">
        <v>1</v>
      </c>
      <c r="C11" s="119">
        <v>200</v>
      </c>
      <c r="D11" s="120">
        <f>C11/(1+$D$9)^B11</f>
        <v>198.019801980198</v>
      </c>
    </row>
    <row r="12" s="82" customFormat="true" ht="18.75" spans="2:4">
      <c r="B12" s="47">
        <v>2</v>
      </c>
      <c r="C12" s="47">
        <v>200</v>
      </c>
      <c r="D12" s="120">
        <f t="shared" ref="D12:D43" si="0">C12/(1+$D$9)^B12</f>
        <v>196.059209881384</v>
      </c>
    </row>
    <row r="13" s="82" customFormat="true" ht="18.75" spans="2:4">
      <c r="B13" s="47">
        <v>3</v>
      </c>
      <c r="C13" s="47">
        <v>200</v>
      </c>
      <c r="D13" s="120">
        <f t="shared" si="0"/>
        <v>194.118029585529</v>
      </c>
    </row>
    <row r="14" s="82" customFormat="true" ht="18.75" spans="2:4">
      <c r="B14" s="47">
        <v>4</v>
      </c>
      <c r="C14" s="47">
        <v>200</v>
      </c>
      <c r="D14" s="120">
        <f t="shared" si="0"/>
        <v>192.196068896563</v>
      </c>
    </row>
    <row r="15" s="82" customFormat="true" ht="18.75" spans="2:4">
      <c r="B15" s="47">
        <v>5</v>
      </c>
      <c r="C15" s="47">
        <v>200</v>
      </c>
      <c r="D15" s="120">
        <f t="shared" si="0"/>
        <v>190.29313752135</v>
      </c>
    </row>
    <row r="16" s="82" customFormat="true" ht="18.75" spans="2:4">
      <c r="B16" s="47">
        <v>6</v>
      </c>
      <c r="C16" s="47">
        <v>200</v>
      </c>
      <c r="D16" s="120">
        <f t="shared" si="0"/>
        <v>188.409047050841</v>
      </c>
    </row>
    <row r="17" s="82" customFormat="true" ht="18.75" spans="2:4">
      <c r="B17" s="47">
        <v>7</v>
      </c>
      <c r="C17" s="47">
        <v>200</v>
      </c>
      <c r="D17" s="120">
        <f t="shared" si="0"/>
        <v>186.543610941427</v>
      </c>
    </row>
    <row r="18" s="82" customFormat="true" ht="18.75" spans="2:4">
      <c r="B18" s="47">
        <v>8</v>
      </c>
      <c r="C18" s="47">
        <v>200</v>
      </c>
      <c r="D18" s="120">
        <f t="shared" si="0"/>
        <v>184.696644496462</v>
      </c>
    </row>
    <row r="19" s="82" customFormat="true" ht="18.75" spans="2:4">
      <c r="B19" s="47">
        <v>9</v>
      </c>
      <c r="C19" s="47">
        <v>200</v>
      </c>
      <c r="D19" s="120">
        <f t="shared" si="0"/>
        <v>182.867964847983</v>
      </c>
    </row>
    <row r="20" s="82" customFormat="true" ht="18.75" spans="2:4">
      <c r="B20" s="47">
        <v>10</v>
      </c>
      <c r="C20" s="47">
        <v>200</v>
      </c>
      <c r="D20" s="120">
        <f t="shared" si="0"/>
        <v>181.057390938597</v>
      </c>
    </row>
    <row r="21" s="82" customFormat="true" ht="18.75" spans="2:4">
      <c r="B21" s="47">
        <v>11</v>
      </c>
      <c r="C21" s="47">
        <v>200</v>
      </c>
      <c r="D21" s="120">
        <f t="shared" si="0"/>
        <v>179.264743503561</v>
      </c>
    </row>
    <row r="22" s="82" customFormat="true" ht="18.75" spans="2:4">
      <c r="B22" s="47">
        <v>12</v>
      </c>
      <c r="C22" s="47">
        <v>200</v>
      </c>
      <c r="D22" s="120">
        <f t="shared" si="0"/>
        <v>177.489845053031</v>
      </c>
    </row>
    <row r="23" s="82" customFormat="true" ht="18.75" spans="2:4">
      <c r="B23" s="47">
        <v>13</v>
      </c>
      <c r="C23" s="47">
        <v>200</v>
      </c>
      <c r="D23" s="120">
        <f t="shared" si="0"/>
        <v>175.732519854486</v>
      </c>
    </row>
    <row r="24" s="82" customFormat="true" ht="18.75" spans="2:4">
      <c r="B24" s="47">
        <v>14</v>
      </c>
      <c r="C24" s="47">
        <v>200</v>
      </c>
      <c r="D24" s="120">
        <f t="shared" si="0"/>
        <v>173.992593915333</v>
      </c>
    </row>
    <row r="25" s="82" customFormat="true" ht="18.75" spans="2:4">
      <c r="B25" s="47">
        <v>15</v>
      </c>
      <c r="C25" s="47">
        <v>200</v>
      </c>
      <c r="D25" s="120">
        <f t="shared" si="0"/>
        <v>172.269894965676</v>
      </c>
    </row>
    <row r="26" s="82" customFormat="true" ht="18.75" spans="2:4">
      <c r="B26" s="47">
        <v>16</v>
      </c>
      <c r="C26" s="47">
        <v>200</v>
      </c>
      <c r="D26" s="120">
        <f t="shared" si="0"/>
        <v>170.564252441263</v>
      </c>
    </row>
    <row r="27" s="82" customFormat="true" ht="18.75" spans="2:4">
      <c r="B27" s="47">
        <v>17</v>
      </c>
      <c r="C27" s="47">
        <v>200</v>
      </c>
      <c r="D27" s="120">
        <f t="shared" si="0"/>
        <v>168.875497466597</v>
      </c>
    </row>
    <row r="28" s="82" customFormat="true" ht="18.75" spans="2:4">
      <c r="B28" s="47">
        <v>18</v>
      </c>
      <c r="C28" s="47">
        <v>200</v>
      </c>
      <c r="D28" s="120">
        <f t="shared" si="0"/>
        <v>167.203462838215</v>
      </c>
    </row>
    <row r="29" s="82" customFormat="true" ht="18.75" spans="2:4">
      <c r="B29" s="47">
        <v>19</v>
      </c>
      <c r="C29" s="47">
        <v>200</v>
      </c>
      <c r="D29" s="120">
        <f t="shared" si="0"/>
        <v>165.547983008134</v>
      </c>
    </row>
    <row r="30" s="82" customFormat="true" ht="18.75" spans="2:4">
      <c r="B30" s="47">
        <v>20</v>
      </c>
      <c r="C30" s="47">
        <v>200</v>
      </c>
      <c r="D30" s="120">
        <f t="shared" si="0"/>
        <v>163.908894067459</v>
      </c>
    </row>
    <row r="31" s="82" customFormat="true" ht="18.75" spans="2:4">
      <c r="B31" s="47">
        <v>21</v>
      </c>
      <c r="C31" s="47">
        <v>200</v>
      </c>
      <c r="D31" s="120">
        <f t="shared" si="0"/>
        <v>162.286033730157</v>
      </c>
    </row>
    <row r="32" s="82" customFormat="true" ht="18.75" spans="2:4">
      <c r="B32" s="47">
        <v>22</v>
      </c>
      <c r="C32" s="47">
        <v>200</v>
      </c>
      <c r="D32" s="120">
        <f t="shared" si="0"/>
        <v>160.679241316988</v>
      </c>
    </row>
    <row r="33" s="82" customFormat="true" ht="18.75" spans="2:4">
      <c r="B33" s="47">
        <v>23</v>
      </c>
      <c r="C33" s="47">
        <v>200</v>
      </c>
      <c r="D33" s="120">
        <f t="shared" si="0"/>
        <v>159.088357739592</v>
      </c>
    </row>
    <row r="34" s="82" customFormat="true" ht="18.75" spans="2:4">
      <c r="B34" s="47">
        <v>24</v>
      </c>
      <c r="C34" s="47">
        <v>200</v>
      </c>
      <c r="D34" s="120">
        <f t="shared" si="0"/>
        <v>157.513225484744</v>
      </c>
    </row>
    <row r="35" s="82" customFormat="true" ht="18.75" spans="2:4">
      <c r="B35" s="47">
        <v>25</v>
      </c>
      <c r="C35" s="47">
        <v>200</v>
      </c>
      <c r="D35" s="120">
        <f t="shared" si="0"/>
        <v>155.953688598757</v>
      </c>
    </row>
    <row r="36" s="82" customFormat="true" ht="18.75" spans="2:4">
      <c r="B36" s="47">
        <v>26</v>
      </c>
      <c r="C36" s="47">
        <v>200</v>
      </c>
      <c r="D36" s="120">
        <f t="shared" si="0"/>
        <v>154.409592672036</v>
      </c>
    </row>
    <row r="37" s="82" customFormat="true" ht="18.75" spans="2:4">
      <c r="B37" s="47">
        <v>27</v>
      </c>
      <c r="C37" s="47">
        <v>200</v>
      </c>
      <c r="D37" s="120">
        <f t="shared" si="0"/>
        <v>152.880784823798</v>
      </c>
    </row>
    <row r="38" s="82" customFormat="true" ht="18.75" spans="2:4">
      <c r="B38" s="47">
        <v>28</v>
      </c>
      <c r="C38" s="47">
        <v>200</v>
      </c>
      <c r="D38" s="120">
        <f t="shared" si="0"/>
        <v>151.367113686929</v>
      </c>
    </row>
    <row r="39" s="82" customFormat="true" ht="18.75" spans="2:4">
      <c r="B39" s="47">
        <v>29</v>
      </c>
      <c r="C39" s="47">
        <v>200</v>
      </c>
      <c r="D39" s="120">
        <f t="shared" si="0"/>
        <v>149.868429392999</v>
      </c>
    </row>
    <row r="40" s="82" customFormat="true" ht="18.75" spans="2:4">
      <c r="B40" s="47">
        <v>30</v>
      </c>
      <c r="C40" s="47">
        <v>200</v>
      </c>
      <c r="D40" s="120">
        <f t="shared" si="0"/>
        <v>148.384583557425</v>
      </c>
    </row>
    <row r="41" s="82" customFormat="true" ht="18.75" spans="2:4">
      <c r="B41" s="47">
        <v>31</v>
      </c>
      <c r="C41" s="47">
        <v>200</v>
      </c>
      <c r="D41" s="120">
        <f t="shared" si="0"/>
        <v>146.915429264777</v>
      </c>
    </row>
    <row r="42" s="82" customFormat="true" ht="18.75" spans="2:4">
      <c r="B42" s="47">
        <v>32</v>
      </c>
      <c r="C42" s="47">
        <v>200</v>
      </c>
      <c r="D42" s="120">
        <f t="shared" si="0"/>
        <v>145.460821054235</v>
      </c>
    </row>
    <row r="43" s="82" customFormat="true" ht="18.75" spans="2:4">
      <c r="B43" s="47">
        <v>33</v>
      </c>
      <c r="C43" s="47">
        <v>200</v>
      </c>
      <c r="D43" s="120">
        <f t="shared" si="0"/>
        <v>144.020614905183</v>
      </c>
    </row>
    <row r="44" s="82" customFormat="true" ht="18.75" spans="2:4">
      <c r="B44" s="47">
        <v>34</v>
      </c>
      <c r="C44" s="47">
        <v>200</v>
      </c>
      <c r="D44" s="120">
        <f t="shared" ref="D44:D61" si="1">C44/(1+$D$9)^B44</f>
        <v>142.594668222953</v>
      </c>
    </row>
    <row r="45" s="82" customFormat="true" ht="18.75" spans="2:4">
      <c r="B45" s="47">
        <v>35</v>
      </c>
      <c r="C45" s="47">
        <v>200</v>
      </c>
      <c r="D45" s="120">
        <f t="shared" si="1"/>
        <v>141.182839824706</v>
      </c>
    </row>
    <row r="46" s="82" customFormat="true" ht="18.75" spans="2:4">
      <c r="B46" s="47">
        <v>36</v>
      </c>
      <c r="C46" s="47">
        <v>200</v>
      </c>
      <c r="D46" s="120">
        <f t="shared" si="1"/>
        <v>139.784989925452</v>
      </c>
    </row>
    <row r="47" s="82" customFormat="true" ht="18.75" spans="2:4">
      <c r="B47" s="47">
        <v>37</v>
      </c>
      <c r="C47" s="47">
        <v>200</v>
      </c>
      <c r="D47" s="120">
        <f t="shared" si="1"/>
        <v>138.40098012421</v>
      </c>
    </row>
    <row r="48" s="82" customFormat="true" ht="18.75" spans="2:4">
      <c r="B48" s="47">
        <v>38</v>
      </c>
      <c r="C48" s="47">
        <v>200</v>
      </c>
      <c r="D48" s="120">
        <f t="shared" si="1"/>
        <v>137.030673390307</v>
      </c>
    </row>
    <row r="49" s="82" customFormat="true" ht="18.75" spans="2:4">
      <c r="B49" s="47">
        <v>39</v>
      </c>
      <c r="C49" s="47">
        <v>200</v>
      </c>
      <c r="D49" s="120">
        <f t="shared" si="1"/>
        <v>135.673934049809</v>
      </c>
    </row>
    <row r="50" s="82" customFormat="true" ht="18.75" spans="2:4">
      <c r="B50" s="47">
        <v>40</v>
      </c>
      <c r="C50" s="47">
        <v>200</v>
      </c>
      <c r="D50" s="120">
        <f t="shared" si="1"/>
        <v>134.330627772088</v>
      </c>
    </row>
    <row r="51" s="82" customFormat="true" ht="18.75" spans="2:4">
      <c r="B51" s="47">
        <v>41</v>
      </c>
      <c r="C51" s="47">
        <v>200</v>
      </c>
      <c r="D51" s="120">
        <f t="shared" si="1"/>
        <v>133.000621556522</v>
      </c>
    </row>
    <row r="52" s="82" customFormat="true" ht="18.75" spans="2:4">
      <c r="B52" s="47">
        <v>42</v>
      </c>
      <c r="C52" s="47">
        <v>200</v>
      </c>
      <c r="D52" s="120">
        <f t="shared" si="1"/>
        <v>131.683783719329</v>
      </c>
    </row>
    <row r="53" s="82" customFormat="true" ht="18.75" spans="2:4">
      <c r="B53" s="47">
        <v>43</v>
      </c>
      <c r="C53" s="47">
        <v>200</v>
      </c>
      <c r="D53" s="120">
        <f t="shared" si="1"/>
        <v>130.379983880524</v>
      </c>
    </row>
    <row r="54" s="82" customFormat="true" ht="18.75" spans="2:4">
      <c r="B54" s="47">
        <v>44</v>
      </c>
      <c r="C54" s="47">
        <v>200</v>
      </c>
      <c r="D54" s="120">
        <f t="shared" si="1"/>
        <v>129.089092951014</v>
      </c>
    </row>
    <row r="55" s="82" customFormat="true" ht="18.75" spans="2:4">
      <c r="B55" s="47">
        <v>45</v>
      </c>
      <c r="C55" s="47">
        <v>200</v>
      </c>
      <c r="D55" s="120">
        <f t="shared" si="1"/>
        <v>127.810983119816</v>
      </c>
    </row>
    <row r="56" s="82" customFormat="true" ht="18.75" spans="2:4">
      <c r="B56" s="47">
        <v>46</v>
      </c>
      <c r="C56" s="47">
        <v>200</v>
      </c>
      <c r="D56" s="120">
        <f t="shared" si="1"/>
        <v>126.545527841402</v>
      </c>
    </row>
    <row r="57" s="82" customFormat="true" ht="18.75" spans="2:4">
      <c r="B57" s="47">
        <v>47</v>
      </c>
      <c r="C57" s="47">
        <v>200</v>
      </c>
      <c r="D57" s="120">
        <f t="shared" si="1"/>
        <v>125.29260182317</v>
      </c>
    </row>
    <row r="58" s="82" customFormat="true" ht="18.75" spans="2:4">
      <c r="B58" s="47">
        <v>48</v>
      </c>
      <c r="C58" s="47">
        <v>200</v>
      </c>
      <c r="D58" s="120">
        <f t="shared" si="1"/>
        <v>124.052081013039</v>
      </c>
    </row>
    <row r="59" s="82" customFormat="true" ht="18.75" spans="2:4">
      <c r="B59" s="47">
        <v>49</v>
      </c>
      <c r="C59" s="47">
        <v>200</v>
      </c>
      <c r="D59" s="120">
        <f t="shared" si="1"/>
        <v>122.823842587168</v>
      </c>
    </row>
    <row r="60" s="82" customFormat="true" ht="18.75" spans="2:4">
      <c r="B60" s="47">
        <v>50</v>
      </c>
      <c r="C60" s="47">
        <v>200</v>
      </c>
      <c r="D60" s="120">
        <f t="shared" si="1"/>
        <v>121.60776493779</v>
      </c>
    </row>
    <row r="61" s="82" customFormat="true" ht="18" spans="2:4">
      <c r="B61" s="47">
        <v>51</v>
      </c>
      <c r="C61" s="47">
        <v>200</v>
      </c>
      <c r="D61" s="120">
        <f t="shared" si="1"/>
        <v>120.403727661178</v>
      </c>
    </row>
  </sheetData>
  <mergeCells count="1">
    <mergeCell ref="B2:H6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3073" progId="Equation.3" r:id="rId3">
          <objectPr defaultSize="0" r:id="rId4">
            <anchor moveWithCells="1">
              <from>
                <xdr:col>4</xdr:col>
                <xdr:colOff>386715</xdr:colOff>
                <xdr:row>10</xdr:row>
                <xdr:rowOff>184785</xdr:rowOff>
              </from>
              <to>
                <xdr:col>7</xdr:col>
                <xdr:colOff>1219835</xdr:colOff>
                <xdr:row>13</xdr:row>
                <xdr:rowOff>125730</xdr:rowOff>
              </to>
            </anchor>
          </objectPr>
        </oleObject>
      </mc:Choice>
      <mc:Fallback>
        <oleObject shapeId="3073" progId="Equation.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7"/>
  <sheetViews>
    <sheetView zoomScale="130" zoomScaleNormal="130" topLeftCell="A11" workbookViewId="0">
      <selection activeCell="J25" sqref="J25"/>
    </sheetView>
  </sheetViews>
  <sheetFormatPr defaultColWidth="9" defaultRowHeight="14.25"/>
  <cols>
    <col min="1" max="1" width="9" style="82"/>
    <col min="2" max="2" width="13.125" style="82" customWidth="true"/>
    <col min="3" max="3" width="12.625" style="82" customWidth="true"/>
    <col min="4" max="4" width="9" style="82"/>
    <col min="5" max="5" width="11.5" style="82" customWidth="true"/>
    <col min="6" max="6" width="12.25" style="82" customWidth="true"/>
    <col min="7" max="7" width="12.375" style="82" customWidth="true"/>
    <col min="8" max="8" width="15.125" style="82" customWidth="true"/>
    <col min="9" max="9" width="15.875" style="82" customWidth="true"/>
    <col min="10" max="10" width="13.25" style="82" customWidth="true"/>
    <col min="11" max="11" width="17.875" style="82" customWidth="true"/>
    <col min="12" max="12" width="12.5" style="82" customWidth="true"/>
    <col min="13" max="13" width="14.75" style="82" customWidth="true"/>
    <col min="14" max="16384" width="9" style="82"/>
  </cols>
  <sheetData>
    <row r="2" s="82" customFormat="true" ht="15"/>
    <row r="3" s="82" customFormat="true" ht="27" customHeight="true" spans="2:9">
      <c r="B3" s="57" t="s">
        <v>36</v>
      </c>
      <c r="C3" s="83">
        <v>5000000</v>
      </c>
      <c r="F3" s="76" t="s">
        <v>37</v>
      </c>
      <c r="G3" s="76" t="s">
        <v>38</v>
      </c>
      <c r="H3" s="76" t="s">
        <v>39</v>
      </c>
      <c r="I3" s="76" t="s">
        <v>40</v>
      </c>
    </row>
    <row r="4" s="82" customFormat="true" ht="27" customHeight="true" spans="2:9">
      <c r="B4" s="57" t="s">
        <v>10</v>
      </c>
      <c r="C4" s="84">
        <v>0.059</v>
      </c>
      <c r="E4" s="76" t="s">
        <v>41</v>
      </c>
      <c r="F4" s="88">
        <f>INDEX(F18:F257,C6)</f>
        <v>37721.0648148148</v>
      </c>
      <c r="G4" s="89">
        <f>INDEX(G18:G257,C6)</f>
        <v>13888.8888888889</v>
      </c>
      <c r="H4" s="89">
        <f>INDEX(H18:H257,C6)</f>
        <v>23832.1759259259</v>
      </c>
      <c r="I4" s="89">
        <f>INDEX(I18:I257,C6)</f>
        <v>4833333.33333333</v>
      </c>
    </row>
    <row r="5" s="82" customFormat="true" ht="27" customHeight="true" spans="2:9">
      <c r="B5" s="57" t="s">
        <v>42</v>
      </c>
      <c r="C5" s="83">
        <v>30</v>
      </c>
      <c r="E5" s="90" t="s">
        <v>43</v>
      </c>
      <c r="F5" s="91">
        <f>INDEX(J18:J257,C6)</f>
        <v>29656.8253194604</v>
      </c>
      <c r="G5" s="92">
        <f>INDEX(K18:K257,C6)</f>
        <v>5354.72927918979</v>
      </c>
      <c r="H5" s="92">
        <f>INDEX(L18:L257,C6)</f>
        <v>24302.0960402706</v>
      </c>
      <c r="I5" s="92">
        <f>INDEX(M18:M257,C6)</f>
        <v>4937444.46535211</v>
      </c>
    </row>
    <row r="6" s="82" customFormat="true" ht="25" customHeight="true" spans="2:11">
      <c r="B6" s="57" t="s">
        <v>44</v>
      </c>
      <c r="C6" s="83">
        <v>12</v>
      </c>
      <c r="E6" s="93" t="s">
        <v>45</v>
      </c>
      <c r="F6" s="94"/>
      <c r="G6" s="94"/>
      <c r="H6" s="94"/>
      <c r="I6" s="94"/>
      <c r="J6" s="94"/>
      <c r="K6" s="101"/>
    </row>
    <row r="7" s="82" customFormat="true" ht="21" customHeight="true" spans="5:11">
      <c r="E7" s="95"/>
      <c r="F7" s="96"/>
      <c r="G7" s="96"/>
      <c r="H7" s="96"/>
      <c r="I7" s="96"/>
      <c r="J7" s="96"/>
      <c r="K7" s="102"/>
    </row>
    <row r="8" s="82" customFormat="true" ht="15"/>
    <row r="9" s="82" customFormat="true" ht="28" customHeight="true" spans="2:3">
      <c r="B9" s="85" t="s">
        <v>46</v>
      </c>
      <c r="C9" s="86">
        <f>C5*12</f>
        <v>360</v>
      </c>
    </row>
    <row r="10" s="82" customFormat="true" ht="26" customHeight="true" spans="2:3">
      <c r="B10" s="85" t="s">
        <v>34</v>
      </c>
      <c r="C10" s="74">
        <f>C4/12</f>
        <v>0.00491666666666667</v>
      </c>
    </row>
    <row r="11" s="82" customFormat="true" ht="51" customHeight="true" spans="2:3">
      <c r="B11" s="87" t="s">
        <v>47</v>
      </c>
      <c r="C11" s="49">
        <f>C3/C9</f>
        <v>13888.8888888889</v>
      </c>
    </row>
    <row r="12" s="82" customFormat="true" ht="52" customHeight="true" spans="2:3">
      <c r="B12" s="87" t="s">
        <v>48</v>
      </c>
      <c r="C12" s="49">
        <f>C3*C10*(1+C10)^C9/((1+C10)^C9-1)</f>
        <v>29656.8253194604</v>
      </c>
    </row>
    <row r="13" s="82" customFormat="true" ht="24" customHeight="true" spans="7:7">
      <c r="G13" s="97"/>
    </row>
    <row r="14" s="82" customFormat="true" ht="20.25" spans="9:10">
      <c r="I14" s="103"/>
      <c r="J14" s="80"/>
    </row>
    <row r="15" s="82" customFormat="true" ht="27" customHeight="true" spans="7:12">
      <c r="G15" s="98" t="s">
        <v>41</v>
      </c>
      <c r="H15" s="99"/>
      <c r="K15" s="98" t="s">
        <v>43</v>
      </c>
      <c r="L15" s="99"/>
    </row>
    <row r="16" s="82" customFormat="true" ht="35" customHeight="true" spans="5:13">
      <c r="E16" s="69" t="s">
        <v>3</v>
      </c>
      <c r="F16" s="76" t="s">
        <v>49</v>
      </c>
      <c r="G16" s="76" t="s">
        <v>38</v>
      </c>
      <c r="H16" s="76" t="s">
        <v>39</v>
      </c>
      <c r="I16" s="104" t="s">
        <v>40</v>
      </c>
      <c r="J16" s="76" t="s">
        <v>49</v>
      </c>
      <c r="K16" s="76" t="s">
        <v>38</v>
      </c>
      <c r="L16" s="76" t="s">
        <v>39</v>
      </c>
      <c r="M16" s="76" t="s">
        <v>40</v>
      </c>
    </row>
    <row r="17" s="82" customFormat="true" spans="5:13">
      <c r="E17" s="82">
        <v>0</v>
      </c>
      <c r="F17" s="100">
        <f t="shared" ref="F17:F80" si="0">G17+H17</f>
        <v>0</v>
      </c>
      <c r="G17" s="100">
        <v>0</v>
      </c>
      <c r="H17" s="100">
        <v>0</v>
      </c>
      <c r="I17" s="105">
        <f>C3</f>
        <v>5000000</v>
      </c>
      <c r="J17" s="100">
        <v>0</v>
      </c>
      <c r="K17" s="100">
        <v>0</v>
      </c>
      <c r="L17" s="100">
        <v>0</v>
      </c>
      <c r="M17" s="100">
        <f>C3</f>
        <v>5000000</v>
      </c>
    </row>
    <row r="18" s="82" customFormat="true" spans="5:13">
      <c r="E18" s="82">
        <v>1</v>
      </c>
      <c r="F18" s="100">
        <f t="shared" si="0"/>
        <v>38472.2222222222</v>
      </c>
      <c r="G18" s="100">
        <f>$C$11</f>
        <v>13888.8888888889</v>
      </c>
      <c r="H18" s="100">
        <f>I17*$C$10</f>
        <v>24583.3333333333</v>
      </c>
      <c r="I18" s="105">
        <f>I17-G18</f>
        <v>4986111.11111111</v>
      </c>
      <c r="J18" s="100">
        <f t="shared" ref="J18:J81" si="1">$C$12</f>
        <v>29656.8253194604</v>
      </c>
      <c r="K18" s="100">
        <f t="shared" ref="K18:K81" si="2">J18-L18</f>
        <v>5073.49198612703</v>
      </c>
      <c r="L18" s="100">
        <f t="shared" ref="L18:L81" si="3">M17*$C$10</f>
        <v>24583.3333333333</v>
      </c>
      <c r="M18" s="100">
        <f t="shared" ref="M18:M81" si="4">M17-K18</f>
        <v>4994926.50801387</v>
      </c>
    </row>
    <row r="19" s="82" customFormat="true" spans="5:13">
      <c r="E19" s="82">
        <v>2</v>
      </c>
      <c r="F19" s="100">
        <f t="shared" si="0"/>
        <v>38403.9351851852</v>
      </c>
      <c r="G19" s="100">
        <f t="shared" ref="G18:G81" si="5">$C$11</f>
        <v>13888.8888888889</v>
      </c>
      <c r="H19" s="100">
        <f>I18*$C$10</f>
        <v>24515.0462962963</v>
      </c>
      <c r="I19" s="105">
        <f>I18-G19</f>
        <v>4972222.22222222</v>
      </c>
      <c r="J19" s="100">
        <f t="shared" si="1"/>
        <v>29656.8253194604</v>
      </c>
      <c r="K19" s="100">
        <f t="shared" si="2"/>
        <v>5098.43665505882</v>
      </c>
      <c r="L19" s="100">
        <f t="shared" si="3"/>
        <v>24558.3886644015</v>
      </c>
      <c r="M19" s="100">
        <f t="shared" si="4"/>
        <v>4989828.07135881</v>
      </c>
    </row>
    <row r="20" s="82" customFormat="true" spans="5:13">
      <c r="E20" s="82">
        <v>3</v>
      </c>
      <c r="F20" s="100">
        <f t="shared" si="0"/>
        <v>38335.6481481482</v>
      </c>
      <c r="G20" s="100">
        <f t="shared" si="5"/>
        <v>13888.8888888889</v>
      </c>
      <c r="H20" s="100">
        <f t="shared" ref="H18:H81" si="6">I19*$C$10</f>
        <v>24446.7592592593</v>
      </c>
      <c r="I20" s="105">
        <f t="shared" ref="I18:I81" si="7">I19-G20</f>
        <v>4958333.33333333</v>
      </c>
      <c r="J20" s="100">
        <f t="shared" si="1"/>
        <v>29656.8253194604</v>
      </c>
      <c r="K20" s="100">
        <f t="shared" si="2"/>
        <v>5123.50396861286</v>
      </c>
      <c r="L20" s="100">
        <f t="shared" si="3"/>
        <v>24533.3213508475</v>
      </c>
      <c r="M20" s="100">
        <f t="shared" si="4"/>
        <v>4984704.5673902</v>
      </c>
    </row>
    <row r="21" s="82" customFormat="true" spans="5:13">
      <c r="E21" s="82">
        <v>4</v>
      </c>
      <c r="F21" s="100">
        <f t="shared" si="0"/>
        <v>38267.3611111111</v>
      </c>
      <c r="G21" s="100">
        <f t="shared" si="5"/>
        <v>13888.8888888889</v>
      </c>
      <c r="H21" s="100">
        <f t="shared" si="6"/>
        <v>24378.4722222222</v>
      </c>
      <c r="I21" s="105">
        <f t="shared" si="7"/>
        <v>4944444.44444444</v>
      </c>
      <c r="J21" s="100">
        <f t="shared" si="1"/>
        <v>29656.8253194604</v>
      </c>
      <c r="K21" s="100">
        <f t="shared" si="2"/>
        <v>5148.69452979187</v>
      </c>
      <c r="L21" s="100">
        <f t="shared" si="3"/>
        <v>24508.1307896685</v>
      </c>
      <c r="M21" s="100">
        <f t="shared" si="4"/>
        <v>4979555.87286041</v>
      </c>
    </row>
    <row r="22" s="82" customFormat="true" spans="5:13">
      <c r="E22" s="82">
        <v>5</v>
      </c>
      <c r="F22" s="100">
        <f>G22+H22</f>
        <v>38199.0740740741</v>
      </c>
      <c r="G22" s="100">
        <f t="shared" si="5"/>
        <v>13888.8888888889</v>
      </c>
      <c r="H22" s="100">
        <f t="shared" si="6"/>
        <v>24310.1851851852</v>
      </c>
      <c r="I22" s="105">
        <f t="shared" si="7"/>
        <v>4930555.55555556</v>
      </c>
      <c r="J22" s="100">
        <f t="shared" si="1"/>
        <v>29656.8253194604</v>
      </c>
      <c r="K22" s="100">
        <f t="shared" si="2"/>
        <v>5174.00894456335</v>
      </c>
      <c r="L22" s="100">
        <f t="shared" si="3"/>
        <v>24482.816374897</v>
      </c>
      <c r="M22" s="100">
        <f t="shared" si="4"/>
        <v>4974381.86391585</v>
      </c>
    </row>
    <row r="23" s="82" customFormat="true" spans="5:13">
      <c r="E23" s="82">
        <v>6</v>
      </c>
      <c r="F23" s="100">
        <f t="shared" si="0"/>
        <v>38130.787037037</v>
      </c>
      <c r="G23" s="100">
        <f t="shared" si="5"/>
        <v>13888.8888888889</v>
      </c>
      <c r="H23" s="100">
        <f t="shared" si="6"/>
        <v>24241.8981481481</v>
      </c>
      <c r="I23" s="105">
        <f t="shared" si="7"/>
        <v>4916666.66666667</v>
      </c>
      <c r="J23" s="100">
        <f t="shared" si="1"/>
        <v>29656.8253194604</v>
      </c>
      <c r="K23" s="100">
        <f t="shared" si="2"/>
        <v>5199.44782187412</v>
      </c>
      <c r="L23" s="100">
        <f t="shared" si="3"/>
        <v>24457.3774975862</v>
      </c>
      <c r="M23" s="100">
        <f t="shared" si="4"/>
        <v>4969182.41609397</v>
      </c>
    </row>
    <row r="24" s="82" customFormat="true" spans="5:13">
      <c r="E24" s="82">
        <v>7</v>
      </c>
      <c r="F24" s="100">
        <f t="shared" si="0"/>
        <v>38062.5</v>
      </c>
      <c r="G24" s="100">
        <f t="shared" si="5"/>
        <v>13888.8888888889</v>
      </c>
      <c r="H24" s="100">
        <f t="shared" si="6"/>
        <v>24173.6111111111</v>
      </c>
      <c r="I24" s="105">
        <f t="shared" si="7"/>
        <v>4902777.77777778</v>
      </c>
      <c r="J24" s="100">
        <f t="shared" si="1"/>
        <v>29656.8253194604</v>
      </c>
      <c r="K24" s="100">
        <f t="shared" si="2"/>
        <v>5225.011773665</v>
      </c>
      <c r="L24" s="100">
        <f t="shared" si="3"/>
        <v>24431.8135457954</v>
      </c>
      <c r="M24" s="100">
        <f t="shared" si="4"/>
        <v>4963957.40432031</v>
      </c>
    </row>
    <row r="25" s="82" customFormat="true" spans="5:13">
      <c r="E25" s="82">
        <v>8</v>
      </c>
      <c r="F25" s="100">
        <f t="shared" si="0"/>
        <v>37994.212962963</v>
      </c>
      <c r="G25" s="100">
        <f t="shared" si="5"/>
        <v>13888.8888888889</v>
      </c>
      <c r="H25" s="100">
        <f t="shared" si="6"/>
        <v>24105.3240740741</v>
      </c>
      <c r="I25" s="105">
        <f t="shared" si="7"/>
        <v>4888888.88888889</v>
      </c>
      <c r="J25" s="100">
        <f t="shared" si="1"/>
        <v>29656.8253194604</v>
      </c>
      <c r="K25" s="100">
        <f t="shared" si="2"/>
        <v>5250.70141488553</v>
      </c>
      <c r="L25" s="100">
        <f>M24*$C$10</f>
        <v>24406.1239045748</v>
      </c>
      <c r="M25" s="100">
        <f t="shared" si="4"/>
        <v>4958706.70290542</v>
      </c>
    </row>
    <row r="26" s="82" customFormat="true" spans="5:13">
      <c r="E26" s="82">
        <v>9</v>
      </c>
      <c r="F26" s="100">
        <f t="shared" si="0"/>
        <v>37925.9259259259</v>
      </c>
      <c r="G26" s="100">
        <f t="shared" si="5"/>
        <v>13888.8888888889</v>
      </c>
      <c r="H26" s="100">
        <f t="shared" si="6"/>
        <v>24037.037037037</v>
      </c>
      <c r="I26" s="105">
        <f t="shared" si="7"/>
        <v>4875000</v>
      </c>
      <c r="J26" s="100">
        <f t="shared" si="1"/>
        <v>29656.8253194604</v>
      </c>
      <c r="K26" s="100">
        <f t="shared" si="2"/>
        <v>5276.51736350872</v>
      </c>
      <c r="L26" s="100">
        <f t="shared" si="3"/>
        <v>24380.3079559517</v>
      </c>
      <c r="M26" s="100">
        <f t="shared" si="4"/>
        <v>4953430.18554191</v>
      </c>
    </row>
    <row r="27" s="82" customFormat="true" spans="5:13">
      <c r="E27" s="82">
        <v>10</v>
      </c>
      <c r="F27" s="100">
        <f t="shared" si="0"/>
        <v>37857.6388888889</v>
      </c>
      <c r="G27" s="100">
        <f t="shared" si="5"/>
        <v>13888.8888888889</v>
      </c>
      <c r="H27" s="100">
        <f t="shared" si="6"/>
        <v>23968.75</v>
      </c>
      <c r="I27" s="105">
        <f t="shared" si="7"/>
        <v>4861111.11111111</v>
      </c>
      <c r="J27" s="100">
        <f t="shared" si="1"/>
        <v>29656.8253194604</v>
      </c>
      <c r="K27" s="100">
        <f t="shared" si="2"/>
        <v>5302.46024054597</v>
      </c>
      <c r="L27" s="100">
        <f t="shared" si="3"/>
        <v>24354.3650789144</v>
      </c>
      <c r="M27" s="100">
        <f t="shared" si="4"/>
        <v>4948127.72530137</v>
      </c>
    </row>
    <row r="28" s="82" customFormat="true" spans="5:13">
      <c r="E28" s="82">
        <v>11</v>
      </c>
      <c r="F28" s="100">
        <f t="shared" si="0"/>
        <v>37789.3518518518</v>
      </c>
      <c r="G28" s="100">
        <f t="shared" si="5"/>
        <v>13888.8888888889</v>
      </c>
      <c r="H28" s="100">
        <f t="shared" si="6"/>
        <v>23900.462962963</v>
      </c>
      <c r="I28" s="105">
        <f t="shared" si="7"/>
        <v>4847222.22222222</v>
      </c>
      <c r="J28" s="100">
        <f t="shared" si="1"/>
        <v>29656.8253194604</v>
      </c>
      <c r="K28" s="100">
        <f t="shared" si="2"/>
        <v>5328.53067006198</v>
      </c>
      <c r="L28" s="100">
        <f t="shared" si="3"/>
        <v>24328.2946493984</v>
      </c>
      <c r="M28" s="100">
        <f t="shared" si="4"/>
        <v>4942799.1946313</v>
      </c>
    </row>
    <row r="29" s="82" customFormat="true" spans="5:13">
      <c r="E29" s="82">
        <v>12</v>
      </c>
      <c r="F29" s="100">
        <f t="shared" si="0"/>
        <v>37721.0648148148</v>
      </c>
      <c r="G29" s="100">
        <f t="shared" si="5"/>
        <v>13888.8888888889</v>
      </c>
      <c r="H29" s="100">
        <f t="shared" si="6"/>
        <v>23832.1759259259</v>
      </c>
      <c r="I29" s="105">
        <f t="shared" si="7"/>
        <v>4833333.33333333</v>
      </c>
      <c r="J29" s="100">
        <f t="shared" si="1"/>
        <v>29656.8253194604</v>
      </c>
      <c r="K29" s="100">
        <f t="shared" si="2"/>
        <v>5354.72927918979</v>
      </c>
      <c r="L29" s="100">
        <f t="shared" si="3"/>
        <v>24302.0960402706</v>
      </c>
      <c r="M29" s="100">
        <f t="shared" si="4"/>
        <v>4937444.46535211</v>
      </c>
    </row>
    <row r="30" s="82" customFormat="true" spans="5:13">
      <c r="E30" s="82">
        <v>13</v>
      </c>
      <c r="F30" s="100">
        <f t="shared" si="0"/>
        <v>37652.7777777778</v>
      </c>
      <c r="G30" s="100">
        <f t="shared" si="5"/>
        <v>13888.8888888889</v>
      </c>
      <c r="H30" s="100">
        <f t="shared" si="6"/>
        <v>23763.8888888889</v>
      </c>
      <c r="I30" s="105">
        <f t="shared" si="7"/>
        <v>4819444.44444444</v>
      </c>
      <c r="J30" s="100">
        <f t="shared" si="1"/>
        <v>29656.8253194604</v>
      </c>
      <c r="K30" s="100">
        <f t="shared" si="2"/>
        <v>5381.0566981458</v>
      </c>
      <c r="L30" s="100">
        <f t="shared" si="3"/>
        <v>24275.7686213146</v>
      </c>
      <c r="M30" s="100">
        <f t="shared" si="4"/>
        <v>4932063.40865397</v>
      </c>
    </row>
    <row r="31" s="82" customFormat="true" spans="5:13">
      <c r="E31" s="82">
        <v>14</v>
      </c>
      <c r="F31" s="100">
        <f t="shared" si="0"/>
        <v>37584.4907407407</v>
      </c>
      <c r="G31" s="100">
        <f t="shared" si="5"/>
        <v>13888.8888888889</v>
      </c>
      <c r="H31" s="100">
        <f t="shared" si="6"/>
        <v>23695.6018518518</v>
      </c>
      <c r="I31" s="105">
        <f t="shared" si="7"/>
        <v>4805555.55555555</v>
      </c>
      <c r="J31" s="100">
        <f t="shared" si="1"/>
        <v>29656.8253194604</v>
      </c>
      <c r="K31" s="100">
        <f t="shared" si="2"/>
        <v>5407.51356024502</v>
      </c>
      <c r="L31" s="100">
        <f t="shared" si="3"/>
        <v>24249.3117592154</v>
      </c>
      <c r="M31" s="100">
        <f t="shared" si="4"/>
        <v>4926655.89509372</v>
      </c>
    </row>
    <row r="32" s="82" customFormat="true" spans="5:13">
      <c r="E32" s="82">
        <v>15</v>
      </c>
      <c r="F32" s="100">
        <f t="shared" si="0"/>
        <v>37516.2037037037</v>
      </c>
      <c r="G32" s="100">
        <f t="shared" si="5"/>
        <v>13888.8888888889</v>
      </c>
      <c r="H32" s="100">
        <f t="shared" si="6"/>
        <v>23627.3148148148</v>
      </c>
      <c r="I32" s="105">
        <f t="shared" si="7"/>
        <v>4791666.66666667</v>
      </c>
      <c r="J32" s="100">
        <f t="shared" si="1"/>
        <v>29656.8253194604</v>
      </c>
      <c r="K32" s="100">
        <f t="shared" si="2"/>
        <v>5434.10050191622</v>
      </c>
      <c r="L32" s="100">
        <f t="shared" si="3"/>
        <v>24222.7248175441</v>
      </c>
      <c r="M32" s="100">
        <f t="shared" si="4"/>
        <v>4921221.79459181</v>
      </c>
    </row>
    <row r="33" s="82" customFormat="true" spans="5:13">
      <c r="E33" s="82">
        <v>16</v>
      </c>
      <c r="F33" s="100">
        <f t="shared" si="0"/>
        <v>37447.9166666667</v>
      </c>
      <c r="G33" s="100">
        <f t="shared" si="5"/>
        <v>13888.8888888889</v>
      </c>
      <c r="H33" s="100">
        <f t="shared" si="6"/>
        <v>23559.0277777778</v>
      </c>
      <c r="I33" s="105">
        <f t="shared" si="7"/>
        <v>4777777.77777778</v>
      </c>
      <c r="J33" s="100">
        <f t="shared" si="1"/>
        <v>29656.8253194604</v>
      </c>
      <c r="K33" s="100">
        <f t="shared" si="2"/>
        <v>5460.81816271731</v>
      </c>
      <c r="L33" s="100">
        <f t="shared" si="3"/>
        <v>24196.0071567431</v>
      </c>
      <c r="M33" s="100">
        <f t="shared" si="4"/>
        <v>4915760.97642909</v>
      </c>
    </row>
    <row r="34" s="82" customFormat="true" spans="5:13">
      <c r="E34" s="82">
        <v>17</v>
      </c>
      <c r="F34" s="100">
        <f t="shared" si="0"/>
        <v>37379.6296296296</v>
      </c>
      <c r="G34" s="100">
        <f t="shared" si="5"/>
        <v>13888.8888888889</v>
      </c>
      <c r="H34" s="100">
        <f t="shared" si="6"/>
        <v>23490.7407407407</v>
      </c>
      <c r="I34" s="105">
        <f t="shared" si="7"/>
        <v>4763888.88888889</v>
      </c>
      <c r="J34" s="100">
        <f t="shared" si="1"/>
        <v>29656.8253194604</v>
      </c>
      <c r="K34" s="100">
        <f t="shared" si="2"/>
        <v>5487.66718535067</v>
      </c>
      <c r="L34" s="100">
        <f t="shared" si="3"/>
        <v>24169.1581341097</v>
      </c>
      <c r="M34" s="100">
        <f t="shared" si="4"/>
        <v>4910273.30924374</v>
      </c>
    </row>
    <row r="35" s="82" customFormat="true" spans="5:13">
      <c r="E35" s="82">
        <v>18</v>
      </c>
      <c r="F35" s="100">
        <f t="shared" si="0"/>
        <v>37311.3425925926</v>
      </c>
      <c r="G35" s="100">
        <f t="shared" si="5"/>
        <v>13888.8888888889</v>
      </c>
      <c r="H35" s="100">
        <f t="shared" si="6"/>
        <v>23422.4537037037</v>
      </c>
      <c r="I35" s="105">
        <f t="shared" si="7"/>
        <v>4750000</v>
      </c>
      <c r="J35" s="100">
        <f t="shared" si="1"/>
        <v>29656.8253194604</v>
      </c>
      <c r="K35" s="100">
        <f t="shared" si="2"/>
        <v>5514.64821567864</v>
      </c>
      <c r="L35" s="100">
        <f t="shared" si="3"/>
        <v>24142.1771037817</v>
      </c>
      <c r="M35" s="100">
        <f t="shared" si="4"/>
        <v>4904758.66102806</v>
      </c>
    </row>
    <row r="36" s="82" customFormat="true" spans="5:13">
      <c r="E36" s="82">
        <v>19</v>
      </c>
      <c r="F36" s="100">
        <f t="shared" si="0"/>
        <v>37243.0555555555</v>
      </c>
      <c r="G36" s="100">
        <f t="shared" si="5"/>
        <v>13888.8888888889</v>
      </c>
      <c r="H36" s="100">
        <f t="shared" si="6"/>
        <v>23354.1666666667</v>
      </c>
      <c r="I36" s="105">
        <f t="shared" si="7"/>
        <v>4736111.11111111</v>
      </c>
      <c r="J36" s="100">
        <f t="shared" si="1"/>
        <v>29656.8253194604</v>
      </c>
      <c r="K36" s="100">
        <f t="shared" si="2"/>
        <v>5541.76190273906</v>
      </c>
      <c r="L36" s="100">
        <f t="shared" si="3"/>
        <v>24115.0634167213</v>
      </c>
      <c r="M36" s="100">
        <f t="shared" si="4"/>
        <v>4899216.89912532</v>
      </c>
    </row>
    <row r="37" s="82" customFormat="true" spans="5:13">
      <c r="E37" s="82">
        <v>20</v>
      </c>
      <c r="F37" s="100">
        <f t="shared" si="0"/>
        <v>37174.7685185185</v>
      </c>
      <c r="G37" s="100">
        <f t="shared" si="5"/>
        <v>13888.8888888889</v>
      </c>
      <c r="H37" s="100">
        <f t="shared" si="6"/>
        <v>23285.8796296296</v>
      </c>
      <c r="I37" s="105">
        <f t="shared" si="7"/>
        <v>4722222.22222222</v>
      </c>
      <c r="J37" s="100">
        <f t="shared" si="1"/>
        <v>29656.8253194604</v>
      </c>
      <c r="K37" s="100">
        <f t="shared" si="2"/>
        <v>5569.00889876086</v>
      </c>
      <c r="L37" s="100">
        <f t="shared" si="3"/>
        <v>24087.8164206995</v>
      </c>
      <c r="M37" s="100">
        <f t="shared" si="4"/>
        <v>4893647.89022656</v>
      </c>
    </row>
    <row r="38" s="82" customFormat="true" spans="5:13">
      <c r="E38" s="82">
        <v>21</v>
      </c>
      <c r="F38" s="100">
        <f t="shared" si="0"/>
        <v>37106.4814814815</v>
      </c>
      <c r="G38" s="100">
        <f t="shared" si="5"/>
        <v>13888.8888888889</v>
      </c>
      <c r="H38" s="100">
        <f t="shared" si="6"/>
        <v>23217.5925925926</v>
      </c>
      <c r="I38" s="105">
        <f t="shared" si="7"/>
        <v>4708333.33333333</v>
      </c>
      <c r="J38" s="100">
        <f t="shared" si="1"/>
        <v>29656.8253194604</v>
      </c>
      <c r="K38" s="100">
        <f t="shared" si="2"/>
        <v>5596.38985917977</v>
      </c>
      <c r="L38" s="100">
        <f t="shared" si="3"/>
        <v>24060.4354602806</v>
      </c>
      <c r="M38" s="100">
        <f t="shared" si="4"/>
        <v>4888051.50036738</v>
      </c>
    </row>
    <row r="39" s="82" customFormat="true" spans="5:13">
      <c r="E39" s="82">
        <v>22</v>
      </c>
      <c r="F39" s="100">
        <f t="shared" si="0"/>
        <v>37038.1944444444</v>
      </c>
      <c r="G39" s="100">
        <f t="shared" si="5"/>
        <v>13888.8888888889</v>
      </c>
      <c r="H39" s="100">
        <f t="shared" si="6"/>
        <v>23149.3055555555</v>
      </c>
      <c r="I39" s="105">
        <f t="shared" si="7"/>
        <v>4694444.44444444</v>
      </c>
      <c r="J39" s="100">
        <f t="shared" si="1"/>
        <v>29656.8253194604</v>
      </c>
      <c r="K39" s="100">
        <f t="shared" si="2"/>
        <v>5623.90544265407</v>
      </c>
      <c r="L39" s="100">
        <f t="shared" si="3"/>
        <v>24032.9198768063</v>
      </c>
      <c r="M39" s="100">
        <f t="shared" si="4"/>
        <v>4882427.59492473</v>
      </c>
    </row>
    <row r="40" s="82" customFormat="true" spans="5:13">
      <c r="E40" s="82">
        <v>23</v>
      </c>
      <c r="F40" s="100">
        <f t="shared" si="0"/>
        <v>36969.9074074074</v>
      </c>
      <c r="G40" s="100">
        <f t="shared" si="5"/>
        <v>13888.8888888889</v>
      </c>
      <c r="H40" s="100">
        <f t="shared" si="6"/>
        <v>23081.0185185185</v>
      </c>
      <c r="I40" s="105">
        <f t="shared" si="7"/>
        <v>4680555.55555555</v>
      </c>
      <c r="J40" s="100">
        <f t="shared" si="1"/>
        <v>29656.8253194604</v>
      </c>
      <c r="K40" s="100">
        <f t="shared" si="2"/>
        <v>5651.55631108045</v>
      </c>
      <c r="L40" s="100">
        <f t="shared" si="3"/>
        <v>24005.2690083799</v>
      </c>
      <c r="M40" s="100">
        <f t="shared" si="4"/>
        <v>4876776.03861365</v>
      </c>
    </row>
    <row r="41" s="82" customFormat="true" spans="5:13">
      <c r="E41" s="82">
        <v>24</v>
      </c>
      <c r="F41" s="100">
        <f t="shared" si="0"/>
        <v>36901.6203703704</v>
      </c>
      <c r="G41" s="100">
        <f t="shared" si="5"/>
        <v>13888.8888888889</v>
      </c>
      <c r="H41" s="100">
        <f t="shared" si="6"/>
        <v>23012.7314814815</v>
      </c>
      <c r="I41" s="105">
        <f t="shared" si="7"/>
        <v>4666666.66666666</v>
      </c>
      <c r="J41" s="100">
        <f t="shared" si="1"/>
        <v>29656.8253194604</v>
      </c>
      <c r="K41" s="100">
        <f t="shared" si="2"/>
        <v>5679.34312960993</v>
      </c>
      <c r="L41" s="100">
        <f t="shared" si="3"/>
        <v>23977.4821898504</v>
      </c>
      <c r="M41" s="100">
        <f t="shared" si="4"/>
        <v>4871096.69548404</v>
      </c>
    </row>
    <row r="42" s="82" customFormat="true" spans="5:13">
      <c r="E42" s="82">
        <v>25</v>
      </c>
      <c r="F42" s="100">
        <f t="shared" si="0"/>
        <v>36833.3333333333</v>
      </c>
      <c r="G42" s="100">
        <f t="shared" si="5"/>
        <v>13888.8888888889</v>
      </c>
      <c r="H42" s="100">
        <f t="shared" si="6"/>
        <v>22944.4444444444</v>
      </c>
      <c r="I42" s="105">
        <f t="shared" si="7"/>
        <v>4652777.77777778</v>
      </c>
      <c r="J42" s="100">
        <f t="shared" si="1"/>
        <v>29656.8253194604</v>
      </c>
      <c r="K42" s="100">
        <f t="shared" si="2"/>
        <v>5707.26656666385</v>
      </c>
      <c r="L42" s="100">
        <f t="shared" si="3"/>
        <v>23949.5587527965</v>
      </c>
      <c r="M42" s="100">
        <f t="shared" si="4"/>
        <v>4865389.42891737</v>
      </c>
    </row>
    <row r="43" s="82" customFormat="true" spans="5:13">
      <c r="E43" s="82">
        <v>26</v>
      </c>
      <c r="F43" s="100">
        <f t="shared" si="0"/>
        <v>36765.0462962963</v>
      </c>
      <c r="G43" s="100">
        <f t="shared" si="5"/>
        <v>13888.8888888889</v>
      </c>
      <c r="H43" s="100">
        <f t="shared" si="6"/>
        <v>22876.1574074074</v>
      </c>
      <c r="I43" s="105">
        <f t="shared" si="7"/>
        <v>4638888.88888889</v>
      </c>
      <c r="J43" s="100">
        <f t="shared" si="1"/>
        <v>29656.8253194604</v>
      </c>
      <c r="K43" s="100">
        <f t="shared" si="2"/>
        <v>5735.32729394994</v>
      </c>
      <c r="L43" s="100">
        <f t="shared" si="3"/>
        <v>23921.4980255104</v>
      </c>
      <c r="M43" s="100">
        <f t="shared" si="4"/>
        <v>4859654.10162342</v>
      </c>
    </row>
    <row r="44" s="82" customFormat="true" spans="5:13">
      <c r="E44" s="82">
        <v>27</v>
      </c>
      <c r="F44" s="100">
        <f t="shared" si="0"/>
        <v>36696.7592592592</v>
      </c>
      <c r="G44" s="100">
        <f t="shared" si="5"/>
        <v>13888.8888888889</v>
      </c>
      <c r="H44" s="100">
        <f t="shared" si="6"/>
        <v>22807.8703703704</v>
      </c>
      <c r="I44" s="105">
        <f t="shared" si="7"/>
        <v>4625000</v>
      </c>
      <c r="J44" s="100">
        <f t="shared" si="1"/>
        <v>29656.8253194604</v>
      </c>
      <c r="K44" s="100">
        <f t="shared" si="2"/>
        <v>5763.52598647853</v>
      </c>
      <c r="L44" s="100">
        <f t="shared" si="3"/>
        <v>23893.2993329818</v>
      </c>
      <c r="M44" s="100">
        <f t="shared" si="4"/>
        <v>4853890.57563694</v>
      </c>
    </row>
    <row r="45" s="82" customFormat="true" spans="5:13">
      <c r="E45" s="82">
        <v>28</v>
      </c>
      <c r="F45" s="100">
        <f t="shared" si="0"/>
        <v>36628.4722222222</v>
      </c>
      <c r="G45" s="100">
        <f t="shared" si="5"/>
        <v>13888.8888888889</v>
      </c>
      <c r="H45" s="100">
        <f t="shared" si="6"/>
        <v>22739.5833333333</v>
      </c>
      <c r="I45" s="105">
        <f t="shared" si="7"/>
        <v>4611111.11111111</v>
      </c>
      <c r="J45" s="100">
        <f t="shared" si="1"/>
        <v>29656.8253194604</v>
      </c>
      <c r="K45" s="100">
        <f t="shared" si="2"/>
        <v>5791.86332257872</v>
      </c>
      <c r="L45" s="100">
        <f t="shared" si="3"/>
        <v>23864.9619968816</v>
      </c>
      <c r="M45" s="100">
        <f t="shared" si="4"/>
        <v>4848098.71231437</v>
      </c>
    </row>
    <row r="46" s="82" customFormat="true" spans="5:13">
      <c r="E46" s="82">
        <v>29</v>
      </c>
      <c r="F46" s="100">
        <f t="shared" si="0"/>
        <v>36560.1851851852</v>
      </c>
      <c r="G46" s="100">
        <f t="shared" si="5"/>
        <v>13888.8888888889</v>
      </c>
      <c r="H46" s="100">
        <f t="shared" si="6"/>
        <v>22671.2962962963</v>
      </c>
      <c r="I46" s="105">
        <f t="shared" si="7"/>
        <v>4597222.22222222</v>
      </c>
      <c r="J46" s="100">
        <f t="shared" si="1"/>
        <v>29656.8253194604</v>
      </c>
      <c r="K46" s="100">
        <f t="shared" si="2"/>
        <v>5820.33998391473</v>
      </c>
      <c r="L46" s="100">
        <f t="shared" si="3"/>
        <v>23836.4853355456</v>
      </c>
      <c r="M46" s="100">
        <f t="shared" si="4"/>
        <v>4842278.37233045</v>
      </c>
    </row>
    <row r="47" s="82" customFormat="true" spans="5:13">
      <c r="E47" s="82">
        <v>30</v>
      </c>
      <c r="F47" s="100">
        <f t="shared" si="0"/>
        <v>36491.8981481481</v>
      </c>
      <c r="G47" s="100">
        <f t="shared" si="5"/>
        <v>13888.8888888889</v>
      </c>
      <c r="H47" s="100">
        <f t="shared" si="6"/>
        <v>22603.0092592592</v>
      </c>
      <c r="I47" s="105">
        <f t="shared" si="7"/>
        <v>4583333.33333333</v>
      </c>
      <c r="J47" s="100">
        <f t="shared" si="1"/>
        <v>29656.8253194604</v>
      </c>
      <c r="K47" s="100">
        <f t="shared" si="2"/>
        <v>5848.95665550231</v>
      </c>
      <c r="L47" s="100">
        <f t="shared" si="3"/>
        <v>23807.8686639581</v>
      </c>
      <c r="M47" s="100">
        <f t="shared" si="4"/>
        <v>4836429.41567495</v>
      </c>
    </row>
    <row r="48" s="82" customFormat="true" spans="5:13">
      <c r="E48" s="82">
        <v>31</v>
      </c>
      <c r="F48" s="100">
        <f t="shared" si="0"/>
        <v>36423.6111111111</v>
      </c>
      <c r="G48" s="100">
        <f t="shared" si="5"/>
        <v>13888.8888888889</v>
      </c>
      <c r="H48" s="100">
        <f t="shared" si="6"/>
        <v>22534.7222222222</v>
      </c>
      <c r="I48" s="105">
        <f t="shared" si="7"/>
        <v>4569444.44444444</v>
      </c>
      <c r="J48" s="100">
        <f t="shared" si="1"/>
        <v>29656.8253194604</v>
      </c>
      <c r="K48" s="100">
        <f t="shared" si="2"/>
        <v>5877.7140257252</v>
      </c>
      <c r="L48" s="100">
        <f t="shared" si="3"/>
        <v>23779.1112937352</v>
      </c>
      <c r="M48" s="100">
        <f t="shared" si="4"/>
        <v>4830551.70164922</v>
      </c>
    </row>
    <row r="49" s="82" customFormat="true" spans="5:13">
      <c r="E49" s="82">
        <v>32</v>
      </c>
      <c r="F49" s="100">
        <f t="shared" si="0"/>
        <v>36355.3240740741</v>
      </c>
      <c r="G49" s="100">
        <f t="shared" si="5"/>
        <v>13888.8888888889</v>
      </c>
      <c r="H49" s="100">
        <f t="shared" si="6"/>
        <v>22466.4351851852</v>
      </c>
      <c r="I49" s="105">
        <f t="shared" si="7"/>
        <v>4555555.55555555</v>
      </c>
      <c r="J49" s="100">
        <f t="shared" si="1"/>
        <v>29656.8253194604</v>
      </c>
      <c r="K49" s="100">
        <f t="shared" si="2"/>
        <v>5906.61278635168</v>
      </c>
      <c r="L49" s="100">
        <f t="shared" si="3"/>
        <v>23750.2125331087</v>
      </c>
      <c r="M49" s="100">
        <f t="shared" si="4"/>
        <v>4824645.08886287</v>
      </c>
    </row>
    <row r="50" s="82" customFormat="true" spans="5:13">
      <c r="E50" s="82">
        <v>33</v>
      </c>
      <c r="F50" s="100">
        <f t="shared" si="0"/>
        <v>36287.037037037</v>
      </c>
      <c r="G50" s="100">
        <f t="shared" si="5"/>
        <v>13888.8888888889</v>
      </c>
      <c r="H50" s="100">
        <f t="shared" si="6"/>
        <v>22398.1481481481</v>
      </c>
      <c r="I50" s="105">
        <f t="shared" si="7"/>
        <v>4541666.66666666</v>
      </c>
      <c r="J50" s="100">
        <f t="shared" si="1"/>
        <v>29656.8253194604</v>
      </c>
      <c r="K50" s="100">
        <f t="shared" si="2"/>
        <v>5935.65363255125</v>
      </c>
      <c r="L50" s="100">
        <f t="shared" si="3"/>
        <v>23721.1716869091</v>
      </c>
      <c r="M50" s="100">
        <f t="shared" si="4"/>
        <v>4818709.43523032</v>
      </c>
    </row>
    <row r="51" s="82" customFormat="true" spans="5:13">
      <c r="E51" s="82">
        <v>34</v>
      </c>
      <c r="F51" s="100">
        <f t="shared" si="0"/>
        <v>36218.75</v>
      </c>
      <c r="G51" s="100">
        <f t="shared" si="5"/>
        <v>13888.8888888889</v>
      </c>
      <c r="H51" s="100">
        <f t="shared" si="6"/>
        <v>22329.8611111111</v>
      </c>
      <c r="I51" s="105">
        <f t="shared" si="7"/>
        <v>4527777.77777777</v>
      </c>
      <c r="J51" s="100">
        <f t="shared" si="1"/>
        <v>29656.8253194604</v>
      </c>
      <c r="K51" s="100">
        <f t="shared" si="2"/>
        <v>5964.83726291129</v>
      </c>
      <c r="L51" s="100">
        <f t="shared" si="3"/>
        <v>23691.9880565491</v>
      </c>
      <c r="M51" s="100">
        <f t="shared" si="4"/>
        <v>4812744.59796741</v>
      </c>
    </row>
    <row r="52" s="82" customFormat="true" spans="5:13">
      <c r="E52" s="82">
        <v>35</v>
      </c>
      <c r="F52" s="100">
        <f t="shared" si="0"/>
        <v>36150.4629629629</v>
      </c>
      <c r="G52" s="100">
        <f t="shared" si="5"/>
        <v>13888.8888888889</v>
      </c>
      <c r="H52" s="100">
        <f t="shared" si="6"/>
        <v>22261.5740740741</v>
      </c>
      <c r="I52" s="105">
        <f t="shared" si="7"/>
        <v>4513888.88888889</v>
      </c>
      <c r="J52" s="100">
        <f t="shared" si="1"/>
        <v>29656.8253194604</v>
      </c>
      <c r="K52" s="100">
        <f t="shared" si="2"/>
        <v>5994.16437945394</v>
      </c>
      <c r="L52" s="100">
        <f t="shared" si="3"/>
        <v>23662.6609400064</v>
      </c>
      <c r="M52" s="100">
        <f t="shared" si="4"/>
        <v>4806750.43358795</v>
      </c>
    </row>
    <row r="53" s="82" customFormat="true" spans="5:13">
      <c r="E53" s="82">
        <v>36</v>
      </c>
      <c r="F53" s="100">
        <f t="shared" si="0"/>
        <v>36082.1759259259</v>
      </c>
      <c r="G53" s="100">
        <f t="shared" si="5"/>
        <v>13888.8888888889</v>
      </c>
      <c r="H53" s="100">
        <f t="shared" si="6"/>
        <v>22193.287037037</v>
      </c>
      <c r="I53" s="105">
        <f t="shared" si="7"/>
        <v>4500000</v>
      </c>
      <c r="J53" s="100">
        <f t="shared" si="1"/>
        <v>29656.8253194604</v>
      </c>
      <c r="K53" s="100">
        <f t="shared" si="2"/>
        <v>6023.63568765292</v>
      </c>
      <c r="L53" s="100">
        <f t="shared" si="3"/>
        <v>23633.1896318074</v>
      </c>
      <c r="M53" s="100">
        <f t="shared" si="4"/>
        <v>4800726.7979003</v>
      </c>
    </row>
    <row r="54" s="82" customFormat="true" spans="5:13">
      <c r="E54" s="82">
        <v>37</v>
      </c>
      <c r="F54" s="100">
        <f t="shared" si="0"/>
        <v>36013.8888888889</v>
      </c>
      <c r="G54" s="100">
        <f t="shared" si="5"/>
        <v>13888.8888888889</v>
      </c>
      <c r="H54" s="100">
        <f t="shared" si="6"/>
        <v>22125</v>
      </c>
      <c r="I54" s="105">
        <f t="shared" si="7"/>
        <v>4486111.11111111</v>
      </c>
      <c r="J54" s="100">
        <f t="shared" si="1"/>
        <v>29656.8253194604</v>
      </c>
      <c r="K54" s="100">
        <f t="shared" si="2"/>
        <v>6053.25189645055</v>
      </c>
      <c r="L54" s="100">
        <f t="shared" si="3"/>
        <v>23603.5734230098</v>
      </c>
      <c r="M54" s="100">
        <f t="shared" si="4"/>
        <v>4794673.54600385</v>
      </c>
    </row>
    <row r="55" s="82" customFormat="true" spans="5:13">
      <c r="E55" s="82">
        <v>38</v>
      </c>
      <c r="F55" s="100">
        <f t="shared" si="0"/>
        <v>35945.6018518518</v>
      </c>
      <c r="G55" s="100">
        <f t="shared" si="5"/>
        <v>13888.8888888889</v>
      </c>
      <c r="H55" s="100">
        <f t="shared" si="6"/>
        <v>22056.7129629629</v>
      </c>
      <c r="I55" s="105">
        <f t="shared" si="7"/>
        <v>4472222.22222222</v>
      </c>
      <c r="J55" s="100">
        <f t="shared" si="1"/>
        <v>29656.8253194604</v>
      </c>
      <c r="K55" s="100">
        <f t="shared" si="2"/>
        <v>6083.01371827476</v>
      </c>
      <c r="L55" s="100">
        <f t="shared" si="3"/>
        <v>23573.8116011856</v>
      </c>
      <c r="M55" s="100">
        <f t="shared" si="4"/>
        <v>4788590.53228558</v>
      </c>
    </row>
    <row r="56" s="82" customFormat="true" spans="5:13">
      <c r="E56" s="82">
        <v>39</v>
      </c>
      <c r="F56" s="100">
        <f t="shared" si="0"/>
        <v>35877.3148148148</v>
      </c>
      <c r="G56" s="100">
        <f t="shared" si="5"/>
        <v>13888.8888888889</v>
      </c>
      <c r="H56" s="100">
        <f t="shared" si="6"/>
        <v>21988.4259259259</v>
      </c>
      <c r="I56" s="105">
        <f t="shared" si="7"/>
        <v>4458333.33333333</v>
      </c>
      <c r="J56" s="100">
        <f t="shared" si="1"/>
        <v>29656.8253194604</v>
      </c>
      <c r="K56" s="100">
        <f t="shared" si="2"/>
        <v>6112.92186905628</v>
      </c>
      <c r="L56" s="100">
        <f t="shared" si="3"/>
        <v>23543.9034504041</v>
      </c>
      <c r="M56" s="100">
        <f t="shared" si="4"/>
        <v>4782477.61041652</v>
      </c>
    </row>
    <row r="57" s="82" customFormat="true" spans="5:13">
      <c r="E57" s="82">
        <v>40</v>
      </c>
      <c r="F57" s="100">
        <f t="shared" si="0"/>
        <v>35809.0277777778</v>
      </c>
      <c r="G57" s="100">
        <f t="shared" si="5"/>
        <v>13888.8888888889</v>
      </c>
      <c r="H57" s="100">
        <f t="shared" si="6"/>
        <v>21920.1388888889</v>
      </c>
      <c r="I57" s="105">
        <f t="shared" si="7"/>
        <v>4444444.44444444</v>
      </c>
      <c r="J57" s="100">
        <f t="shared" si="1"/>
        <v>29656.8253194604</v>
      </c>
      <c r="K57" s="100">
        <f t="shared" si="2"/>
        <v>6142.97706824581</v>
      </c>
      <c r="L57" s="100">
        <f t="shared" si="3"/>
        <v>23513.8482512146</v>
      </c>
      <c r="M57" s="100">
        <f t="shared" si="4"/>
        <v>4776334.63334827</v>
      </c>
    </row>
    <row r="58" s="82" customFormat="true" spans="5:13">
      <c r="E58" s="82">
        <v>41</v>
      </c>
      <c r="F58" s="100">
        <f t="shared" si="0"/>
        <v>35740.7407407407</v>
      </c>
      <c r="G58" s="100">
        <f t="shared" si="5"/>
        <v>13888.8888888889</v>
      </c>
      <c r="H58" s="100">
        <f t="shared" si="6"/>
        <v>21851.8518518518</v>
      </c>
      <c r="I58" s="105">
        <f t="shared" si="7"/>
        <v>4430555.55555555</v>
      </c>
      <c r="J58" s="100">
        <f t="shared" si="1"/>
        <v>29656.8253194604</v>
      </c>
      <c r="K58" s="100">
        <f t="shared" si="2"/>
        <v>6173.18003883135</v>
      </c>
      <c r="L58" s="100">
        <f t="shared" si="3"/>
        <v>23483.645280629</v>
      </c>
      <c r="M58" s="100">
        <f t="shared" si="4"/>
        <v>4770161.45330944</v>
      </c>
    </row>
    <row r="59" s="82" customFormat="true" spans="5:13">
      <c r="E59" s="82">
        <v>42</v>
      </c>
      <c r="F59" s="100">
        <f t="shared" si="0"/>
        <v>35672.4537037037</v>
      </c>
      <c r="G59" s="100">
        <f t="shared" si="5"/>
        <v>13888.8888888889</v>
      </c>
      <c r="H59" s="100">
        <f t="shared" si="6"/>
        <v>21783.5648148148</v>
      </c>
      <c r="I59" s="105">
        <f t="shared" si="7"/>
        <v>4416666.66666666</v>
      </c>
      <c r="J59" s="100">
        <f t="shared" si="1"/>
        <v>29656.8253194604</v>
      </c>
      <c r="K59" s="100">
        <f t="shared" si="2"/>
        <v>6203.5315073556</v>
      </c>
      <c r="L59" s="100">
        <f t="shared" si="3"/>
        <v>23453.2938121048</v>
      </c>
      <c r="M59" s="100">
        <f t="shared" si="4"/>
        <v>4763957.92180209</v>
      </c>
    </row>
    <row r="60" s="82" customFormat="true" spans="5:13">
      <c r="E60" s="82">
        <v>43</v>
      </c>
      <c r="F60" s="100">
        <f t="shared" si="0"/>
        <v>35604.1666666666</v>
      </c>
      <c r="G60" s="100">
        <f t="shared" si="5"/>
        <v>13888.8888888889</v>
      </c>
      <c r="H60" s="100">
        <f t="shared" si="6"/>
        <v>21715.2777777778</v>
      </c>
      <c r="I60" s="105">
        <f t="shared" si="7"/>
        <v>4402777.77777777</v>
      </c>
      <c r="J60" s="100">
        <f t="shared" si="1"/>
        <v>29656.8253194604</v>
      </c>
      <c r="K60" s="100">
        <f t="shared" si="2"/>
        <v>6234.03220393343</v>
      </c>
      <c r="L60" s="100">
        <f t="shared" si="3"/>
        <v>23422.7931155269</v>
      </c>
      <c r="M60" s="100">
        <f t="shared" si="4"/>
        <v>4757723.88959816</v>
      </c>
    </row>
    <row r="61" s="82" customFormat="true" spans="5:13">
      <c r="E61" s="82">
        <v>44</v>
      </c>
      <c r="F61" s="100">
        <f t="shared" si="0"/>
        <v>35535.8796296296</v>
      </c>
      <c r="G61" s="100">
        <f t="shared" si="5"/>
        <v>13888.8888888889</v>
      </c>
      <c r="H61" s="100">
        <f t="shared" si="6"/>
        <v>21646.9907407407</v>
      </c>
      <c r="I61" s="105">
        <f t="shared" si="7"/>
        <v>4388888.88888888</v>
      </c>
      <c r="J61" s="100">
        <f t="shared" si="1"/>
        <v>29656.8253194604</v>
      </c>
      <c r="K61" s="100">
        <f t="shared" si="2"/>
        <v>6264.68286226943</v>
      </c>
      <c r="L61" s="100">
        <f t="shared" si="3"/>
        <v>23392.1424571909</v>
      </c>
      <c r="M61" s="100">
        <f t="shared" si="4"/>
        <v>4751459.20673589</v>
      </c>
    </row>
    <row r="62" s="82" customFormat="true" spans="5:13">
      <c r="E62" s="82">
        <v>45</v>
      </c>
      <c r="F62" s="100">
        <f t="shared" si="0"/>
        <v>35467.5925925926</v>
      </c>
      <c r="G62" s="100">
        <f t="shared" si="5"/>
        <v>13888.8888888889</v>
      </c>
      <c r="H62" s="100">
        <f t="shared" si="6"/>
        <v>21578.7037037037</v>
      </c>
      <c r="I62" s="105">
        <f t="shared" si="7"/>
        <v>4375000</v>
      </c>
      <c r="J62" s="100">
        <f t="shared" si="1"/>
        <v>29656.8253194604</v>
      </c>
      <c r="K62" s="100">
        <f t="shared" si="2"/>
        <v>6295.48421967559</v>
      </c>
      <c r="L62" s="100">
        <f t="shared" si="3"/>
        <v>23361.3410997848</v>
      </c>
      <c r="M62" s="100">
        <f t="shared" si="4"/>
        <v>4745163.72251621</v>
      </c>
    </row>
    <row r="63" s="82" customFormat="true" spans="5:13">
      <c r="E63" s="82">
        <v>46</v>
      </c>
      <c r="F63" s="100">
        <f t="shared" si="0"/>
        <v>35399.3055555555</v>
      </c>
      <c r="G63" s="100">
        <f t="shared" si="5"/>
        <v>13888.8888888889</v>
      </c>
      <c r="H63" s="100">
        <f t="shared" si="6"/>
        <v>21510.4166666666</v>
      </c>
      <c r="I63" s="105">
        <f t="shared" si="7"/>
        <v>4361111.11111111</v>
      </c>
      <c r="J63" s="100">
        <f t="shared" si="1"/>
        <v>29656.8253194604</v>
      </c>
      <c r="K63" s="100">
        <f t="shared" si="2"/>
        <v>6326.437017089</v>
      </c>
      <c r="L63" s="100">
        <f t="shared" si="3"/>
        <v>23330.3883023714</v>
      </c>
      <c r="M63" s="100">
        <f t="shared" si="4"/>
        <v>4738837.28549912</v>
      </c>
    </row>
    <row r="64" s="82" customFormat="true" spans="5:13">
      <c r="E64" s="82">
        <v>47</v>
      </c>
      <c r="F64" s="100">
        <f t="shared" si="0"/>
        <v>35331.0185185185</v>
      </c>
      <c r="G64" s="100">
        <f t="shared" si="5"/>
        <v>13888.8888888889</v>
      </c>
      <c r="H64" s="100">
        <f t="shared" si="6"/>
        <v>21442.1296296296</v>
      </c>
      <c r="I64" s="105">
        <f t="shared" si="7"/>
        <v>4347222.22222222</v>
      </c>
      <c r="J64" s="100">
        <f t="shared" si="1"/>
        <v>29656.8253194604</v>
      </c>
      <c r="K64" s="100">
        <f t="shared" si="2"/>
        <v>6357.54199908968</v>
      </c>
      <c r="L64" s="100">
        <f t="shared" si="3"/>
        <v>23299.2833203707</v>
      </c>
      <c r="M64" s="100">
        <f t="shared" si="4"/>
        <v>4732479.74350003</v>
      </c>
    </row>
    <row r="65" s="82" customFormat="true" spans="5:13">
      <c r="E65" s="82">
        <v>48</v>
      </c>
      <c r="F65" s="100">
        <f t="shared" si="0"/>
        <v>35262.7314814815</v>
      </c>
      <c r="G65" s="100">
        <f t="shared" si="5"/>
        <v>13888.8888888889</v>
      </c>
      <c r="H65" s="100">
        <f t="shared" si="6"/>
        <v>21373.8425925926</v>
      </c>
      <c r="I65" s="105">
        <f t="shared" si="7"/>
        <v>4333333.33333333</v>
      </c>
      <c r="J65" s="100">
        <f t="shared" si="1"/>
        <v>29656.8253194604</v>
      </c>
      <c r="K65" s="100">
        <f t="shared" si="2"/>
        <v>6388.79991391854</v>
      </c>
      <c r="L65" s="100">
        <f t="shared" si="3"/>
        <v>23268.0254055418</v>
      </c>
      <c r="M65" s="100">
        <f t="shared" si="4"/>
        <v>4726090.94358611</v>
      </c>
    </row>
    <row r="66" s="82" customFormat="true" spans="5:13">
      <c r="E66" s="82">
        <v>49</v>
      </c>
      <c r="F66" s="100">
        <f t="shared" si="0"/>
        <v>35194.4444444444</v>
      </c>
      <c r="G66" s="100">
        <f t="shared" si="5"/>
        <v>13888.8888888889</v>
      </c>
      <c r="H66" s="100">
        <f t="shared" si="6"/>
        <v>21305.5555555555</v>
      </c>
      <c r="I66" s="105">
        <f t="shared" si="7"/>
        <v>4319444.44444444</v>
      </c>
      <c r="J66" s="100">
        <f t="shared" si="1"/>
        <v>29656.8253194604</v>
      </c>
      <c r="K66" s="100">
        <f t="shared" si="2"/>
        <v>6420.21151349531</v>
      </c>
      <c r="L66" s="100">
        <f t="shared" si="3"/>
        <v>23236.6138059651</v>
      </c>
      <c r="M66" s="100">
        <f t="shared" si="4"/>
        <v>4719670.73207262</v>
      </c>
    </row>
    <row r="67" s="82" customFormat="true" spans="5:13">
      <c r="E67" s="82">
        <v>50</v>
      </c>
      <c r="F67" s="100">
        <f t="shared" si="0"/>
        <v>35126.1574074074</v>
      </c>
      <c r="G67" s="100">
        <f t="shared" si="5"/>
        <v>13888.8888888889</v>
      </c>
      <c r="H67" s="100">
        <f t="shared" si="6"/>
        <v>21237.2685185185</v>
      </c>
      <c r="I67" s="105">
        <f t="shared" si="7"/>
        <v>4305555.55555555</v>
      </c>
      <c r="J67" s="100">
        <f t="shared" si="1"/>
        <v>29656.8253194604</v>
      </c>
      <c r="K67" s="100">
        <f t="shared" si="2"/>
        <v>6451.77755343666</v>
      </c>
      <c r="L67" s="100">
        <f t="shared" si="3"/>
        <v>23205.0477660237</v>
      </c>
      <c r="M67" s="100">
        <f t="shared" si="4"/>
        <v>4713218.95451918</v>
      </c>
    </row>
    <row r="68" s="82" customFormat="true" spans="5:13">
      <c r="E68" s="82">
        <v>51</v>
      </c>
      <c r="F68" s="100">
        <f t="shared" si="0"/>
        <v>35057.8703703704</v>
      </c>
      <c r="G68" s="100">
        <f t="shared" si="5"/>
        <v>13888.8888888889</v>
      </c>
      <c r="H68" s="100">
        <f t="shared" si="6"/>
        <v>21168.9814814815</v>
      </c>
      <c r="I68" s="105">
        <f t="shared" si="7"/>
        <v>4291666.66666666</v>
      </c>
      <c r="J68" s="100">
        <f t="shared" si="1"/>
        <v>29656.8253194604</v>
      </c>
      <c r="K68" s="100">
        <f t="shared" si="2"/>
        <v>6483.49879307439</v>
      </c>
      <c r="L68" s="100">
        <f t="shared" si="3"/>
        <v>23173.326526386</v>
      </c>
      <c r="M68" s="100">
        <f t="shared" si="4"/>
        <v>4706735.45572611</v>
      </c>
    </row>
    <row r="69" s="82" customFormat="true" spans="5:13">
      <c r="E69" s="82">
        <v>52</v>
      </c>
      <c r="F69" s="100">
        <f t="shared" si="0"/>
        <v>34989.5833333333</v>
      </c>
      <c r="G69" s="100">
        <f t="shared" si="5"/>
        <v>13888.8888888889</v>
      </c>
      <c r="H69" s="100">
        <f t="shared" si="6"/>
        <v>21100.6944444444</v>
      </c>
      <c r="I69" s="105">
        <f t="shared" si="7"/>
        <v>4277777.77777777</v>
      </c>
      <c r="J69" s="100">
        <f t="shared" si="1"/>
        <v>29656.8253194604</v>
      </c>
      <c r="K69" s="100">
        <f t="shared" si="2"/>
        <v>6515.37599547367</v>
      </c>
      <c r="L69" s="100">
        <f t="shared" si="3"/>
        <v>23141.4493239867</v>
      </c>
      <c r="M69" s="100">
        <f t="shared" si="4"/>
        <v>4700220.07973063</v>
      </c>
    </row>
    <row r="70" s="82" customFormat="true" spans="5:13">
      <c r="E70" s="82">
        <v>53</v>
      </c>
      <c r="F70" s="100">
        <f t="shared" si="0"/>
        <v>34921.2962962963</v>
      </c>
      <c r="G70" s="100">
        <f t="shared" si="5"/>
        <v>13888.8888888889</v>
      </c>
      <c r="H70" s="100">
        <f t="shared" si="6"/>
        <v>21032.4074074074</v>
      </c>
      <c r="I70" s="105">
        <f t="shared" si="7"/>
        <v>4263888.88888888</v>
      </c>
      <c r="J70" s="100">
        <f t="shared" si="1"/>
        <v>29656.8253194604</v>
      </c>
      <c r="K70" s="100">
        <f t="shared" si="2"/>
        <v>6547.40992745142</v>
      </c>
      <c r="L70" s="100">
        <f t="shared" si="3"/>
        <v>23109.415392009</v>
      </c>
      <c r="M70" s="100">
        <f t="shared" si="4"/>
        <v>4693672.66980318</v>
      </c>
    </row>
    <row r="71" s="82" customFormat="true" spans="5:13">
      <c r="E71" s="82">
        <v>54</v>
      </c>
      <c r="F71" s="100">
        <f t="shared" si="0"/>
        <v>34853.0092592592</v>
      </c>
      <c r="G71" s="100">
        <f t="shared" si="5"/>
        <v>13888.8888888889</v>
      </c>
      <c r="H71" s="100">
        <f t="shared" si="6"/>
        <v>20964.1203703703</v>
      </c>
      <c r="I71" s="105">
        <f t="shared" si="7"/>
        <v>4249999.99999999</v>
      </c>
      <c r="J71" s="100">
        <f t="shared" si="1"/>
        <v>29656.8253194604</v>
      </c>
      <c r="K71" s="100">
        <f t="shared" si="2"/>
        <v>6579.60135959472</v>
      </c>
      <c r="L71" s="100">
        <f t="shared" si="3"/>
        <v>23077.2239598656</v>
      </c>
      <c r="M71" s="100">
        <f t="shared" si="4"/>
        <v>4687093.06844359</v>
      </c>
    </row>
    <row r="72" s="82" customFormat="true" spans="5:13">
      <c r="E72" s="82">
        <v>55</v>
      </c>
      <c r="F72" s="100">
        <f t="shared" si="0"/>
        <v>34784.7222222222</v>
      </c>
      <c r="G72" s="100">
        <f t="shared" si="5"/>
        <v>13888.8888888889</v>
      </c>
      <c r="H72" s="100">
        <f t="shared" si="6"/>
        <v>20895.8333333333</v>
      </c>
      <c r="I72" s="105">
        <f t="shared" si="7"/>
        <v>4236111.11111111</v>
      </c>
      <c r="J72" s="100">
        <f t="shared" si="1"/>
        <v>29656.8253194604</v>
      </c>
      <c r="K72" s="100">
        <f t="shared" si="2"/>
        <v>6611.95106627939</v>
      </c>
      <c r="L72" s="100">
        <f t="shared" si="3"/>
        <v>23044.874253181</v>
      </c>
      <c r="M72" s="100">
        <f t="shared" si="4"/>
        <v>4680481.11737731</v>
      </c>
    </row>
    <row r="73" s="82" customFormat="true" spans="5:13">
      <c r="E73" s="82">
        <v>56</v>
      </c>
      <c r="F73" s="100">
        <f t="shared" si="0"/>
        <v>34716.4351851852</v>
      </c>
      <c r="G73" s="100">
        <f t="shared" si="5"/>
        <v>13888.8888888889</v>
      </c>
      <c r="H73" s="100">
        <f t="shared" si="6"/>
        <v>20827.5462962963</v>
      </c>
      <c r="I73" s="105">
        <f t="shared" si="7"/>
        <v>4222222.22222222</v>
      </c>
      <c r="J73" s="100">
        <f t="shared" si="1"/>
        <v>29656.8253194604</v>
      </c>
      <c r="K73" s="100">
        <f t="shared" si="2"/>
        <v>6644.4598256886</v>
      </c>
      <c r="L73" s="100">
        <f t="shared" si="3"/>
        <v>23012.3654937718</v>
      </c>
      <c r="M73" s="100">
        <f t="shared" si="4"/>
        <v>4673836.65755162</v>
      </c>
    </row>
    <row r="74" s="82" customFormat="true" spans="5:13">
      <c r="E74" s="82">
        <v>57</v>
      </c>
      <c r="F74" s="100">
        <f t="shared" si="0"/>
        <v>34648.1481481481</v>
      </c>
      <c r="G74" s="100">
        <f t="shared" si="5"/>
        <v>13888.8888888889</v>
      </c>
      <c r="H74" s="100">
        <f t="shared" si="6"/>
        <v>20759.2592592592</v>
      </c>
      <c r="I74" s="105">
        <f t="shared" si="7"/>
        <v>4208333.33333333</v>
      </c>
      <c r="J74" s="100">
        <f t="shared" si="1"/>
        <v>29656.8253194604</v>
      </c>
      <c r="K74" s="100">
        <f t="shared" si="2"/>
        <v>6677.12841983157</v>
      </c>
      <c r="L74" s="100">
        <f t="shared" si="3"/>
        <v>22979.6968996288</v>
      </c>
      <c r="M74" s="100">
        <f t="shared" si="4"/>
        <v>4667159.52913179</v>
      </c>
    </row>
    <row r="75" s="82" customFormat="true" spans="5:13">
      <c r="E75" s="82">
        <v>58</v>
      </c>
      <c r="F75" s="100">
        <f t="shared" si="0"/>
        <v>34579.8611111111</v>
      </c>
      <c r="G75" s="100">
        <f t="shared" si="5"/>
        <v>13888.8888888889</v>
      </c>
      <c r="H75" s="100">
        <f t="shared" si="6"/>
        <v>20690.9722222222</v>
      </c>
      <c r="I75" s="105">
        <f t="shared" si="7"/>
        <v>4194444.44444444</v>
      </c>
      <c r="J75" s="100">
        <f t="shared" si="1"/>
        <v>29656.8253194604</v>
      </c>
      <c r="K75" s="100">
        <f t="shared" si="2"/>
        <v>6709.95763456241</v>
      </c>
      <c r="L75" s="100">
        <f t="shared" si="3"/>
        <v>22946.867684898</v>
      </c>
      <c r="M75" s="100">
        <f t="shared" si="4"/>
        <v>4660449.57149723</v>
      </c>
    </row>
    <row r="76" s="82" customFormat="true" spans="5:13">
      <c r="E76" s="82">
        <v>59</v>
      </c>
      <c r="F76" s="100">
        <f t="shared" si="0"/>
        <v>34511.574074074</v>
      </c>
      <c r="G76" s="100">
        <f t="shared" si="5"/>
        <v>13888.8888888889</v>
      </c>
      <c r="H76" s="100">
        <f t="shared" si="6"/>
        <v>20622.6851851852</v>
      </c>
      <c r="I76" s="105">
        <f t="shared" si="7"/>
        <v>4180555.55555555</v>
      </c>
      <c r="J76" s="100">
        <f t="shared" si="1"/>
        <v>29656.8253194604</v>
      </c>
      <c r="K76" s="100">
        <f t="shared" si="2"/>
        <v>6742.94825959901</v>
      </c>
      <c r="L76" s="100">
        <f t="shared" si="3"/>
        <v>22913.8770598614</v>
      </c>
      <c r="M76" s="100">
        <f t="shared" si="4"/>
        <v>4653706.62323763</v>
      </c>
    </row>
    <row r="77" s="82" customFormat="true" spans="5:13">
      <c r="E77" s="82">
        <v>60</v>
      </c>
      <c r="F77" s="100">
        <f t="shared" si="0"/>
        <v>34443.287037037</v>
      </c>
      <c r="G77" s="100">
        <f t="shared" si="5"/>
        <v>13888.8888888889</v>
      </c>
      <c r="H77" s="100">
        <f t="shared" si="6"/>
        <v>20554.3981481481</v>
      </c>
      <c r="I77" s="105">
        <f t="shared" si="7"/>
        <v>4166666.66666666</v>
      </c>
      <c r="J77" s="100">
        <f t="shared" si="1"/>
        <v>29656.8253194604</v>
      </c>
      <c r="K77" s="100">
        <f t="shared" si="2"/>
        <v>6776.10108854203</v>
      </c>
      <c r="L77" s="100">
        <f t="shared" si="3"/>
        <v>22880.7242309183</v>
      </c>
      <c r="M77" s="100">
        <f t="shared" si="4"/>
        <v>4646930.52214908</v>
      </c>
    </row>
    <row r="78" s="82" customFormat="true" spans="5:13">
      <c r="E78" s="82">
        <v>61</v>
      </c>
      <c r="F78" s="100">
        <f t="shared" si="0"/>
        <v>34375</v>
      </c>
      <c r="G78" s="100">
        <f t="shared" si="5"/>
        <v>13888.8888888889</v>
      </c>
      <c r="H78" s="100">
        <f t="shared" si="6"/>
        <v>20486.1111111111</v>
      </c>
      <c r="I78" s="105">
        <f t="shared" si="7"/>
        <v>4152777.77777777</v>
      </c>
      <c r="J78" s="100">
        <f t="shared" si="1"/>
        <v>29656.8253194604</v>
      </c>
      <c r="K78" s="100">
        <f t="shared" si="2"/>
        <v>6809.41691889404</v>
      </c>
      <c r="L78" s="100">
        <f t="shared" si="3"/>
        <v>22847.4084005663</v>
      </c>
      <c r="M78" s="100">
        <f t="shared" si="4"/>
        <v>4640121.10523019</v>
      </c>
    </row>
    <row r="79" s="82" customFormat="true" spans="5:13">
      <c r="E79" s="82">
        <v>62</v>
      </c>
      <c r="F79" s="100">
        <f t="shared" si="0"/>
        <v>34306.7129629629</v>
      </c>
      <c r="G79" s="100">
        <f t="shared" si="5"/>
        <v>13888.8888888889</v>
      </c>
      <c r="H79" s="100">
        <f t="shared" si="6"/>
        <v>20417.824074074</v>
      </c>
      <c r="I79" s="105">
        <f t="shared" si="7"/>
        <v>4138888.88888888</v>
      </c>
      <c r="J79" s="100">
        <f t="shared" si="1"/>
        <v>29656.8253194604</v>
      </c>
      <c r="K79" s="100">
        <f t="shared" si="2"/>
        <v>6842.8965520786</v>
      </c>
      <c r="L79" s="100">
        <f t="shared" si="3"/>
        <v>22813.9287673818</v>
      </c>
      <c r="M79" s="100">
        <f t="shared" si="4"/>
        <v>4633278.20867811</v>
      </c>
    </row>
    <row r="80" s="82" customFormat="true" spans="5:13">
      <c r="E80" s="82">
        <v>63</v>
      </c>
      <c r="F80" s="100">
        <f t="shared" si="0"/>
        <v>34238.4259259259</v>
      </c>
      <c r="G80" s="100">
        <f t="shared" si="5"/>
        <v>13888.8888888889</v>
      </c>
      <c r="H80" s="100">
        <f t="shared" si="6"/>
        <v>20349.537037037</v>
      </c>
      <c r="I80" s="105">
        <f t="shared" si="7"/>
        <v>4124999.99999999</v>
      </c>
      <c r="J80" s="100">
        <f t="shared" si="1"/>
        <v>29656.8253194604</v>
      </c>
      <c r="K80" s="100">
        <f t="shared" si="2"/>
        <v>6876.54079345965</v>
      </c>
      <c r="L80" s="100">
        <f t="shared" si="3"/>
        <v>22780.2845260007</v>
      </c>
      <c r="M80" s="100">
        <f t="shared" si="4"/>
        <v>4626401.66788465</v>
      </c>
    </row>
    <row r="81" s="82" customFormat="true" spans="5:13">
      <c r="E81" s="82">
        <v>64</v>
      </c>
      <c r="F81" s="100">
        <f t="shared" ref="F81:F144" si="8">G81+H81</f>
        <v>34170.1388888889</v>
      </c>
      <c r="G81" s="100">
        <f t="shared" si="5"/>
        <v>13888.8888888889</v>
      </c>
      <c r="H81" s="100">
        <f t="shared" si="6"/>
        <v>20281.25</v>
      </c>
      <c r="I81" s="105">
        <f t="shared" si="7"/>
        <v>4111111.1111111</v>
      </c>
      <c r="J81" s="100">
        <f t="shared" si="1"/>
        <v>29656.8253194604</v>
      </c>
      <c r="K81" s="100">
        <f t="shared" si="2"/>
        <v>6910.35045236083</v>
      </c>
      <c r="L81" s="100">
        <f t="shared" si="3"/>
        <v>22746.4748670995</v>
      </c>
      <c r="M81" s="100">
        <f t="shared" si="4"/>
        <v>4619491.31743229</v>
      </c>
    </row>
    <row r="82" s="82" customFormat="true" spans="5:13">
      <c r="E82" s="82">
        <v>65</v>
      </c>
      <c r="F82" s="100">
        <f t="shared" si="8"/>
        <v>34101.8518518518</v>
      </c>
      <c r="G82" s="100">
        <f t="shared" ref="G82:G145" si="9">$C$11</f>
        <v>13888.8888888889</v>
      </c>
      <c r="H82" s="100">
        <f t="shared" ref="H82:H145" si="10">I81*$C$10</f>
        <v>20212.9629629629</v>
      </c>
      <c r="I82" s="105">
        <f t="shared" ref="I82:I145" si="11">I81-G82</f>
        <v>4097222.22222222</v>
      </c>
      <c r="J82" s="100">
        <f t="shared" ref="J82:J145" si="12">$C$12</f>
        <v>29656.8253194604</v>
      </c>
      <c r="K82" s="100">
        <f t="shared" ref="K82:K145" si="13">J82-L82</f>
        <v>6944.32634208494</v>
      </c>
      <c r="L82" s="100">
        <f t="shared" ref="L82:L145" si="14">M81*$C$10</f>
        <v>22712.4989773754</v>
      </c>
      <c r="M82" s="100">
        <f t="shared" ref="M82:M145" si="15">M81-K82</f>
        <v>4612546.99109021</v>
      </c>
    </row>
    <row r="83" s="82" customFormat="true" spans="5:13">
      <c r="E83" s="82">
        <v>66</v>
      </c>
      <c r="F83" s="100">
        <f t="shared" si="8"/>
        <v>34033.5648148148</v>
      </c>
      <c r="G83" s="100">
        <f t="shared" si="9"/>
        <v>13888.8888888889</v>
      </c>
      <c r="H83" s="100">
        <f t="shared" si="10"/>
        <v>20144.6759259259</v>
      </c>
      <c r="I83" s="105">
        <f t="shared" si="11"/>
        <v>4083333.33333333</v>
      </c>
      <c r="J83" s="100">
        <f t="shared" si="12"/>
        <v>29656.8253194604</v>
      </c>
      <c r="K83" s="100">
        <f t="shared" si="13"/>
        <v>6978.46927993352</v>
      </c>
      <c r="L83" s="100">
        <f t="shared" si="14"/>
        <v>22678.3560395268</v>
      </c>
      <c r="M83" s="100">
        <f t="shared" si="15"/>
        <v>4605568.52181027</v>
      </c>
    </row>
    <row r="84" s="82" customFormat="true" spans="5:13">
      <c r="E84" s="82">
        <v>67</v>
      </c>
      <c r="F84" s="100">
        <f t="shared" si="8"/>
        <v>33965.2777777777</v>
      </c>
      <c r="G84" s="100">
        <f t="shared" si="9"/>
        <v>13888.8888888889</v>
      </c>
      <c r="H84" s="100">
        <f t="shared" si="10"/>
        <v>20076.3888888889</v>
      </c>
      <c r="I84" s="105">
        <f t="shared" si="11"/>
        <v>4069444.44444444</v>
      </c>
      <c r="J84" s="100">
        <f t="shared" si="12"/>
        <v>29656.8253194604</v>
      </c>
      <c r="K84" s="100">
        <f t="shared" si="13"/>
        <v>7012.78008722653</v>
      </c>
      <c r="L84" s="100">
        <f t="shared" si="14"/>
        <v>22644.0452322338</v>
      </c>
      <c r="M84" s="100">
        <f t="shared" si="15"/>
        <v>4598555.74172305</v>
      </c>
    </row>
    <row r="85" s="82" customFormat="true" spans="5:13">
      <c r="E85" s="82">
        <v>68</v>
      </c>
      <c r="F85" s="100">
        <f t="shared" si="8"/>
        <v>33896.9907407407</v>
      </c>
      <c r="G85" s="100">
        <f t="shared" si="9"/>
        <v>13888.8888888889</v>
      </c>
      <c r="H85" s="100">
        <f t="shared" si="10"/>
        <v>20008.1018518518</v>
      </c>
      <c r="I85" s="105">
        <f t="shared" si="11"/>
        <v>4055555.55555555</v>
      </c>
      <c r="J85" s="100">
        <f t="shared" si="12"/>
        <v>29656.8253194604</v>
      </c>
      <c r="K85" s="100">
        <f t="shared" si="13"/>
        <v>7047.25958932206</v>
      </c>
      <c r="L85" s="100">
        <f t="shared" si="14"/>
        <v>22609.5657301383</v>
      </c>
      <c r="M85" s="100">
        <f t="shared" si="15"/>
        <v>4591508.48213372</v>
      </c>
    </row>
    <row r="86" s="82" customFormat="true" spans="5:13">
      <c r="E86" s="82">
        <v>69</v>
      </c>
      <c r="F86" s="100">
        <f t="shared" si="8"/>
        <v>33828.7037037037</v>
      </c>
      <c r="G86" s="100">
        <f t="shared" si="9"/>
        <v>13888.8888888889</v>
      </c>
      <c r="H86" s="100">
        <f t="shared" si="10"/>
        <v>19939.8148148148</v>
      </c>
      <c r="I86" s="105">
        <f t="shared" si="11"/>
        <v>4041666.66666666</v>
      </c>
      <c r="J86" s="100">
        <f t="shared" si="12"/>
        <v>29656.8253194604</v>
      </c>
      <c r="K86" s="100">
        <f t="shared" si="13"/>
        <v>7081.90861563622</v>
      </c>
      <c r="L86" s="100">
        <f t="shared" si="14"/>
        <v>22574.9167038241</v>
      </c>
      <c r="M86" s="100">
        <f t="shared" si="15"/>
        <v>4584426.57351809</v>
      </c>
    </row>
    <row r="87" s="82" customFormat="true" spans="5:13">
      <c r="E87" s="82">
        <v>70</v>
      </c>
      <c r="F87" s="100">
        <f t="shared" si="8"/>
        <v>33760.4166666666</v>
      </c>
      <c r="G87" s="100">
        <f t="shared" si="9"/>
        <v>13888.8888888889</v>
      </c>
      <c r="H87" s="100">
        <f t="shared" si="10"/>
        <v>19871.5277777777</v>
      </c>
      <c r="I87" s="105">
        <f t="shared" si="11"/>
        <v>4027777.77777777</v>
      </c>
      <c r="J87" s="100">
        <f t="shared" si="12"/>
        <v>29656.8253194604</v>
      </c>
      <c r="K87" s="100">
        <f t="shared" si="13"/>
        <v>7116.7279996631</v>
      </c>
      <c r="L87" s="100">
        <f t="shared" si="14"/>
        <v>22540.0973197973</v>
      </c>
      <c r="M87" s="100">
        <f t="shared" si="15"/>
        <v>4577309.84551842</v>
      </c>
    </row>
    <row r="88" s="82" customFormat="true" spans="5:13">
      <c r="E88" s="82">
        <v>71</v>
      </c>
      <c r="F88" s="100">
        <f t="shared" si="8"/>
        <v>33692.1296296296</v>
      </c>
      <c r="G88" s="100">
        <f t="shared" si="9"/>
        <v>13888.8888888889</v>
      </c>
      <c r="H88" s="100">
        <f t="shared" si="10"/>
        <v>19803.2407407407</v>
      </c>
      <c r="I88" s="105">
        <f t="shared" si="11"/>
        <v>4013888.88888888</v>
      </c>
      <c r="J88" s="100">
        <f t="shared" si="12"/>
        <v>29656.8253194604</v>
      </c>
      <c r="K88" s="100">
        <f t="shared" si="13"/>
        <v>7151.71857899478</v>
      </c>
      <c r="L88" s="100">
        <f t="shared" si="14"/>
        <v>22505.1067404656</v>
      </c>
      <c r="M88" s="100">
        <f t="shared" si="15"/>
        <v>4570158.12693943</v>
      </c>
    </row>
    <row r="89" s="82" customFormat="true" spans="5:13">
      <c r="E89" s="82">
        <v>72</v>
      </c>
      <c r="F89" s="100">
        <f t="shared" si="8"/>
        <v>33623.8425925926</v>
      </c>
      <c r="G89" s="100">
        <f t="shared" si="9"/>
        <v>13888.8888888889</v>
      </c>
      <c r="H89" s="100">
        <f t="shared" si="10"/>
        <v>19734.9537037037</v>
      </c>
      <c r="I89" s="105">
        <f t="shared" si="11"/>
        <v>3999999.99999999</v>
      </c>
      <c r="J89" s="100">
        <f t="shared" si="12"/>
        <v>29656.8253194604</v>
      </c>
      <c r="K89" s="100">
        <f t="shared" si="13"/>
        <v>7186.88119534151</v>
      </c>
      <c r="L89" s="100">
        <f t="shared" si="14"/>
        <v>22469.9441241189</v>
      </c>
      <c r="M89" s="100">
        <f t="shared" si="15"/>
        <v>4562971.24574409</v>
      </c>
    </row>
    <row r="90" s="82" customFormat="true" spans="5:13">
      <c r="E90" s="82">
        <v>73</v>
      </c>
      <c r="F90" s="100">
        <f t="shared" si="8"/>
        <v>33555.5555555555</v>
      </c>
      <c r="G90" s="100">
        <f t="shared" si="9"/>
        <v>13888.8888888889</v>
      </c>
      <c r="H90" s="100">
        <f t="shared" si="10"/>
        <v>19666.6666666666</v>
      </c>
      <c r="I90" s="105">
        <f t="shared" si="11"/>
        <v>3986111.1111111</v>
      </c>
      <c r="J90" s="100">
        <f t="shared" si="12"/>
        <v>29656.8253194604</v>
      </c>
      <c r="K90" s="100">
        <f t="shared" si="13"/>
        <v>7222.21669455193</v>
      </c>
      <c r="L90" s="100">
        <f t="shared" si="14"/>
        <v>22434.6086249084</v>
      </c>
      <c r="M90" s="100">
        <f t="shared" si="15"/>
        <v>4555749.02904954</v>
      </c>
    </row>
    <row r="91" s="82" customFormat="true" spans="5:13">
      <c r="E91" s="82">
        <v>74</v>
      </c>
      <c r="F91" s="100">
        <f t="shared" si="8"/>
        <v>33487.2685185185</v>
      </c>
      <c r="G91" s="100">
        <f t="shared" si="9"/>
        <v>13888.8888888889</v>
      </c>
      <c r="H91" s="100">
        <f t="shared" si="10"/>
        <v>19598.3796296296</v>
      </c>
      <c r="I91" s="105">
        <f t="shared" si="11"/>
        <v>3972222.22222221</v>
      </c>
      <c r="J91" s="100">
        <f t="shared" si="12"/>
        <v>29656.8253194604</v>
      </c>
      <c r="K91" s="100">
        <f t="shared" si="13"/>
        <v>7257.72592663348</v>
      </c>
      <c r="L91" s="100">
        <f t="shared" si="14"/>
        <v>22399.0993928269</v>
      </c>
      <c r="M91" s="100">
        <f t="shared" si="15"/>
        <v>4548491.3031229</v>
      </c>
    </row>
    <row r="92" s="82" customFormat="true" spans="5:13">
      <c r="E92" s="82">
        <v>75</v>
      </c>
      <c r="F92" s="100">
        <f t="shared" si="8"/>
        <v>33418.9814814814</v>
      </c>
      <c r="G92" s="100">
        <f t="shared" si="9"/>
        <v>13888.8888888889</v>
      </c>
      <c r="H92" s="100">
        <f t="shared" si="10"/>
        <v>19530.0925925926</v>
      </c>
      <c r="I92" s="105">
        <f t="shared" si="11"/>
        <v>3958333.33333333</v>
      </c>
      <c r="J92" s="100">
        <f t="shared" si="12"/>
        <v>29656.8253194604</v>
      </c>
      <c r="K92" s="100">
        <f t="shared" si="13"/>
        <v>7293.40974577276</v>
      </c>
      <c r="L92" s="100">
        <f t="shared" si="14"/>
        <v>22363.4155736876</v>
      </c>
      <c r="M92" s="100">
        <f t="shared" si="15"/>
        <v>4541197.89337713</v>
      </c>
    </row>
    <row r="93" s="82" customFormat="true" spans="5:13">
      <c r="E93" s="82">
        <v>76</v>
      </c>
      <c r="F93" s="100">
        <f t="shared" si="8"/>
        <v>33350.6944444444</v>
      </c>
      <c r="G93" s="100">
        <f t="shared" si="9"/>
        <v>13888.8888888889</v>
      </c>
      <c r="H93" s="100">
        <f t="shared" si="10"/>
        <v>19461.8055555555</v>
      </c>
      <c r="I93" s="105">
        <f t="shared" si="11"/>
        <v>3944444.44444444</v>
      </c>
      <c r="J93" s="100">
        <f t="shared" si="12"/>
        <v>29656.8253194604</v>
      </c>
      <c r="K93" s="100">
        <f t="shared" si="13"/>
        <v>7329.26901035614</v>
      </c>
      <c r="L93" s="100">
        <f t="shared" si="14"/>
        <v>22327.5563091042</v>
      </c>
      <c r="M93" s="100">
        <f t="shared" si="15"/>
        <v>4533868.62436677</v>
      </c>
    </row>
    <row r="94" s="82" customFormat="true" spans="5:13">
      <c r="E94" s="82">
        <v>77</v>
      </c>
      <c r="F94" s="100">
        <f t="shared" si="8"/>
        <v>33282.4074074074</v>
      </c>
      <c r="G94" s="100">
        <f t="shared" si="9"/>
        <v>13888.8888888889</v>
      </c>
      <c r="H94" s="100">
        <f t="shared" si="10"/>
        <v>19393.5185185185</v>
      </c>
      <c r="I94" s="105">
        <f t="shared" si="11"/>
        <v>3930555.55555555</v>
      </c>
      <c r="J94" s="100">
        <f t="shared" si="12"/>
        <v>29656.8253194604</v>
      </c>
      <c r="K94" s="100">
        <f t="shared" si="13"/>
        <v>7365.30458299039</v>
      </c>
      <c r="L94" s="100">
        <f t="shared" si="14"/>
        <v>22291.52073647</v>
      </c>
      <c r="M94" s="100">
        <f t="shared" si="15"/>
        <v>4526503.31978378</v>
      </c>
    </row>
    <row r="95" s="82" customFormat="true" spans="5:13">
      <c r="E95" s="82">
        <v>78</v>
      </c>
      <c r="F95" s="100">
        <f t="shared" si="8"/>
        <v>33214.1203703703</v>
      </c>
      <c r="G95" s="100">
        <f t="shared" si="9"/>
        <v>13888.8888888889</v>
      </c>
      <c r="H95" s="100">
        <f t="shared" si="10"/>
        <v>19325.2314814814</v>
      </c>
      <c r="I95" s="105">
        <f t="shared" si="11"/>
        <v>3916666.66666666</v>
      </c>
      <c r="J95" s="100">
        <f t="shared" si="12"/>
        <v>29656.8253194604</v>
      </c>
      <c r="K95" s="100">
        <f t="shared" si="13"/>
        <v>7401.51733052343</v>
      </c>
      <c r="L95" s="100">
        <f t="shared" si="14"/>
        <v>22255.3079889369</v>
      </c>
      <c r="M95" s="100">
        <f t="shared" si="15"/>
        <v>4519101.80245326</v>
      </c>
    </row>
    <row r="96" s="82" customFormat="true" spans="5:13">
      <c r="E96" s="82">
        <v>79</v>
      </c>
      <c r="F96" s="100">
        <f t="shared" si="8"/>
        <v>33145.8333333333</v>
      </c>
      <c r="G96" s="100">
        <f t="shared" si="9"/>
        <v>13888.8888888889</v>
      </c>
      <c r="H96" s="100">
        <f t="shared" si="10"/>
        <v>19256.9444444444</v>
      </c>
      <c r="I96" s="105">
        <f t="shared" si="11"/>
        <v>3902777.77777777</v>
      </c>
      <c r="J96" s="100">
        <f t="shared" si="12"/>
        <v>29656.8253194604</v>
      </c>
      <c r="K96" s="100">
        <f t="shared" si="13"/>
        <v>7437.90812406517</v>
      </c>
      <c r="L96" s="100">
        <f t="shared" si="14"/>
        <v>22218.9171953952</v>
      </c>
      <c r="M96" s="100">
        <f t="shared" si="15"/>
        <v>4511663.89432919</v>
      </c>
    </row>
    <row r="97" s="82" customFormat="true" spans="5:13">
      <c r="E97" s="82">
        <v>80</v>
      </c>
      <c r="F97" s="100">
        <f t="shared" si="8"/>
        <v>33077.5462962963</v>
      </c>
      <c r="G97" s="100">
        <f t="shared" si="9"/>
        <v>13888.8888888889</v>
      </c>
      <c r="H97" s="100">
        <f t="shared" si="10"/>
        <v>19188.6574074074</v>
      </c>
      <c r="I97" s="105">
        <f t="shared" si="11"/>
        <v>3888888.88888888</v>
      </c>
      <c r="J97" s="100">
        <f t="shared" si="12"/>
        <v>29656.8253194604</v>
      </c>
      <c r="K97" s="100">
        <f t="shared" si="13"/>
        <v>7474.47783900849</v>
      </c>
      <c r="L97" s="100">
        <f t="shared" si="14"/>
        <v>22182.3474804519</v>
      </c>
      <c r="M97" s="100">
        <f t="shared" si="15"/>
        <v>4504189.41649019</v>
      </c>
    </row>
    <row r="98" s="82" customFormat="true" spans="5:13">
      <c r="E98" s="82">
        <v>81</v>
      </c>
      <c r="F98" s="100">
        <f t="shared" si="8"/>
        <v>33009.2592592592</v>
      </c>
      <c r="G98" s="100">
        <f t="shared" si="9"/>
        <v>13888.8888888889</v>
      </c>
      <c r="H98" s="100">
        <f t="shared" si="10"/>
        <v>19120.3703703703</v>
      </c>
      <c r="I98" s="105">
        <f t="shared" si="11"/>
        <v>3874999.99999999</v>
      </c>
      <c r="J98" s="100">
        <f t="shared" si="12"/>
        <v>29656.8253194604</v>
      </c>
      <c r="K98" s="100">
        <f t="shared" si="13"/>
        <v>7511.22735505028</v>
      </c>
      <c r="L98" s="100">
        <f t="shared" si="14"/>
        <v>22145.5979644101</v>
      </c>
      <c r="M98" s="100">
        <f t="shared" si="15"/>
        <v>4496678.18913514</v>
      </c>
    </row>
    <row r="99" s="82" customFormat="true" spans="5:13">
      <c r="E99" s="82">
        <v>82</v>
      </c>
      <c r="F99" s="100">
        <f t="shared" si="8"/>
        <v>32940.9722222222</v>
      </c>
      <c r="G99" s="100">
        <f t="shared" si="9"/>
        <v>13888.8888888889</v>
      </c>
      <c r="H99" s="100">
        <f t="shared" si="10"/>
        <v>19052.0833333333</v>
      </c>
      <c r="I99" s="105">
        <f t="shared" si="11"/>
        <v>3861111.1111111</v>
      </c>
      <c r="J99" s="100">
        <f t="shared" si="12"/>
        <v>29656.8253194604</v>
      </c>
      <c r="K99" s="100">
        <f t="shared" si="13"/>
        <v>7548.15755621261</v>
      </c>
      <c r="L99" s="100">
        <f t="shared" si="14"/>
        <v>22108.6677632478</v>
      </c>
      <c r="M99" s="100">
        <f t="shared" si="15"/>
        <v>4489130.03157892</v>
      </c>
    </row>
    <row r="100" s="82" customFormat="true" spans="5:13">
      <c r="E100" s="82">
        <v>83</v>
      </c>
      <c r="F100" s="100">
        <f t="shared" si="8"/>
        <v>32872.6851851851</v>
      </c>
      <c r="G100" s="100">
        <f t="shared" si="9"/>
        <v>13888.8888888889</v>
      </c>
      <c r="H100" s="100">
        <f t="shared" si="10"/>
        <v>18983.7962962963</v>
      </c>
      <c r="I100" s="105">
        <f t="shared" si="11"/>
        <v>3847222.22222221</v>
      </c>
      <c r="J100" s="100">
        <f t="shared" si="12"/>
        <v>29656.8253194604</v>
      </c>
      <c r="K100" s="100">
        <f t="shared" si="13"/>
        <v>7585.26933086399</v>
      </c>
      <c r="L100" s="100">
        <f t="shared" si="14"/>
        <v>22071.5559885964</v>
      </c>
      <c r="M100" s="100">
        <f t="shared" si="15"/>
        <v>4481544.76224806</v>
      </c>
    </row>
    <row r="101" s="82" customFormat="true" spans="5:13">
      <c r="E101" s="82">
        <v>84</v>
      </c>
      <c r="F101" s="100">
        <f t="shared" si="8"/>
        <v>32804.3981481481</v>
      </c>
      <c r="G101" s="100">
        <f t="shared" si="9"/>
        <v>13888.8888888889</v>
      </c>
      <c r="H101" s="100">
        <f t="shared" si="10"/>
        <v>18915.5092592592</v>
      </c>
      <c r="I101" s="105">
        <f t="shared" si="11"/>
        <v>3833333.33333332</v>
      </c>
      <c r="J101" s="100">
        <f t="shared" si="12"/>
        <v>29656.8253194604</v>
      </c>
      <c r="K101" s="100">
        <f t="shared" si="13"/>
        <v>7622.56357174074</v>
      </c>
      <c r="L101" s="100">
        <f t="shared" si="14"/>
        <v>22034.2617477196</v>
      </c>
      <c r="M101" s="100">
        <f t="shared" si="15"/>
        <v>4473922.19867632</v>
      </c>
    </row>
    <row r="102" s="82" customFormat="true" spans="5:13">
      <c r="E102" s="82">
        <v>85</v>
      </c>
      <c r="F102" s="100">
        <f t="shared" si="8"/>
        <v>32736.1111111111</v>
      </c>
      <c r="G102" s="100">
        <f t="shared" si="9"/>
        <v>13888.8888888889</v>
      </c>
      <c r="H102" s="100">
        <f t="shared" si="10"/>
        <v>18847.2222222222</v>
      </c>
      <c r="I102" s="105">
        <f t="shared" si="11"/>
        <v>3819444.44444444</v>
      </c>
      <c r="J102" s="100">
        <f t="shared" si="12"/>
        <v>29656.8253194604</v>
      </c>
      <c r="K102" s="100">
        <f t="shared" si="13"/>
        <v>7660.04117596846</v>
      </c>
      <c r="L102" s="100">
        <f t="shared" si="14"/>
        <v>21996.7841434919</v>
      </c>
      <c r="M102" s="100">
        <f t="shared" si="15"/>
        <v>4466262.15750035</v>
      </c>
    </row>
    <row r="103" s="82" customFormat="true" spans="5:13">
      <c r="E103" s="82">
        <v>86</v>
      </c>
      <c r="F103" s="100">
        <f t="shared" si="8"/>
        <v>32667.824074074</v>
      </c>
      <c r="G103" s="100">
        <f t="shared" si="9"/>
        <v>13888.8888888889</v>
      </c>
      <c r="H103" s="100">
        <f t="shared" si="10"/>
        <v>18778.9351851851</v>
      </c>
      <c r="I103" s="105">
        <f t="shared" si="11"/>
        <v>3805555.55555555</v>
      </c>
      <c r="J103" s="100">
        <f t="shared" si="12"/>
        <v>29656.8253194604</v>
      </c>
      <c r="K103" s="100">
        <f t="shared" si="13"/>
        <v>7697.70304508364</v>
      </c>
      <c r="L103" s="100">
        <f t="shared" si="14"/>
        <v>21959.1222743767</v>
      </c>
      <c r="M103" s="100">
        <f t="shared" si="15"/>
        <v>4458564.45445527</v>
      </c>
    </row>
    <row r="104" s="82" customFormat="true" spans="5:13">
      <c r="E104" s="82">
        <v>87</v>
      </c>
      <c r="F104" s="100">
        <f t="shared" si="8"/>
        <v>32599.537037037</v>
      </c>
      <c r="G104" s="100">
        <f t="shared" si="9"/>
        <v>13888.8888888889</v>
      </c>
      <c r="H104" s="100">
        <f t="shared" si="10"/>
        <v>18710.6481481481</v>
      </c>
      <c r="I104" s="105">
        <f t="shared" si="11"/>
        <v>3791666.66666666</v>
      </c>
      <c r="J104" s="100">
        <f t="shared" si="12"/>
        <v>29656.8253194604</v>
      </c>
      <c r="K104" s="100">
        <f t="shared" si="13"/>
        <v>7735.5500850553</v>
      </c>
      <c r="L104" s="100">
        <f t="shared" si="14"/>
        <v>21921.2752344051</v>
      </c>
      <c r="M104" s="100">
        <f t="shared" si="15"/>
        <v>4450828.90437021</v>
      </c>
    </row>
    <row r="105" s="82" customFormat="true" spans="5:13">
      <c r="E105" s="82">
        <v>88</v>
      </c>
      <c r="F105" s="100">
        <f t="shared" si="8"/>
        <v>32531.25</v>
      </c>
      <c r="G105" s="100">
        <f t="shared" si="9"/>
        <v>13888.8888888889</v>
      </c>
      <c r="H105" s="100">
        <f t="shared" si="10"/>
        <v>18642.3611111111</v>
      </c>
      <c r="I105" s="105">
        <f t="shared" si="11"/>
        <v>3777777.77777777</v>
      </c>
      <c r="J105" s="100">
        <f t="shared" si="12"/>
        <v>29656.8253194604</v>
      </c>
      <c r="K105" s="100">
        <f t="shared" si="13"/>
        <v>7773.58320630682</v>
      </c>
      <c r="L105" s="100">
        <f t="shared" si="14"/>
        <v>21883.2421131535</v>
      </c>
      <c r="M105" s="100">
        <f t="shared" si="15"/>
        <v>4443055.3211639</v>
      </c>
    </row>
    <row r="106" s="82" customFormat="true" spans="5:13">
      <c r="E106" s="82">
        <v>89</v>
      </c>
      <c r="F106" s="100">
        <f t="shared" si="8"/>
        <v>32462.9629629629</v>
      </c>
      <c r="G106" s="100">
        <f t="shared" si="9"/>
        <v>13888.8888888889</v>
      </c>
      <c r="H106" s="100">
        <f t="shared" si="10"/>
        <v>18574.074074074</v>
      </c>
      <c r="I106" s="105">
        <f t="shared" si="11"/>
        <v>3763888.88888888</v>
      </c>
      <c r="J106" s="100">
        <f t="shared" si="12"/>
        <v>29656.8253194604</v>
      </c>
      <c r="K106" s="100">
        <f t="shared" si="13"/>
        <v>7811.80332373783</v>
      </c>
      <c r="L106" s="100">
        <f t="shared" si="14"/>
        <v>21845.0219957225</v>
      </c>
      <c r="M106" s="100">
        <f t="shared" si="15"/>
        <v>4435243.51784017</v>
      </c>
    </row>
    <row r="107" s="82" customFormat="true" spans="5:13">
      <c r="E107" s="82">
        <v>90</v>
      </c>
      <c r="F107" s="100">
        <f t="shared" si="8"/>
        <v>32394.6759259259</v>
      </c>
      <c r="G107" s="100">
        <f t="shared" si="9"/>
        <v>13888.8888888889</v>
      </c>
      <c r="H107" s="100">
        <f t="shared" si="10"/>
        <v>18505.787037037</v>
      </c>
      <c r="I107" s="105">
        <f t="shared" si="11"/>
        <v>3749999.99999999</v>
      </c>
      <c r="J107" s="100">
        <f t="shared" si="12"/>
        <v>29656.8253194604</v>
      </c>
      <c r="K107" s="100">
        <f t="shared" si="13"/>
        <v>7850.21135674621</v>
      </c>
      <c r="L107" s="100">
        <f t="shared" si="14"/>
        <v>21806.6139627142</v>
      </c>
      <c r="M107" s="100">
        <f t="shared" si="15"/>
        <v>4427393.30648342</v>
      </c>
    </row>
    <row r="108" s="82" customFormat="true" spans="5:13">
      <c r="E108" s="82">
        <v>91</v>
      </c>
      <c r="F108" s="100">
        <f t="shared" si="8"/>
        <v>32326.3888888888</v>
      </c>
      <c r="G108" s="100">
        <f t="shared" si="9"/>
        <v>13888.8888888889</v>
      </c>
      <c r="H108" s="100">
        <f t="shared" si="10"/>
        <v>18437.5</v>
      </c>
      <c r="I108" s="105">
        <f t="shared" si="11"/>
        <v>3736111.1111111</v>
      </c>
      <c r="J108" s="100">
        <f t="shared" si="12"/>
        <v>29656.8253194604</v>
      </c>
      <c r="K108" s="100">
        <f t="shared" si="13"/>
        <v>7888.80822925021</v>
      </c>
      <c r="L108" s="100">
        <f t="shared" si="14"/>
        <v>21768.0170902102</v>
      </c>
      <c r="M108" s="100">
        <f t="shared" si="15"/>
        <v>4419504.49825417</v>
      </c>
    </row>
    <row r="109" s="82" customFormat="true" spans="5:13">
      <c r="E109" s="82">
        <v>92</v>
      </c>
      <c r="F109" s="100">
        <f t="shared" si="8"/>
        <v>32258.1018518518</v>
      </c>
      <c r="G109" s="100">
        <f t="shared" si="9"/>
        <v>13888.8888888889</v>
      </c>
      <c r="H109" s="100">
        <f t="shared" si="10"/>
        <v>18369.2129629629</v>
      </c>
      <c r="I109" s="105">
        <f t="shared" si="11"/>
        <v>3722222.22222221</v>
      </c>
      <c r="J109" s="100">
        <f t="shared" si="12"/>
        <v>29656.8253194604</v>
      </c>
      <c r="K109" s="100">
        <f t="shared" si="13"/>
        <v>7927.59486971069</v>
      </c>
      <c r="L109" s="100">
        <f t="shared" si="14"/>
        <v>21729.2304497497</v>
      </c>
      <c r="M109" s="100">
        <f t="shared" si="15"/>
        <v>4411576.90338446</v>
      </c>
    </row>
    <row r="110" s="82" customFormat="true" spans="5:13">
      <c r="E110" s="82">
        <v>93</v>
      </c>
      <c r="F110" s="100">
        <f t="shared" si="8"/>
        <v>32189.8148148148</v>
      </c>
      <c r="G110" s="100">
        <f t="shared" si="9"/>
        <v>13888.8888888889</v>
      </c>
      <c r="H110" s="100">
        <f t="shared" si="10"/>
        <v>18300.9259259259</v>
      </c>
      <c r="I110" s="105">
        <f t="shared" si="11"/>
        <v>3708333.33333332</v>
      </c>
      <c r="J110" s="100">
        <f t="shared" si="12"/>
        <v>29656.8253194604</v>
      </c>
      <c r="K110" s="100">
        <f t="shared" si="13"/>
        <v>7966.57221115343</v>
      </c>
      <c r="L110" s="100">
        <f t="shared" si="14"/>
        <v>21690.2531083069</v>
      </c>
      <c r="M110" s="100">
        <f t="shared" si="15"/>
        <v>4403610.33117331</v>
      </c>
    </row>
    <row r="111" s="82" customFormat="true" spans="5:13">
      <c r="E111" s="82">
        <v>94</v>
      </c>
      <c r="F111" s="100">
        <f t="shared" si="8"/>
        <v>32121.5277777777</v>
      </c>
      <c r="G111" s="100">
        <f t="shared" si="9"/>
        <v>13888.8888888889</v>
      </c>
      <c r="H111" s="100">
        <f t="shared" si="10"/>
        <v>18232.6388888888</v>
      </c>
      <c r="I111" s="105">
        <f t="shared" si="11"/>
        <v>3694444.44444443</v>
      </c>
      <c r="J111" s="100">
        <f t="shared" si="12"/>
        <v>29656.8253194604</v>
      </c>
      <c r="K111" s="100">
        <f t="shared" si="13"/>
        <v>8005.74119119161</v>
      </c>
      <c r="L111" s="100">
        <f t="shared" si="14"/>
        <v>21651.0841282688</v>
      </c>
      <c r="M111" s="100">
        <f t="shared" si="15"/>
        <v>4395604.58998211</v>
      </c>
    </row>
    <row r="112" s="82" customFormat="true" spans="5:13">
      <c r="E112" s="82">
        <v>95</v>
      </c>
      <c r="F112" s="100">
        <f t="shared" si="8"/>
        <v>32053.2407407407</v>
      </c>
      <c r="G112" s="100">
        <f t="shared" si="9"/>
        <v>13888.8888888889</v>
      </c>
      <c r="H112" s="100">
        <f t="shared" si="10"/>
        <v>18164.3518518518</v>
      </c>
      <c r="I112" s="105">
        <f t="shared" si="11"/>
        <v>3680555.55555555</v>
      </c>
      <c r="J112" s="100">
        <f t="shared" si="12"/>
        <v>29656.8253194604</v>
      </c>
      <c r="K112" s="100">
        <f t="shared" si="13"/>
        <v>8045.1027520483</v>
      </c>
      <c r="L112" s="100">
        <f t="shared" si="14"/>
        <v>21611.7225674121</v>
      </c>
      <c r="M112" s="100">
        <f t="shared" si="15"/>
        <v>4387559.48723007</v>
      </c>
    </row>
    <row r="113" s="82" customFormat="true" spans="5:13">
      <c r="E113" s="82">
        <v>96</v>
      </c>
      <c r="F113" s="100">
        <f t="shared" si="8"/>
        <v>31984.9537037037</v>
      </c>
      <c r="G113" s="100">
        <f t="shared" si="9"/>
        <v>13888.8888888889</v>
      </c>
      <c r="H113" s="100">
        <f t="shared" si="10"/>
        <v>18096.0648148148</v>
      </c>
      <c r="I113" s="105">
        <f t="shared" si="11"/>
        <v>3666666.66666666</v>
      </c>
      <c r="J113" s="100">
        <f t="shared" si="12"/>
        <v>29656.8253194604</v>
      </c>
      <c r="K113" s="100">
        <f t="shared" si="13"/>
        <v>8084.65784057921</v>
      </c>
      <c r="L113" s="100">
        <f t="shared" si="14"/>
        <v>21572.1674788812</v>
      </c>
      <c r="M113" s="100">
        <f t="shared" si="15"/>
        <v>4379474.82938949</v>
      </c>
    </row>
    <row r="114" s="82" customFormat="true" spans="5:13">
      <c r="E114" s="82">
        <v>97</v>
      </c>
      <c r="F114" s="100">
        <f t="shared" si="8"/>
        <v>31916.6666666666</v>
      </c>
      <c r="G114" s="100">
        <f t="shared" si="9"/>
        <v>13888.8888888889</v>
      </c>
      <c r="H114" s="100">
        <f t="shared" si="10"/>
        <v>18027.7777777777</v>
      </c>
      <c r="I114" s="105">
        <f t="shared" si="11"/>
        <v>3652777.77777777</v>
      </c>
      <c r="J114" s="100">
        <f t="shared" si="12"/>
        <v>29656.8253194604</v>
      </c>
      <c r="K114" s="100">
        <f t="shared" si="13"/>
        <v>8124.40740829538</v>
      </c>
      <c r="L114" s="100">
        <f t="shared" si="14"/>
        <v>21532.417911165</v>
      </c>
      <c r="M114" s="100">
        <f t="shared" si="15"/>
        <v>4371350.42198119</v>
      </c>
    </row>
    <row r="115" s="82" customFormat="true" spans="5:13">
      <c r="E115" s="82">
        <v>98</v>
      </c>
      <c r="F115" s="100">
        <f t="shared" si="8"/>
        <v>31848.3796296296</v>
      </c>
      <c r="G115" s="100">
        <f t="shared" si="9"/>
        <v>13888.8888888889</v>
      </c>
      <c r="H115" s="100">
        <f t="shared" si="10"/>
        <v>17959.4907407407</v>
      </c>
      <c r="I115" s="105">
        <f t="shared" si="11"/>
        <v>3638888.88888888</v>
      </c>
      <c r="J115" s="100">
        <f t="shared" si="12"/>
        <v>29656.8253194604</v>
      </c>
      <c r="K115" s="100">
        <f t="shared" si="13"/>
        <v>8164.35241138617</v>
      </c>
      <c r="L115" s="100">
        <f t="shared" si="14"/>
        <v>21492.4729080742</v>
      </c>
      <c r="M115" s="100">
        <f t="shared" si="15"/>
        <v>4363186.06956981</v>
      </c>
    </row>
    <row r="116" s="82" customFormat="true" spans="5:13">
      <c r="E116" s="82">
        <v>99</v>
      </c>
      <c r="F116" s="100">
        <f t="shared" si="8"/>
        <v>31780.0925925925</v>
      </c>
      <c r="G116" s="100">
        <f t="shared" si="9"/>
        <v>13888.8888888889</v>
      </c>
      <c r="H116" s="100">
        <f t="shared" si="10"/>
        <v>17891.2037037037</v>
      </c>
      <c r="I116" s="105">
        <f t="shared" si="11"/>
        <v>3624999.99999999</v>
      </c>
      <c r="J116" s="100">
        <f t="shared" si="12"/>
        <v>29656.8253194604</v>
      </c>
      <c r="K116" s="100">
        <f t="shared" si="13"/>
        <v>8204.49381074215</v>
      </c>
      <c r="L116" s="100">
        <f t="shared" si="14"/>
        <v>21452.3315087182</v>
      </c>
      <c r="M116" s="100">
        <f t="shared" si="15"/>
        <v>4354981.57575906</v>
      </c>
    </row>
    <row r="117" s="82" customFormat="true" spans="5:13">
      <c r="E117" s="82">
        <v>100</v>
      </c>
      <c r="F117" s="100">
        <f t="shared" si="8"/>
        <v>31711.8055555555</v>
      </c>
      <c r="G117" s="100">
        <f t="shared" si="9"/>
        <v>13888.8888888889</v>
      </c>
      <c r="H117" s="100">
        <f t="shared" si="10"/>
        <v>17822.9166666666</v>
      </c>
      <c r="I117" s="105">
        <f t="shared" si="11"/>
        <v>3611111.1111111</v>
      </c>
      <c r="J117" s="100">
        <f t="shared" si="12"/>
        <v>29656.8253194604</v>
      </c>
      <c r="K117" s="100">
        <f t="shared" si="13"/>
        <v>8244.8325719783</v>
      </c>
      <c r="L117" s="100">
        <f t="shared" si="14"/>
        <v>21411.9927474821</v>
      </c>
      <c r="M117" s="100">
        <f t="shared" si="15"/>
        <v>4346736.74318708</v>
      </c>
    </row>
    <row r="118" s="82" customFormat="true" spans="5:13">
      <c r="E118" s="82">
        <v>101</v>
      </c>
      <c r="F118" s="100">
        <f t="shared" si="8"/>
        <v>31643.5185185185</v>
      </c>
      <c r="G118" s="100">
        <f t="shared" si="9"/>
        <v>13888.8888888889</v>
      </c>
      <c r="H118" s="100">
        <f t="shared" si="10"/>
        <v>17754.6296296296</v>
      </c>
      <c r="I118" s="105">
        <f t="shared" si="11"/>
        <v>3597222.22222221</v>
      </c>
      <c r="J118" s="100">
        <f t="shared" si="12"/>
        <v>29656.8253194604</v>
      </c>
      <c r="K118" s="100">
        <f t="shared" si="13"/>
        <v>8285.3696654572</v>
      </c>
      <c r="L118" s="100">
        <f t="shared" si="14"/>
        <v>21371.4556540032</v>
      </c>
      <c r="M118" s="100">
        <f t="shared" si="15"/>
        <v>4338451.37352163</v>
      </c>
    </row>
    <row r="119" s="82" customFormat="true" spans="5:13">
      <c r="E119" s="82">
        <v>102</v>
      </c>
      <c r="F119" s="100">
        <f t="shared" si="8"/>
        <v>31575.2314814814</v>
      </c>
      <c r="G119" s="100">
        <f t="shared" si="9"/>
        <v>13888.8888888889</v>
      </c>
      <c r="H119" s="100">
        <f t="shared" si="10"/>
        <v>17686.3425925925</v>
      </c>
      <c r="I119" s="105">
        <f t="shared" si="11"/>
        <v>3583333.33333332</v>
      </c>
      <c r="J119" s="100">
        <f t="shared" si="12"/>
        <v>29656.8253194604</v>
      </c>
      <c r="K119" s="100">
        <f t="shared" si="13"/>
        <v>8326.10606631236</v>
      </c>
      <c r="L119" s="100">
        <f t="shared" si="14"/>
        <v>21330.719253148</v>
      </c>
      <c r="M119" s="100">
        <f t="shared" si="15"/>
        <v>4330125.26745532</v>
      </c>
    </row>
    <row r="120" s="82" customFormat="true" spans="5:13">
      <c r="E120" s="82">
        <v>103</v>
      </c>
      <c r="F120" s="100">
        <f t="shared" si="8"/>
        <v>31506.9444444444</v>
      </c>
      <c r="G120" s="100">
        <f t="shared" si="9"/>
        <v>13888.8888888889</v>
      </c>
      <c r="H120" s="100">
        <f t="shared" si="10"/>
        <v>17618.0555555555</v>
      </c>
      <c r="I120" s="105">
        <f t="shared" si="11"/>
        <v>3569444.44444443</v>
      </c>
      <c r="J120" s="100">
        <f t="shared" si="12"/>
        <v>29656.8253194604</v>
      </c>
      <c r="K120" s="100">
        <f t="shared" si="13"/>
        <v>8367.04275447173</v>
      </c>
      <c r="L120" s="100">
        <f t="shared" si="14"/>
        <v>21289.7825649886</v>
      </c>
      <c r="M120" s="100">
        <f t="shared" si="15"/>
        <v>4321758.22470084</v>
      </c>
    </row>
    <row r="121" s="82" customFormat="true" spans="5:13">
      <c r="E121" s="82">
        <v>104</v>
      </c>
      <c r="F121" s="100">
        <f t="shared" si="8"/>
        <v>31438.6574074074</v>
      </c>
      <c r="G121" s="100">
        <f t="shared" si="9"/>
        <v>13888.8888888889</v>
      </c>
      <c r="H121" s="100">
        <f t="shared" si="10"/>
        <v>17549.7685185185</v>
      </c>
      <c r="I121" s="105">
        <f t="shared" si="11"/>
        <v>3555555.55555554</v>
      </c>
      <c r="J121" s="100">
        <f t="shared" si="12"/>
        <v>29656.8253194604</v>
      </c>
      <c r="K121" s="100">
        <f t="shared" si="13"/>
        <v>8408.18071468122</v>
      </c>
      <c r="L121" s="100">
        <f t="shared" si="14"/>
        <v>21248.6446047792</v>
      </c>
      <c r="M121" s="100">
        <f t="shared" si="15"/>
        <v>4313350.04398616</v>
      </c>
    </row>
    <row r="122" s="82" customFormat="true" spans="5:13">
      <c r="E122" s="82">
        <v>105</v>
      </c>
      <c r="F122" s="100">
        <f t="shared" si="8"/>
        <v>31370.3703703703</v>
      </c>
      <c r="G122" s="100">
        <f t="shared" si="9"/>
        <v>13888.8888888889</v>
      </c>
      <c r="H122" s="100">
        <f t="shared" si="10"/>
        <v>17481.4814814814</v>
      </c>
      <c r="I122" s="105">
        <f t="shared" si="11"/>
        <v>3541666.66666666</v>
      </c>
      <c r="J122" s="100">
        <f t="shared" si="12"/>
        <v>29656.8253194604</v>
      </c>
      <c r="K122" s="100">
        <f t="shared" si="13"/>
        <v>8449.5209365284</v>
      </c>
      <c r="L122" s="100">
        <f t="shared" si="14"/>
        <v>21207.304382932</v>
      </c>
      <c r="M122" s="100">
        <f t="shared" si="15"/>
        <v>4304900.52304963</v>
      </c>
    </row>
    <row r="123" s="82" customFormat="true" spans="5:13">
      <c r="E123" s="82">
        <v>106</v>
      </c>
      <c r="F123" s="100">
        <f t="shared" si="8"/>
        <v>31302.0833333333</v>
      </c>
      <c r="G123" s="100">
        <f t="shared" si="9"/>
        <v>13888.8888888889</v>
      </c>
      <c r="H123" s="100">
        <f t="shared" si="10"/>
        <v>17413.1944444444</v>
      </c>
      <c r="I123" s="105">
        <f t="shared" si="11"/>
        <v>3527777.77777777</v>
      </c>
      <c r="J123" s="100">
        <f t="shared" si="12"/>
        <v>29656.8253194604</v>
      </c>
      <c r="K123" s="100">
        <f t="shared" si="13"/>
        <v>8491.06441446633</v>
      </c>
      <c r="L123" s="100">
        <f t="shared" si="14"/>
        <v>21165.760904994</v>
      </c>
      <c r="M123" s="100">
        <f t="shared" si="15"/>
        <v>4296409.45863517</v>
      </c>
    </row>
    <row r="124" s="82" customFormat="true" spans="5:13">
      <c r="E124" s="82">
        <v>107</v>
      </c>
      <c r="F124" s="100">
        <f t="shared" si="8"/>
        <v>31233.7962962962</v>
      </c>
      <c r="G124" s="100">
        <f t="shared" si="9"/>
        <v>13888.8888888889</v>
      </c>
      <c r="H124" s="100">
        <f t="shared" si="10"/>
        <v>17344.9074074074</v>
      </c>
      <c r="I124" s="105">
        <f t="shared" si="11"/>
        <v>3513888.88888888</v>
      </c>
      <c r="J124" s="100">
        <f t="shared" si="12"/>
        <v>29656.8253194604</v>
      </c>
      <c r="K124" s="100">
        <f t="shared" si="13"/>
        <v>8532.81214783746</v>
      </c>
      <c r="L124" s="100">
        <f t="shared" si="14"/>
        <v>21124.0131716229</v>
      </c>
      <c r="M124" s="100">
        <f t="shared" si="15"/>
        <v>4287876.64648733</v>
      </c>
    </row>
    <row r="125" s="82" customFormat="true" spans="5:13">
      <c r="E125" s="82">
        <v>108</v>
      </c>
      <c r="F125" s="100">
        <f t="shared" si="8"/>
        <v>31165.5092592592</v>
      </c>
      <c r="G125" s="100">
        <f t="shared" si="9"/>
        <v>13888.8888888889</v>
      </c>
      <c r="H125" s="100">
        <f t="shared" si="10"/>
        <v>17276.6203703703</v>
      </c>
      <c r="I125" s="105">
        <f t="shared" si="11"/>
        <v>3499999.99999999</v>
      </c>
      <c r="J125" s="100">
        <f t="shared" si="12"/>
        <v>29656.8253194604</v>
      </c>
      <c r="K125" s="100">
        <f t="shared" si="13"/>
        <v>8574.76514089765</v>
      </c>
      <c r="L125" s="100">
        <f t="shared" si="14"/>
        <v>21082.0601785627</v>
      </c>
      <c r="M125" s="100">
        <f t="shared" si="15"/>
        <v>4279301.88134643</v>
      </c>
    </row>
    <row r="126" s="82" customFormat="true" spans="5:13">
      <c r="E126" s="82">
        <v>109</v>
      </c>
      <c r="F126" s="100">
        <f t="shared" si="8"/>
        <v>31097.2222222222</v>
      </c>
      <c r="G126" s="100">
        <f t="shared" si="9"/>
        <v>13888.8888888889</v>
      </c>
      <c r="H126" s="100">
        <f t="shared" si="10"/>
        <v>17208.3333333333</v>
      </c>
      <c r="I126" s="105">
        <f t="shared" si="11"/>
        <v>3486111.1111111</v>
      </c>
      <c r="J126" s="100">
        <f t="shared" si="12"/>
        <v>29656.8253194604</v>
      </c>
      <c r="K126" s="100">
        <f t="shared" si="13"/>
        <v>8616.9244028404</v>
      </c>
      <c r="L126" s="100">
        <f t="shared" si="14"/>
        <v>21039.90091662</v>
      </c>
      <c r="M126" s="100">
        <f t="shared" si="15"/>
        <v>4270684.95694359</v>
      </c>
    </row>
    <row r="127" s="82" customFormat="true" spans="5:13">
      <c r="E127" s="82">
        <v>110</v>
      </c>
      <c r="F127" s="100">
        <f t="shared" si="8"/>
        <v>31028.9351851851</v>
      </c>
      <c r="G127" s="100">
        <f t="shared" si="9"/>
        <v>13888.8888888889</v>
      </c>
      <c r="H127" s="100">
        <f t="shared" si="10"/>
        <v>17140.0462962962</v>
      </c>
      <c r="I127" s="105">
        <f t="shared" si="11"/>
        <v>3472222.22222221</v>
      </c>
      <c r="J127" s="100">
        <f t="shared" si="12"/>
        <v>29656.8253194604</v>
      </c>
      <c r="K127" s="100">
        <f t="shared" si="13"/>
        <v>8659.29094782103</v>
      </c>
      <c r="L127" s="100">
        <f t="shared" si="14"/>
        <v>20997.5343716393</v>
      </c>
      <c r="M127" s="100">
        <f t="shared" si="15"/>
        <v>4262025.66599577</v>
      </c>
    </row>
    <row r="128" s="82" customFormat="true" spans="5:13">
      <c r="E128" s="82">
        <v>111</v>
      </c>
      <c r="F128" s="100">
        <f t="shared" si="8"/>
        <v>30960.6481481481</v>
      </c>
      <c r="G128" s="100">
        <f t="shared" si="9"/>
        <v>13888.8888888889</v>
      </c>
      <c r="H128" s="100">
        <f t="shared" si="10"/>
        <v>17071.7592592592</v>
      </c>
      <c r="I128" s="105">
        <f t="shared" si="11"/>
        <v>3458333.33333332</v>
      </c>
      <c r="J128" s="100">
        <f t="shared" si="12"/>
        <v>29656.8253194604</v>
      </c>
      <c r="K128" s="100">
        <f t="shared" si="13"/>
        <v>8701.86579498115</v>
      </c>
      <c r="L128" s="100">
        <f t="shared" si="14"/>
        <v>20954.9595244792</v>
      </c>
      <c r="M128" s="100">
        <f t="shared" si="15"/>
        <v>4253323.80020079</v>
      </c>
    </row>
    <row r="129" s="82" customFormat="true" spans="5:13">
      <c r="E129" s="82">
        <v>112</v>
      </c>
      <c r="F129" s="100">
        <f t="shared" si="8"/>
        <v>30892.3611111111</v>
      </c>
      <c r="G129" s="100">
        <f t="shared" si="9"/>
        <v>13888.8888888889</v>
      </c>
      <c r="H129" s="100">
        <f t="shared" si="10"/>
        <v>17003.4722222222</v>
      </c>
      <c r="I129" s="105">
        <f t="shared" si="11"/>
        <v>3444444.44444443</v>
      </c>
      <c r="J129" s="100">
        <f t="shared" si="12"/>
        <v>29656.8253194604</v>
      </c>
      <c r="K129" s="100">
        <f t="shared" si="13"/>
        <v>8744.64996847314</v>
      </c>
      <c r="L129" s="100">
        <f t="shared" si="14"/>
        <v>20912.1753509872</v>
      </c>
      <c r="M129" s="100">
        <f t="shared" si="15"/>
        <v>4244579.15023232</v>
      </c>
    </row>
    <row r="130" s="82" customFormat="true" spans="5:13">
      <c r="E130" s="82">
        <v>113</v>
      </c>
      <c r="F130" s="100">
        <f t="shared" si="8"/>
        <v>30824.074074074</v>
      </c>
      <c r="G130" s="100">
        <f t="shared" si="9"/>
        <v>13888.8888888889</v>
      </c>
      <c r="H130" s="100">
        <f t="shared" si="10"/>
        <v>16935.1851851851</v>
      </c>
      <c r="I130" s="105">
        <f t="shared" si="11"/>
        <v>3430555.55555554</v>
      </c>
      <c r="J130" s="100">
        <f t="shared" si="12"/>
        <v>29656.8253194604</v>
      </c>
      <c r="K130" s="100">
        <f t="shared" si="13"/>
        <v>8787.6444974848</v>
      </c>
      <c r="L130" s="100">
        <f t="shared" si="14"/>
        <v>20869.1808219756</v>
      </c>
      <c r="M130" s="100">
        <f t="shared" si="15"/>
        <v>4235791.50573483</v>
      </c>
    </row>
    <row r="131" s="82" customFormat="true" spans="5:13">
      <c r="E131" s="82">
        <v>114</v>
      </c>
      <c r="F131" s="100">
        <f t="shared" si="8"/>
        <v>30755.787037037</v>
      </c>
      <c r="G131" s="100">
        <f t="shared" si="9"/>
        <v>13888.8888888889</v>
      </c>
      <c r="H131" s="100">
        <f t="shared" si="10"/>
        <v>16866.8981481481</v>
      </c>
      <c r="I131" s="105">
        <f t="shared" si="11"/>
        <v>3416666.66666665</v>
      </c>
      <c r="J131" s="100">
        <f t="shared" si="12"/>
        <v>29656.8253194604</v>
      </c>
      <c r="K131" s="100">
        <f t="shared" si="13"/>
        <v>8830.8504162641</v>
      </c>
      <c r="L131" s="100">
        <f t="shared" si="14"/>
        <v>20825.9749031963</v>
      </c>
      <c r="M131" s="100">
        <f t="shared" si="15"/>
        <v>4226960.65531857</v>
      </c>
    </row>
    <row r="132" s="82" customFormat="true" spans="5:13">
      <c r="E132" s="82">
        <v>115</v>
      </c>
      <c r="F132" s="100">
        <f t="shared" si="8"/>
        <v>30687.4999999999</v>
      </c>
      <c r="G132" s="100">
        <f t="shared" si="9"/>
        <v>13888.8888888889</v>
      </c>
      <c r="H132" s="100">
        <f t="shared" si="10"/>
        <v>16798.6111111111</v>
      </c>
      <c r="I132" s="105">
        <f t="shared" si="11"/>
        <v>3402777.77777777</v>
      </c>
      <c r="J132" s="100">
        <f t="shared" si="12"/>
        <v>29656.8253194604</v>
      </c>
      <c r="K132" s="100">
        <f t="shared" si="13"/>
        <v>8874.26876414407</v>
      </c>
      <c r="L132" s="100">
        <f t="shared" si="14"/>
        <v>20782.5565553163</v>
      </c>
      <c r="M132" s="100">
        <f t="shared" si="15"/>
        <v>4218086.38655442</v>
      </c>
    </row>
    <row r="133" s="82" customFormat="true" spans="5:13">
      <c r="E133" s="82">
        <v>116</v>
      </c>
      <c r="F133" s="100">
        <f t="shared" si="8"/>
        <v>30619.2129629629</v>
      </c>
      <c r="G133" s="100">
        <f t="shared" si="9"/>
        <v>13888.8888888889</v>
      </c>
      <c r="H133" s="100">
        <f t="shared" si="10"/>
        <v>16730.324074074</v>
      </c>
      <c r="I133" s="105">
        <f t="shared" si="11"/>
        <v>3388888.88888888</v>
      </c>
      <c r="J133" s="100">
        <f t="shared" si="12"/>
        <v>29656.8253194604</v>
      </c>
      <c r="K133" s="100">
        <f t="shared" si="13"/>
        <v>8917.90058556778</v>
      </c>
      <c r="L133" s="100">
        <f t="shared" si="14"/>
        <v>20738.9247338926</v>
      </c>
      <c r="M133" s="100">
        <f t="shared" si="15"/>
        <v>4209168.48596886</v>
      </c>
    </row>
    <row r="134" s="82" customFormat="true" spans="5:13">
      <c r="E134" s="82">
        <v>117</v>
      </c>
      <c r="F134" s="100">
        <f t="shared" si="8"/>
        <v>30550.9259259259</v>
      </c>
      <c r="G134" s="100">
        <f t="shared" si="9"/>
        <v>13888.8888888889</v>
      </c>
      <c r="H134" s="100">
        <f t="shared" si="10"/>
        <v>16662.037037037</v>
      </c>
      <c r="I134" s="105">
        <f t="shared" si="11"/>
        <v>3374999.99999999</v>
      </c>
      <c r="J134" s="100">
        <f t="shared" si="12"/>
        <v>29656.8253194604</v>
      </c>
      <c r="K134" s="100">
        <f t="shared" si="13"/>
        <v>8961.74693011348</v>
      </c>
      <c r="L134" s="100">
        <f t="shared" si="14"/>
        <v>20695.0783893469</v>
      </c>
      <c r="M134" s="100">
        <f t="shared" si="15"/>
        <v>4200206.73903874</v>
      </c>
    </row>
    <row r="135" s="82" customFormat="true" spans="5:13">
      <c r="E135" s="82">
        <v>118</v>
      </c>
      <c r="F135" s="100">
        <f t="shared" si="8"/>
        <v>30482.6388888888</v>
      </c>
      <c r="G135" s="100">
        <f t="shared" si="9"/>
        <v>13888.8888888889</v>
      </c>
      <c r="H135" s="100">
        <f t="shared" si="10"/>
        <v>16593.7499999999</v>
      </c>
      <c r="I135" s="105">
        <f t="shared" si="11"/>
        <v>3361111.1111111</v>
      </c>
      <c r="J135" s="100">
        <f t="shared" si="12"/>
        <v>29656.8253194604</v>
      </c>
      <c r="K135" s="100">
        <f t="shared" si="13"/>
        <v>9005.80885251987</v>
      </c>
      <c r="L135" s="100">
        <f t="shared" si="14"/>
        <v>20651.0164669405</v>
      </c>
      <c r="M135" s="100">
        <f t="shared" si="15"/>
        <v>4191200.93018622</v>
      </c>
    </row>
    <row r="136" s="82" customFormat="true" spans="5:13">
      <c r="E136" s="82">
        <v>119</v>
      </c>
      <c r="F136" s="100">
        <f t="shared" si="8"/>
        <v>30414.3518518518</v>
      </c>
      <c r="G136" s="100">
        <f t="shared" si="9"/>
        <v>13888.8888888889</v>
      </c>
      <c r="H136" s="100">
        <f t="shared" si="10"/>
        <v>16525.4629629629</v>
      </c>
      <c r="I136" s="105">
        <f t="shared" si="11"/>
        <v>3347222.22222221</v>
      </c>
      <c r="J136" s="100">
        <f t="shared" si="12"/>
        <v>29656.8253194604</v>
      </c>
      <c r="K136" s="100">
        <f t="shared" si="13"/>
        <v>9050.08741271143</v>
      </c>
      <c r="L136" s="100">
        <f t="shared" si="14"/>
        <v>20606.7379067489</v>
      </c>
      <c r="M136" s="100">
        <f t="shared" si="15"/>
        <v>4182150.84277351</v>
      </c>
    </row>
    <row r="137" s="82" customFormat="true" spans="5:13">
      <c r="E137" s="82">
        <v>120</v>
      </c>
      <c r="F137" s="100">
        <f t="shared" si="8"/>
        <v>30346.0648148148</v>
      </c>
      <c r="G137" s="100">
        <f t="shared" si="9"/>
        <v>13888.8888888889</v>
      </c>
      <c r="H137" s="100">
        <f t="shared" si="10"/>
        <v>16457.1759259259</v>
      </c>
      <c r="I137" s="105">
        <f t="shared" si="11"/>
        <v>3333333.33333332</v>
      </c>
      <c r="J137" s="100">
        <f t="shared" si="12"/>
        <v>29656.8253194604</v>
      </c>
      <c r="K137" s="100">
        <f t="shared" si="13"/>
        <v>9094.58367582393</v>
      </c>
      <c r="L137" s="100">
        <f t="shared" si="14"/>
        <v>20562.2416436364</v>
      </c>
      <c r="M137" s="100">
        <f t="shared" si="15"/>
        <v>4173056.25909769</v>
      </c>
    </row>
    <row r="138" s="82" customFormat="true" spans="5:13">
      <c r="E138" s="82">
        <v>121</v>
      </c>
      <c r="F138" s="100">
        <f t="shared" si="8"/>
        <v>30277.7777777777</v>
      </c>
      <c r="G138" s="100">
        <f t="shared" si="9"/>
        <v>13888.8888888889</v>
      </c>
      <c r="H138" s="100">
        <f t="shared" si="10"/>
        <v>16388.8888888888</v>
      </c>
      <c r="I138" s="105">
        <f t="shared" si="11"/>
        <v>3319444.44444443</v>
      </c>
      <c r="J138" s="100">
        <f t="shared" si="12"/>
        <v>29656.8253194604</v>
      </c>
      <c r="K138" s="100">
        <f t="shared" si="13"/>
        <v>9139.29871223006</v>
      </c>
      <c r="L138" s="100">
        <f t="shared" si="14"/>
        <v>20517.5266072303</v>
      </c>
      <c r="M138" s="100">
        <f t="shared" si="15"/>
        <v>4163916.96038546</v>
      </c>
    </row>
    <row r="139" s="82" customFormat="true" spans="5:13">
      <c r="E139" s="82">
        <v>122</v>
      </c>
      <c r="F139" s="100">
        <f t="shared" si="8"/>
        <v>30209.4907407407</v>
      </c>
      <c r="G139" s="100">
        <f t="shared" si="9"/>
        <v>13888.8888888889</v>
      </c>
      <c r="H139" s="100">
        <f t="shared" si="10"/>
        <v>16320.6018518518</v>
      </c>
      <c r="I139" s="105">
        <f t="shared" si="11"/>
        <v>3305555.55555554</v>
      </c>
      <c r="J139" s="100">
        <f t="shared" si="12"/>
        <v>29656.8253194604</v>
      </c>
      <c r="K139" s="100">
        <f t="shared" si="13"/>
        <v>9184.23359756519</v>
      </c>
      <c r="L139" s="100">
        <f t="shared" si="14"/>
        <v>20472.5917218952</v>
      </c>
      <c r="M139" s="100">
        <f t="shared" si="15"/>
        <v>4154732.72678789</v>
      </c>
    </row>
    <row r="140" s="82" customFormat="true" spans="5:13">
      <c r="E140" s="82">
        <v>123</v>
      </c>
      <c r="F140" s="100">
        <f t="shared" si="8"/>
        <v>30141.2037037036</v>
      </c>
      <c r="G140" s="100">
        <f t="shared" si="9"/>
        <v>13888.8888888889</v>
      </c>
      <c r="H140" s="100">
        <f t="shared" si="10"/>
        <v>16252.3148148148</v>
      </c>
      <c r="I140" s="105">
        <f t="shared" si="11"/>
        <v>3291666.66666665</v>
      </c>
      <c r="J140" s="100">
        <f t="shared" si="12"/>
        <v>29656.8253194604</v>
      </c>
      <c r="K140" s="100">
        <f t="shared" si="13"/>
        <v>9229.38941275322</v>
      </c>
      <c r="L140" s="100">
        <f t="shared" si="14"/>
        <v>20427.4359067071</v>
      </c>
      <c r="M140" s="100">
        <f t="shared" si="15"/>
        <v>4145503.33737514</v>
      </c>
    </row>
    <row r="141" s="82" customFormat="true" spans="5:13">
      <c r="E141" s="82">
        <v>124</v>
      </c>
      <c r="F141" s="100">
        <f t="shared" si="8"/>
        <v>30072.9166666666</v>
      </c>
      <c r="G141" s="100">
        <f t="shared" si="9"/>
        <v>13888.8888888889</v>
      </c>
      <c r="H141" s="100">
        <f t="shared" si="10"/>
        <v>16184.0277777777</v>
      </c>
      <c r="I141" s="105">
        <f t="shared" si="11"/>
        <v>3277777.77777776</v>
      </c>
      <c r="J141" s="100">
        <f t="shared" si="12"/>
        <v>29656.8253194604</v>
      </c>
      <c r="K141" s="100">
        <f t="shared" si="13"/>
        <v>9274.76724403259</v>
      </c>
      <c r="L141" s="100">
        <f t="shared" si="14"/>
        <v>20382.0580754278</v>
      </c>
      <c r="M141" s="100">
        <f t="shared" si="15"/>
        <v>4136228.57013111</v>
      </c>
    </row>
    <row r="142" s="82" customFormat="true" spans="5:13">
      <c r="E142" s="82">
        <v>125</v>
      </c>
      <c r="F142" s="100">
        <f t="shared" si="8"/>
        <v>30004.6296296296</v>
      </c>
      <c r="G142" s="100">
        <f t="shared" si="9"/>
        <v>13888.8888888889</v>
      </c>
      <c r="H142" s="100">
        <f t="shared" si="10"/>
        <v>16115.7407407407</v>
      </c>
      <c r="I142" s="105">
        <f t="shared" si="11"/>
        <v>3263888.88888888</v>
      </c>
      <c r="J142" s="100">
        <f t="shared" si="12"/>
        <v>29656.8253194604</v>
      </c>
      <c r="K142" s="100">
        <f t="shared" si="13"/>
        <v>9320.36818298242</v>
      </c>
      <c r="L142" s="100">
        <f t="shared" si="14"/>
        <v>20336.4571364779</v>
      </c>
      <c r="M142" s="100">
        <f t="shared" si="15"/>
        <v>4126908.20194813</v>
      </c>
    </row>
    <row r="143" s="82" customFormat="true" spans="5:13">
      <c r="E143" s="82">
        <v>126</v>
      </c>
      <c r="F143" s="100">
        <f t="shared" si="8"/>
        <v>29936.3425925925</v>
      </c>
      <c r="G143" s="100">
        <f t="shared" si="9"/>
        <v>13888.8888888889</v>
      </c>
      <c r="H143" s="100">
        <f t="shared" si="10"/>
        <v>16047.4537037036</v>
      </c>
      <c r="I143" s="105">
        <f t="shared" si="11"/>
        <v>3249999.99999999</v>
      </c>
      <c r="J143" s="100">
        <f t="shared" si="12"/>
        <v>29656.8253194604</v>
      </c>
      <c r="K143" s="100">
        <f t="shared" si="13"/>
        <v>9366.19332654875</v>
      </c>
      <c r="L143" s="100">
        <f t="shared" si="14"/>
        <v>20290.6319929116</v>
      </c>
      <c r="M143" s="100">
        <f t="shared" si="15"/>
        <v>4117542.00862158</v>
      </c>
    </row>
    <row r="144" s="82" customFormat="true" spans="5:13">
      <c r="E144" s="82">
        <v>127</v>
      </c>
      <c r="F144" s="100">
        <f t="shared" si="8"/>
        <v>29868.0555555555</v>
      </c>
      <c r="G144" s="100">
        <f t="shared" si="9"/>
        <v>13888.8888888889</v>
      </c>
      <c r="H144" s="100">
        <f t="shared" si="10"/>
        <v>15979.1666666666</v>
      </c>
      <c r="I144" s="105">
        <f t="shared" si="11"/>
        <v>3236111.1111111</v>
      </c>
      <c r="J144" s="100">
        <f t="shared" si="12"/>
        <v>29656.8253194604</v>
      </c>
      <c r="K144" s="100">
        <f t="shared" si="13"/>
        <v>9412.24377707095</v>
      </c>
      <c r="L144" s="100">
        <f t="shared" si="14"/>
        <v>20244.5815423894</v>
      </c>
      <c r="M144" s="100">
        <f t="shared" si="15"/>
        <v>4108129.76484451</v>
      </c>
    </row>
    <row r="145" s="82" customFormat="true" spans="5:13">
      <c r="E145" s="82">
        <v>128</v>
      </c>
      <c r="F145" s="100">
        <f t="shared" ref="F145:F208" si="16">G145+H145</f>
        <v>29799.7685185185</v>
      </c>
      <c r="G145" s="100">
        <f t="shared" si="9"/>
        <v>13888.8888888889</v>
      </c>
      <c r="H145" s="100">
        <f t="shared" si="10"/>
        <v>15910.8796296296</v>
      </c>
      <c r="I145" s="105">
        <f t="shared" si="11"/>
        <v>3222222.22222221</v>
      </c>
      <c r="J145" s="100">
        <f t="shared" si="12"/>
        <v>29656.8253194604</v>
      </c>
      <c r="K145" s="100">
        <f t="shared" si="13"/>
        <v>9458.52064230821</v>
      </c>
      <c r="L145" s="100">
        <f t="shared" si="14"/>
        <v>20198.3046771522</v>
      </c>
      <c r="M145" s="100">
        <f t="shared" si="15"/>
        <v>4098671.2442022</v>
      </c>
    </row>
    <row r="146" s="82" customFormat="true" spans="5:13">
      <c r="E146" s="82">
        <v>129</v>
      </c>
      <c r="F146" s="100">
        <f t="shared" si="16"/>
        <v>29731.4814814814</v>
      </c>
      <c r="G146" s="100">
        <f t="shared" ref="G146:G209" si="17">$C$11</f>
        <v>13888.8888888889</v>
      </c>
      <c r="H146" s="100">
        <f t="shared" ref="H146:H209" si="18">I145*$C$10</f>
        <v>15842.5925925925</v>
      </c>
      <c r="I146" s="105">
        <f t="shared" ref="I146:I209" si="19">I145-G146</f>
        <v>3208333.33333332</v>
      </c>
      <c r="J146" s="100">
        <f t="shared" ref="J146:J209" si="20">$C$12</f>
        <v>29656.8253194604</v>
      </c>
      <c r="K146" s="100">
        <f t="shared" ref="K146:K209" si="21">J146-L146</f>
        <v>9505.02503546623</v>
      </c>
      <c r="L146" s="100">
        <f t="shared" ref="L146:L209" si="22">M145*$C$10</f>
        <v>20151.8002839941</v>
      </c>
      <c r="M146" s="100">
        <f t="shared" ref="M146:M209" si="23">M145-K146</f>
        <v>4089166.21916673</v>
      </c>
    </row>
    <row r="147" s="82" customFormat="true" spans="5:13">
      <c r="E147" s="82">
        <v>130</v>
      </c>
      <c r="F147" s="100">
        <f t="shared" si="16"/>
        <v>29663.1944444444</v>
      </c>
      <c r="G147" s="100">
        <f t="shared" si="17"/>
        <v>13888.8888888889</v>
      </c>
      <c r="H147" s="100">
        <f t="shared" si="18"/>
        <v>15774.3055555555</v>
      </c>
      <c r="I147" s="105">
        <f t="shared" si="19"/>
        <v>3194444.44444443</v>
      </c>
      <c r="J147" s="100">
        <f t="shared" si="20"/>
        <v>29656.8253194604</v>
      </c>
      <c r="K147" s="100">
        <f t="shared" si="21"/>
        <v>9551.75807522393</v>
      </c>
      <c r="L147" s="100">
        <f t="shared" si="22"/>
        <v>20105.0672442364</v>
      </c>
      <c r="M147" s="100">
        <f t="shared" si="23"/>
        <v>4079614.46109151</v>
      </c>
    </row>
    <row r="148" s="82" customFormat="true" spans="5:13">
      <c r="E148" s="82">
        <v>131</v>
      </c>
      <c r="F148" s="100">
        <f t="shared" si="16"/>
        <v>29594.9074074073</v>
      </c>
      <c r="G148" s="100">
        <f t="shared" si="17"/>
        <v>13888.8888888889</v>
      </c>
      <c r="H148" s="100">
        <f t="shared" si="18"/>
        <v>15706.0185185185</v>
      </c>
      <c r="I148" s="105">
        <f t="shared" si="19"/>
        <v>3180555.55555554</v>
      </c>
      <c r="J148" s="100">
        <f t="shared" si="20"/>
        <v>29656.8253194604</v>
      </c>
      <c r="K148" s="100">
        <f t="shared" si="21"/>
        <v>9598.72088576045</v>
      </c>
      <c r="L148" s="100">
        <f t="shared" si="22"/>
        <v>20058.1044336999</v>
      </c>
      <c r="M148" s="100">
        <f t="shared" si="23"/>
        <v>4070015.74020575</v>
      </c>
    </row>
    <row r="149" s="82" customFormat="true" spans="5:13">
      <c r="E149" s="82">
        <v>132</v>
      </c>
      <c r="F149" s="100">
        <f t="shared" si="16"/>
        <v>29526.6203703703</v>
      </c>
      <c r="G149" s="100">
        <f t="shared" si="17"/>
        <v>13888.8888888889</v>
      </c>
      <c r="H149" s="100">
        <f t="shared" si="18"/>
        <v>15637.7314814814</v>
      </c>
      <c r="I149" s="105">
        <f t="shared" si="19"/>
        <v>3166666.66666665</v>
      </c>
      <c r="J149" s="100">
        <f t="shared" si="20"/>
        <v>29656.8253194604</v>
      </c>
      <c r="K149" s="100">
        <f t="shared" si="21"/>
        <v>9645.91459678211</v>
      </c>
      <c r="L149" s="100">
        <f t="shared" si="22"/>
        <v>20010.9107226783</v>
      </c>
      <c r="M149" s="100">
        <f t="shared" si="23"/>
        <v>4060369.82560897</v>
      </c>
    </row>
    <row r="150" s="82" customFormat="true" spans="5:13">
      <c r="E150" s="82">
        <v>133</v>
      </c>
      <c r="F150" s="100">
        <f t="shared" si="16"/>
        <v>29458.3333333333</v>
      </c>
      <c r="G150" s="100">
        <f t="shared" si="17"/>
        <v>13888.8888888889</v>
      </c>
      <c r="H150" s="100">
        <f t="shared" si="18"/>
        <v>15569.4444444444</v>
      </c>
      <c r="I150" s="105">
        <f t="shared" si="19"/>
        <v>3152777.77777776</v>
      </c>
      <c r="J150" s="100">
        <f t="shared" si="20"/>
        <v>29656.8253194604</v>
      </c>
      <c r="K150" s="100">
        <f t="shared" si="21"/>
        <v>9693.34034354962</v>
      </c>
      <c r="L150" s="100">
        <f t="shared" si="22"/>
        <v>19963.4849759107</v>
      </c>
      <c r="M150" s="100">
        <f t="shared" si="23"/>
        <v>4050676.48526542</v>
      </c>
    </row>
    <row r="151" s="82" customFormat="true" spans="5:13">
      <c r="E151" s="82">
        <v>134</v>
      </c>
      <c r="F151" s="100">
        <f t="shared" si="16"/>
        <v>29390.0462962962</v>
      </c>
      <c r="G151" s="100">
        <f t="shared" si="17"/>
        <v>13888.8888888889</v>
      </c>
      <c r="H151" s="100">
        <f t="shared" si="18"/>
        <v>15501.1574074073</v>
      </c>
      <c r="I151" s="105">
        <f t="shared" si="19"/>
        <v>3138888.88888888</v>
      </c>
      <c r="J151" s="100">
        <f t="shared" si="20"/>
        <v>29656.8253194604</v>
      </c>
      <c r="K151" s="100">
        <f t="shared" si="21"/>
        <v>9740.99926690541</v>
      </c>
      <c r="L151" s="100">
        <f t="shared" si="22"/>
        <v>19915.826052555</v>
      </c>
      <c r="M151" s="100">
        <f t="shared" si="23"/>
        <v>4040935.48599851</v>
      </c>
    </row>
    <row r="152" s="82" customFormat="true" spans="5:13">
      <c r="E152" s="82">
        <v>135</v>
      </c>
      <c r="F152" s="100">
        <f t="shared" si="16"/>
        <v>29321.7592592592</v>
      </c>
      <c r="G152" s="100">
        <f t="shared" si="17"/>
        <v>13888.8888888889</v>
      </c>
      <c r="H152" s="100">
        <f t="shared" si="18"/>
        <v>15432.8703703703</v>
      </c>
      <c r="I152" s="105">
        <f t="shared" si="19"/>
        <v>3124999.99999999</v>
      </c>
      <c r="J152" s="100">
        <f t="shared" si="20"/>
        <v>29656.8253194604</v>
      </c>
      <c r="K152" s="100">
        <f t="shared" si="21"/>
        <v>9788.89251330102</v>
      </c>
      <c r="L152" s="100">
        <f t="shared" si="22"/>
        <v>19867.9328061593</v>
      </c>
      <c r="M152" s="100">
        <f t="shared" si="23"/>
        <v>4031146.59348521</v>
      </c>
    </row>
    <row r="153" s="82" customFormat="true" spans="5:13">
      <c r="E153" s="82">
        <v>136</v>
      </c>
      <c r="F153" s="100">
        <f t="shared" si="16"/>
        <v>29253.4722222222</v>
      </c>
      <c r="G153" s="100">
        <f t="shared" si="17"/>
        <v>13888.8888888889</v>
      </c>
      <c r="H153" s="100">
        <f t="shared" si="18"/>
        <v>15364.5833333333</v>
      </c>
      <c r="I153" s="105">
        <f t="shared" si="19"/>
        <v>3111111.1111111</v>
      </c>
      <c r="J153" s="100">
        <f t="shared" si="20"/>
        <v>29656.8253194604</v>
      </c>
      <c r="K153" s="100">
        <f t="shared" si="21"/>
        <v>9837.02123482476</v>
      </c>
      <c r="L153" s="100">
        <f t="shared" si="22"/>
        <v>19819.8040846356</v>
      </c>
      <c r="M153" s="100">
        <f t="shared" si="23"/>
        <v>4021309.57225038</v>
      </c>
    </row>
    <row r="154" s="82" customFormat="true" spans="5:13">
      <c r="E154" s="82">
        <v>137</v>
      </c>
      <c r="F154" s="100">
        <f t="shared" si="16"/>
        <v>29185.1851851851</v>
      </c>
      <c r="G154" s="100">
        <f t="shared" si="17"/>
        <v>13888.8888888889</v>
      </c>
      <c r="H154" s="100">
        <f t="shared" si="18"/>
        <v>15296.2962962962</v>
      </c>
      <c r="I154" s="105">
        <f t="shared" si="19"/>
        <v>3097222.22222221</v>
      </c>
      <c r="J154" s="100">
        <f t="shared" si="20"/>
        <v>29656.8253194604</v>
      </c>
      <c r="K154" s="100">
        <f t="shared" si="21"/>
        <v>9885.38658922931</v>
      </c>
      <c r="L154" s="100">
        <f t="shared" si="22"/>
        <v>19771.4387302311</v>
      </c>
      <c r="M154" s="100">
        <f t="shared" si="23"/>
        <v>4011424.18566115</v>
      </c>
    </row>
    <row r="155" s="82" customFormat="true" spans="5:13">
      <c r="E155" s="82">
        <v>138</v>
      </c>
      <c r="F155" s="100">
        <f t="shared" si="16"/>
        <v>29116.8981481481</v>
      </c>
      <c r="G155" s="100">
        <f t="shared" si="17"/>
        <v>13888.8888888889</v>
      </c>
      <c r="H155" s="100">
        <f t="shared" si="18"/>
        <v>15228.0092592592</v>
      </c>
      <c r="I155" s="105">
        <f t="shared" si="19"/>
        <v>3083333.33333332</v>
      </c>
      <c r="J155" s="100">
        <f t="shared" si="20"/>
        <v>29656.8253194604</v>
      </c>
      <c r="K155" s="100">
        <f t="shared" si="21"/>
        <v>9933.98973995969</v>
      </c>
      <c r="L155" s="100">
        <f t="shared" si="22"/>
        <v>19722.8355795007</v>
      </c>
      <c r="M155" s="100">
        <f t="shared" si="23"/>
        <v>4001490.1959212</v>
      </c>
    </row>
    <row r="156" s="82" customFormat="true" spans="5:13">
      <c r="E156" s="82">
        <v>139</v>
      </c>
      <c r="F156" s="100">
        <f t="shared" si="16"/>
        <v>29048.611111111</v>
      </c>
      <c r="G156" s="100">
        <f t="shared" si="17"/>
        <v>13888.8888888889</v>
      </c>
      <c r="H156" s="100">
        <f t="shared" si="18"/>
        <v>15159.7222222222</v>
      </c>
      <c r="I156" s="105">
        <f t="shared" si="19"/>
        <v>3069444.44444443</v>
      </c>
      <c r="J156" s="100">
        <f t="shared" si="20"/>
        <v>29656.8253194604</v>
      </c>
      <c r="K156" s="100">
        <f t="shared" si="21"/>
        <v>9982.83185618115</v>
      </c>
      <c r="L156" s="100">
        <f t="shared" si="22"/>
        <v>19673.9934632792</v>
      </c>
      <c r="M156" s="100">
        <f t="shared" si="23"/>
        <v>3991507.36406501</v>
      </c>
    </row>
    <row r="157" s="82" customFormat="true" spans="5:13">
      <c r="E157" s="82">
        <v>140</v>
      </c>
      <c r="F157" s="100">
        <f t="shared" si="16"/>
        <v>28980.324074074</v>
      </c>
      <c r="G157" s="100">
        <f t="shared" si="17"/>
        <v>13888.8888888889</v>
      </c>
      <c r="H157" s="100">
        <f t="shared" si="18"/>
        <v>15091.4351851851</v>
      </c>
      <c r="I157" s="105">
        <f t="shared" si="19"/>
        <v>3055555.55555554</v>
      </c>
      <c r="J157" s="100">
        <f t="shared" si="20"/>
        <v>29656.8253194604</v>
      </c>
      <c r="K157" s="100">
        <f t="shared" si="21"/>
        <v>10031.9141128074</v>
      </c>
      <c r="L157" s="100">
        <f t="shared" si="22"/>
        <v>19624.911206653</v>
      </c>
      <c r="M157" s="100">
        <f t="shared" si="23"/>
        <v>3981475.44995221</v>
      </c>
    </row>
    <row r="158" s="82" customFormat="true" spans="5:13">
      <c r="E158" s="82">
        <v>141</v>
      </c>
      <c r="F158" s="100">
        <f t="shared" si="16"/>
        <v>28912.037037037</v>
      </c>
      <c r="G158" s="100">
        <f t="shared" si="17"/>
        <v>13888.8888888889</v>
      </c>
      <c r="H158" s="100">
        <f t="shared" si="18"/>
        <v>15023.1481481481</v>
      </c>
      <c r="I158" s="105">
        <f t="shared" si="19"/>
        <v>3041666.66666665</v>
      </c>
      <c r="J158" s="100">
        <f t="shared" si="20"/>
        <v>29656.8253194604</v>
      </c>
      <c r="K158" s="100">
        <f t="shared" si="21"/>
        <v>10081.2376905287</v>
      </c>
      <c r="L158" s="100">
        <f t="shared" si="22"/>
        <v>19575.5876289317</v>
      </c>
      <c r="M158" s="100">
        <f t="shared" si="23"/>
        <v>3971394.21226168</v>
      </c>
    </row>
    <row r="159" s="82" customFormat="true" spans="5:13">
      <c r="E159" s="82">
        <v>142</v>
      </c>
      <c r="F159" s="100">
        <f t="shared" si="16"/>
        <v>28843.7499999999</v>
      </c>
      <c r="G159" s="100">
        <f t="shared" si="17"/>
        <v>13888.8888888889</v>
      </c>
      <c r="H159" s="100">
        <f t="shared" si="18"/>
        <v>14954.861111111</v>
      </c>
      <c r="I159" s="105">
        <f t="shared" si="19"/>
        <v>3027777.77777776</v>
      </c>
      <c r="J159" s="100">
        <f t="shared" si="20"/>
        <v>29656.8253194604</v>
      </c>
      <c r="K159" s="100">
        <f t="shared" si="21"/>
        <v>10130.8037758404</v>
      </c>
      <c r="L159" s="100">
        <f t="shared" si="22"/>
        <v>19526.0215436199</v>
      </c>
      <c r="M159" s="100">
        <f t="shared" si="23"/>
        <v>3961263.40848584</v>
      </c>
    </row>
    <row r="160" s="82" customFormat="true" spans="5:13">
      <c r="E160" s="82">
        <v>143</v>
      </c>
      <c r="F160" s="100">
        <f t="shared" si="16"/>
        <v>28775.4629629629</v>
      </c>
      <c r="G160" s="100">
        <f t="shared" si="17"/>
        <v>13888.8888888889</v>
      </c>
      <c r="H160" s="100">
        <f t="shared" si="18"/>
        <v>14886.574074074</v>
      </c>
      <c r="I160" s="105">
        <f t="shared" si="19"/>
        <v>3013888.88888887</v>
      </c>
      <c r="J160" s="100">
        <f t="shared" si="20"/>
        <v>29656.8253194604</v>
      </c>
      <c r="K160" s="100">
        <f t="shared" si="21"/>
        <v>10180.6135610717</v>
      </c>
      <c r="L160" s="100">
        <f t="shared" si="22"/>
        <v>19476.2117583887</v>
      </c>
      <c r="M160" s="100">
        <f t="shared" si="23"/>
        <v>3951082.79492477</v>
      </c>
    </row>
    <row r="161" s="82" customFormat="true" spans="5:13">
      <c r="E161" s="82">
        <v>144</v>
      </c>
      <c r="F161" s="100">
        <f t="shared" si="16"/>
        <v>28707.1759259259</v>
      </c>
      <c r="G161" s="100">
        <f t="shared" si="17"/>
        <v>13888.8888888889</v>
      </c>
      <c r="H161" s="100">
        <f t="shared" si="18"/>
        <v>14818.287037037</v>
      </c>
      <c r="I161" s="105">
        <f t="shared" si="19"/>
        <v>2999999.99999999</v>
      </c>
      <c r="J161" s="100">
        <f t="shared" si="20"/>
        <v>29656.8253194604</v>
      </c>
      <c r="K161" s="100">
        <f t="shared" si="21"/>
        <v>10230.6682444136</v>
      </c>
      <c r="L161" s="100">
        <f t="shared" si="22"/>
        <v>19426.1570750468</v>
      </c>
      <c r="M161" s="100">
        <f t="shared" si="23"/>
        <v>3940852.12668035</v>
      </c>
    </row>
    <row r="162" s="82" customFormat="true" spans="5:13">
      <c r="E162" s="82">
        <v>145</v>
      </c>
      <c r="F162" s="100">
        <f t="shared" si="16"/>
        <v>28638.8888888888</v>
      </c>
      <c r="G162" s="100">
        <f t="shared" si="17"/>
        <v>13888.8888888889</v>
      </c>
      <c r="H162" s="100">
        <f t="shared" si="18"/>
        <v>14749.9999999999</v>
      </c>
      <c r="I162" s="105">
        <f t="shared" si="19"/>
        <v>2986111.1111111</v>
      </c>
      <c r="J162" s="100">
        <f t="shared" si="20"/>
        <v>29656.8253194604</v>
      </c>
      <c r="K162" s="100">
        <f t="shared" si="21"/>
        <v>10280.9690299486</v>
      </c>
      <c r="L162" s="100">
        <f t="shared" si="22"/>
        <v>19375.8562895117</v>
      </c>
      <c r="M162" s="100">
        <f t="shared" si="23"/>
        <v>3930571.1576504</v>
      </c>
    </row>
    <row r="163" s="82" customFormat="true" spans="5:13">
      <c r="E163" s="82">
        <v>146</v>
      </c>
      <c r="F163" s="100">
        <f t="shared" si="16"/>
        <v>28570.6018518518</v>
      </c>
      <c r="G163" s="100">
        <f t="shared" si="17"/>
        <v>13888.8888888889</v>
      </c>
      <c r="H163" s="100">
        <f t="shared" si="18"/>
        <v>14681.7129629629</v>
      </c>
      <c r="I163" s="105">
        <f t="shared" si="19"/>
        <v>2972222.22222221</v>
      </c>
      <c r="J163" s="100">
        <f t="shared" si="20"/>
        <v>29656.8253194604</v>
      </c>
      <c r="K163" s="100">
        <f t="shared" si="21"/>
        <v>10331.5171276792</v>
      </c>
      <c r="L163" s="100">
        <f t="shared" si="22"/>
        <v>19325.3081917812</v>
      </c>
      <c r="M163" s="100">
        <f t="shared" si="23"/>
        <v>3920239.64052272</v>
      </c>
    </row>
    <row r="164" s="82" customFormat="true" spans="5:13">
      <c r="E164" s="82">
        <v>147</v>
      </c>
      <c r="F164" s="100">
        <f t="shared" si="16"/>
        <v>28502.3148148147</v>
      </c>
      <c r="G164" s="100">
        <f t="shared" si="17"/>
        <v>13888.8888888889</v>
      </c>
      <c r="H164" s="100">
        <f t="shared" si="18"/>
        <v>14613.4259259259</v>
      </c>
      <c r="I164" s="105">
        <f t="shared" si="19"/>
        <v>2958333.33333332</v>
      </c>
      <c r="J164" s="100">
        <f t="shared" si="20"/>
        <v>29656.8253194604</v>
      </c>
      <c r="K164" s="100">
        <f t="shared" si="21"/>
        <v>10382.313753557</v>
      </c>
      <c r="L164" s="100">
        <f t="shared" si="22"/>
        <v>19274.5115659034</v>
      </c>
      <c r="M164" s="100">
        <f t="shared" si="23"/>
        <v>3909857.32676917</v>
      </c>
    </row>
    <row r="165" s="82" customFormat="true" spans="5:13">
      <c r="E165" s="82">
        <v>148</v>
      </c>
      <c r="F165" s="100">
        <f t="shared" si="16"/>
        <v>28434.0277777777</v>
      </c>
      <c r="G165" s="100">
        <f t="shared" si="17"/>
        <v>13888.8888888889</v>
      </c>
      <c r="H165" s="100">
        <f t="shared" si="18"/>
        <v>14545.1388888888</v>
      </c>
      <c r="I165" s="105">
        <f t="shared" si="19"/>
        <v>2944444.44444443</v>
      </c>
      <c r="J165" s="100">
        <f t="shared" si="20"/>
        <v>29656.8253194604</v>
      </c>
      <c r="K165" s="100">
        <f t="shared" si="21"/>
        <v>10433.360129512</v>
      </c>
      <c r="L165" s="100">
        <f t="shared" si="22"/>
        <v>19223.4651899484</v>
      </c>
      <c r="M165" s="100">
        <f t="shared" si="23"/>
        <v>3899423.96663966</v>
      </c>
    </row>
    <row r="166" s="82" customFormat="true" spans="5:13">
      <c r="E166" s="82">
        <v>149</v>
      </c>
      <c r="F166" s="100">
        <f t="shared" si="16"/>
        <v>28365.7407407407</v>
      </c>
      <c r="G166" s="100">
        <f t="shared" si="17"/>
        <v>13888.8888888889</v>
      </c>
      <c r="H166" s="100">
        <f t="shared" si="18"/>
        <v>14476.8518518518</v>
      </c>
      <c r="I166" s="105">
        <f t="shared" si="19"/>
        <v>2930555.55555554</v>
      </c>
      <c r="J166" s="100">
        <f t="shared" si="20"/>
        <v>29656.8253194604</v>
      </c>
      <c r="K166" s="100">
        <f t="shared" si="21"/>
        <v>10484.6574834821</v>
      </c>
      <c r="L166" s="100">
        <f t="shared" si="22"/>
        <v>19172.1678359783</v>
      </c>
      <c r="M166" s="100">
        <f t="shared" si="23"/>
        <v>3888939.30915617</v>
      </c>
    </row>
    <row r="167" s="82" customFormat="true" spans="5:13">
      <c r="E167" s="82">
        <v>150</v>
      </c>
      <c r="F167" s="100">
        <f t="shared" si="16"/>
        <v>28297.4537037036</v>
      </c>
      <c r="G167" s="100">
        <f t="shared" si="17"/>
        <v>13888.8888888889</v>
      </c>
      <c r="H167" s="100">
        <f t="shared" si="18"/>
        <v>14408.5648148147</v>
      </c>
      <c r="I167" s="105">
        <f t="shared" si="19"/>
        <v>2916666.66666665</v>
      </c>
      <c r="J167" s="100">
        <f t="shared" si="20"/>
        <v>29656.8253194604</v>
      </c>
      <c r="K167" s="100">
        <f t="shared" si="21"/>
        <v>10536.2070494425</v>
      </c>
      <c r="L167" s="100">
        <f t="shared" si="22"/>
        <v>19120.6182700179</v>
      </c>
      <c r="M167" s="100">
        <f t="shared" si="23"/>
        <v>3878403.10210673</v>
      </c>
    </row>
    <row r="168" s="82" customFormat="true" spans="5:13">
      <c r="E168" s="82">
        <v>151</v>
      </c>
      <c r="F168" s="100">
        <f t="shared" si="16"/>
        <v>28229.1666666666</v>
      </c>
      <c r="G168" s="100">
        <f t="shared" si="17"/>
        <v>13888.8888888889</v>
      </c>
      <c r="H168" s="100">
        <f t="shared" si="18"/>
        <v>14340.2777777777</v>
      </c>
      <c r="I168" s="105">
        <f t="shared" si="19"/>
        <v>2902777.77777776</v>
      </c>
      <c r="J168" s="100">
        <f t="shared" si="20"/>
        <v>29656.8253194604</v>
      </c>
      <c r="K168" s="100">
        <f t="shared" si="21"/>
        <v>10588.0100674356</v>
      </c>
      <c r="L168" s="100">
        <f t="shared" si="22"/>
        <v>19068.8152520248</v>
      </c>
      <c r="M168" s="100">
        <f t="shared" si="23"/>
        <v>3867815.0920393</v>
      </c>
    </row>
    <row r="169" s="82" customFormat="true" spans="5:13">
      <c r="E169" s="82">
        <v>152</v>
      </c>
      <c r="F169" s="100">
        <f t="shared" si="16"/>
        <v>28160.8796296296</v>
      </c>
      <c r="G169" s="100">
        <f t="shared" si="17"/>
        <v>13888.8888888889</v>
      </c>
      <c r="H169" s="100">
        <f t="shared" si="18"/>
        <v>14271.9907407407</v>
      </c>
      <c r="I169" s="105">
        <f t="shared" si="19"/>
        <v>2888888.88888887</v>
      </c>
      <c r="J169" s="100">
        <f t="shared" si="20"/>
        <v>29656.8253194604</v>
      </c>
      <c r="K169" s="100">
        <f t="shared" si="21"/>
        <v>10640.0677836005</v>
      </c>
      <c r="L169" s="100">
        <f t="shared" si="22"/>
        <v>19016.7575358599</v>
      </c>
      <c r="M169" s="100">
        <f t="shared" si="23"/>
        <v>3857175.02425569</v>
      </c>
    </row>
    <row r="170" s="82" customFormat="true" spans="5:13">
      <c r="E170" s="82">
        <v>153</v>
      </c>
      <c r="F170" s="100">
        <f t="shared" si="16"/>
        <v>28092.5925925925</v>
      </c>
      <c r="G170" s="100">
        <f t="shared" si="17"/>
        <v>13888.8888888889</v>
      </c>
      <c r="H170" s="100">
        <f t="shared" si="18"/>
        <v>14203.7037037036</v>
      </c>
      <c r="I170" s="105">
        <f t="shared" si="19"/>
        <v>2874999.99999998</v>
      </c>
      <c r="J170" s="100">
        <f t="shared" si="20"/>
        <v>29656.8253194604</v>
      </c>
      <c r="K170" s="100">
        <f t="shared" si="21"/>
        <v>10692.3814502032</v>
      </c>
      <c r="L170" s="100">
        <f t="shared" si="22"/>
        <v>18964.4438692572</v>
      </c>
      <c r="M170" s="100">
        <f t="shared" si="23"/>
        <v>3846482.64280549</v>
      </c>
    </row>
    <row r="171" s="82" customFormat="true" spans="5:13">
      <c r="E171" s="82">
        <v>154</v>
      </c>
      <c r="F171" s="100">
        <f t="shared" si="16"/>
        <v>28024.3055555555</v>
      </c>
      <c r="G171" s="100">
        <f t="shared" si="17"/>
        <v>13888.8888888889</v>
      </c>
      <c r="H171" s="100">
        <f t="shared" si="18"/>
        <v>14135.4166666666</v>
      </c>
      <c r="I171" s="105">
        <f t="shared" si="19"/>
        <v>2861111.1111111</v>
      </c>
      <c r="J171" s="100">
        <f t="shared" si="20"/>
        <v>29656.8253194604</v>
      </c>
      <c r="K171" s="100">
        <f t="shared" si="21"/>
        <v>10744.9523256667</v>
      </c>
      <c r="L171" s="100">
        <f t="shared" si="22"/>
        <v>18911.8729937937</v>
      </c>
      <c r="M171" s="100">
        <f t="shared" si="23"/>
        <v>3835737.69047982</v>
      </c>
    </row>
    <row r="172" s="82" customFormat="true" spans="5:13">
      <c r="E172" s="82">
        <v>155</v>
      </c>
      <c r="F172" s="100">
        <f t="shared" si="16"/>
        <v>27956.0185185184</v>
      </c>
      <c r="G172" s="100">
        <f t="shared" si="17"/>
        <v>13888.8888888889</v>
      </c>
      <c r="H172" s="100">
        <f t="shared" si="18"/>
        <v>14067.1296296296</v>
      </c>
      <c r="I172" s="105">
        <f t="shared" si="19"/>
        <v>2847222.22222221</v>
      </c>
      <c r="J172" s="100">
        <f t="shared" si="20"/>
        <v>29656.8253194604</v>
      </c>
      <c r="K172" s="100">
        <f t="shared" si="21"/>
        <v>10797.7816746012</v>
      </c>
      <c r="L172" s="100">
        <f t="shared" si="22"/>
        <v>18859.0436448591</v>
      </c>
      <c r="M172" s="100">
        <f t="shared" si="23"/>
        <v>3824939.90880522</v>
      </c>
    </row>
    <row r="173" s="82" customFormat="true" spans="5:13">
      <c r="E173" s="82">
        <v>156</v>
      </c>
      <c r="F173" s="100">
        <f t="shared" si="16"/>
        <v>27887.7314814814</v>
      </c>
      <c r="G173" s="100">
        <f t="shared" si="17"/>
        <v>13888.8888888889</v>
      </c>
      <c r="H173" s="100">
        <f t="shared" si="18"/>
        <v>13998.8425925925</v>
      </c>
      <c r="I173" s="105">
        <f t="shared" si="19"/>
        <v>2833333.33333332</v>
      </c>
      <c r="J173" s="100">
        <f t="shared" si="20"/>
        <v>29656.8253194604</v>
      </c>
      <c r="K173" s="100">
        <f t="shared" si="21"/>
        <v>10850.8707678347</v>
      </c>
      <c r="L173" s="100">
        <f t="shared" si="22"/>
        <v>18805.9545516257</v>
      </c>
      <c r="M173" s="100">
        <f t="shared" si="23"/>
        <v>3814089.03803739</v>
      </c>
    </row>
    <row r="174" s="82" customFormat="true" spans="5:13">
      <c r="E174" s="82">
        <v>157</v>
      </c>
      <c r="F174" s="100">
        <f t="shared" si="16"/>
        <v>27819.4444444444</v>
      </c>
      <c r="G174" s="100">
        <f t="shared" si="17"/>
        <v>13888.8888888889</v>
      </c>
      <c r="H174" s="100">
        <f t="shared" si="18"/>
        <v>13930.5555555555</v>
      </c>
      <c r="I174" s="105">
        <f t="shared" si="19"/>
        <v>2819444.44444443</v>
      </c>
      <c r="J174" s="100">
        <f t="shared" si="20"/>
        <v>29656.8253194604</v>
      </c>
      <c r="K174" s="100">
        <f t="shared" si="21"/>
        <v>10904.2208824432</v>
      </c>
      <c r="L174" s="100">
        <f t="shared" si="22"/>
        <v>18752.6044370172</v>
      </c>
      <c r="M174" s="100">
        <f t="shared" si="23"/>
        <v>3803184.81715495</v>
      </c>
    </row>
    <row r="175" s="82" customFormat="true" spans="5:13">
      <c r="E175" s="82">
        <v>158</v>
      </c>
      <c r="F175" s="100">
        <f t="shared" si="16"/>
        <v>27751.1574074073</v>
      </c>
      <c r="G175" s="100">
        <f t="shared" si="17"/>
        <v>13888.8888888889</v>
      </c>
      <c r="H175" s="100">
        <f t="shared" si="18"/>
        <v>13862.2685185184</v>
      </c>
      <c r="I175" s="105">
        <f t="shared" si="19"/>
        <v>2805555.55555554</v>
      </c>
      <c r="J175" s="100">
        <f t="shared" si="20"/>
        <v>29656.8253194604</v>
      </c>
      <c r="K175" s="100">
        <f t="shared" si="21"/>
        <v>10957.8333017819</v>
      </c>
      <c r="L175" s="100">
        <f t="shared" si="22"/>
        <v>18698.9920176785</v>
      </c>
      <c r="M175" s="100">
        <f t="shared" si="23"/>
        <v>3792226.98385316</v>
      </c>
    </row>
    <row r="176" s="82" customFormat="true" spans="5:13">
      <c r="E176" s="82">
        <v>159</v>
      </c>
      <c r="F176" s="100">
        <f t="shared" si="16"/>
        <v>27682.8703703703</v>
      </c>
      <c r="G176" s="100">
        <f t="shared" si="17"/>
        <v>13888.8888888889</v>
      </c>
      <c r="H176" s="100">
        <f t="shared" si="18"/>
        <v>13793.9814814814</v>
      </c>
      <c r="I176" s="105">
        <f t="shared" si="19"/>
        <v>2791666.66666665</v>
      </c>
      <c r="J176" s="100">
        <f t="shared" si="20"/>
        <v>29656.8253194604</v>
      </c>
      <c r="K176" s="100">
        <f t="shared" si="21"/>
        <v>11011.7093155156</v>
      </c>
      <c r="L176" s="100">
        <f t="shared" si="22"/>
        <v>18645.1160039447</v>
      </c>
      <c r="M176" s="100">
        <f t="shared" si="23"/>
        <v>3781215.27453765</v>
      </c>
    </row>
    <row r="177" s="82" customFormat="true" spans="5:13">
      <c r="E177" s="82">
        <v>160</v>
      </c>
      <c r="F177" s="100">
        <f t="shared" si="16"/>
        <v>27614.5833333333</v>
      </c>
      <c r="G177" s="100">
        <f t="shared" si="17"/>
        <v>13888.8888888889</v>
      </c>
      <c r="H177" s="100">
        <f t="shared" si="18"/>
        <v>13725.6944444444</v>
      </c>
      <c r="I177" s="105">
        <f t="shared" si="19"/>
        <v>2777777.77777776</v>
      </c>
      <c r="J177" s="100">
        <f t="shared" si="20"/>
        <v>29656.8253194604</v>
      </c>
      <c r="K177" s="100">
        <f t="shared" si="21"/>
        <v>11065.8502196503</v>
      </c>
      <c r="L177" s="100">
        <f t="shared" si="22"/>
        <v>18590.9750998101</v>
      </c>
      <c r="M177" s="100">
        <f t="shared" si="23"/>
        <v>3770149.424318</v>
      </c>
    </row>
    <row r="178" s="82" customFormat="true" spans="5:13">
      <c r="E178" s="82">
        <v>161</v>
      </c>
      <c r="F178" s="100">
        <f t="shared" si="16"/>
        <v>27546.2962962962</v>
      </c>
      <c r="G178" s="100">
        <f t="shared" si="17"/>
        <v>13888.8888888889</v>
      </c>
      <c r="H178" s="100">
        <f t="shared" si="18"/>
        <v>13657.4074074073</v>
      </c>
      <c r="I178" s="105">
        <f t="shared" si="19"/>
        <v>2763888.88888887</v>
      </c>
      <c r="J178" s="100">
        <f t="shared" si="20"/>
        <v>29656.8253194604</v>
      </c>
      <c r="K178" s="100">
        <f t="shared" si="21"/>
        <v>11120.2573165635</v>
      </c>
      <c r="L178" s="100">
        <f t="shared" si="22"/>
        <v>18536.5680028968</v>
      </c>
      <c r="M178" s="100">
        <f t="shared" si="23"/>
        <v>3759029.16700143</v>
      </c>
    </row>
    <row r="179" s="82" customFormat="true" spans="5:13">
      <c r="E179" s="82">
        <v>162</v>
      </c>
      <c r="F179" s="100">
        <f t="shared" si="16"/>
        <v>27478.0092592592</v>
      </c>
      <c r="G179" s="100">
        <f t="shared" si="17"/>
        <v>13888.8888888889</v>
      </c>
      <c r="H179" s="100">
        <f t="shared" si="18"/>
        <v>13589.1203703703</v>
      </c>
      <c r="I179" s="105">
        <f t="shared" si="19"/>
        <v>2749999.99999998</v>
      </c>
      <c r="J179" s="100">
        <f t="shared" si="20"/>
        <v>29656.8253194604</v>
      </c>
      <c r="K179" s="100">
        <f t="shared" si="21"/>
        <v>11174.9319150366</v>
      </c>
      <c r="L179" s="100">
        <f t="shared" si="22"/>
        <v>18481.8934044237</v>
      </c>
      <c r="M179" s="100">
        <f t="shared" si="23"/>
        <v>3747854.2350864</v>
      </c>
    </row>
    <row r="180" s="82" customFormat="true" spans="5:13">
      <c r="E180" s="82">
        <v>163</v>
      </c>
      <c r="F180" s="100">
        <f t="shared" si="16"/>
        <v>27409.7222222221</v>
      </c>
      <c r="G180" s="100">
        <f t="shared" si="17"/>
        <v>13888.8888888889</v>
      </c>
      <c r="H180" s="100">
        <f t="shared" si="18"/>
        <v>13520.8333333333</v>
      </c>
      <c r="I180" s="105">
        <f t="shared" si="19"/>
        <v>2736111.11111109</v>
      </c>
      <c r="J180" s="100">
        <f t="shared" si="20"/>
        <v>29656.8253194604</v>
      </c>
      <c r="K180" s="100">
        <f t="shared" si="21"/>
        <v>11229.8753302856</v>
      </c>
      <c r="L180" s="100">
        <f t="shared" si="22"/>
        <v>18426.9499891748</v>
      </c>
      <c r="M180" s="100">
        <f t="shared" si="23"/>
        <v>3736624.35975611</v>
      </c>
    </row>
    <row r="181" s="82" customFormat="true" spans="5:13">
      <c r="E181" s="82">
        <v>164</v>
      </c>
      <c r="F181" s="100">
        <f t="shared" si="16"/>
        <v>27341.4351851851</v>
      </c>
      <c r="G181" s="100">
        <f t="shared" si="17"/>
        <v>13888.8888888889</v>
      </c>
      <c r="H181" s="100">
        <f t="shared" si="18"/>
        <v>13452.5462962962</v>
      </c>
      <c r="I181" s="105">
        <f t="shared" si="19"/>
        <v>2722222.22222221</v>
      </c>
      <c r="J181" s="100">
        <f t="shared" si="20"/>
        <v>29656.8253194604</v>
      </c>
      <c r="K181" s="100">
        <f t="shared" si="21"/>
        <v>11285.0888839928</v>
      </c>
      <c r="L181" s="100">
        <f t="shared" si="22"/>
        <v>18371.7364354676</v>
      </c>
      <c r="M181" s="100">
        <f t="shared" si="23"/>
        <v>3725339.27087212</v>
      </c>
    </row>
    <row r="182" s="82" customFormat="true" spans="5:13">
      <c r="E182" s="82">
        <v>165</v>
      </c>
      <c r="F182" s="100">
        <f t="shared" si="16"/>
        <v>27273.1481481481</v>
      </c>
      <c r="G182" s="100">
        <f t="shared" si="17"/>
        <v>13888.8888888889</v>
      </c>
      <c r="H182" s="100">
        <f t="shared" si="18"/>
        <v>13384.2592592592</v>
      </c>
      <c r="I182" s="105">
        <f t="shared" si="19"/>
        <v>2708333.33333332</v>
      </c>
      <c r="J182" s="100">
        <f t="shared" si="20"/>
        <v>29656.8253194604</v>
      </c>
      <c r="K182" s="100">
        <f t="shared" si="21"/>
        <v>11340.5739043391</v>
      </c>
      <c r="L182" s="100">
        <f t="shared" si="22"/>
        <v>18316.2514151213</v>
      </c>
      <c r="M182" s="100">
        <f t="shared" si="23"/>
        <v>3713998.69696778</v>
      </c>
    </row>
    <row r="183" s="82" customFormat="true" spans="5:13">
      <c r="E183" s="82">
        <v>166</v>
      </c>
      <c r="F183" s="100">
        <f t="shared" si="16"/>
        <v>27204.861111111</v>
      </c>
      <c r="G183" s="100">
        <f t="shared" si="17"/>
        <v>13888.8888888889</v>
      </c>
      <c r="H183" s="100">
        <f t="shared" si="18"/>
        <v>13315.9722222221</v>
      </c>
      <c r="I183" s="105">
        <f t="shared" si="19"/>
        <v>2694444.44444443</v>
      </c>
      <c r="J183" s="100">
        <f t="shared" si="20"/>
        <v>29656.8253194604</v>
      </c>
      <c r="K183" s="100">
        <f t="shared" si="21"/>
        <v>11396.3317260354</v>
      </c>
      <c r="L183" s="100">
        <f t="shared" si="22"/>
        <v>18260.4935934249</v>
      </c>
      <c r="M183" s="100">
        <f t="shared" si="23"/>
        <v>3702602.36524174</v>
      </c>
    </row>
    <row r="184" s="82" customFormat="true" spans="5:13">
      <c r="E184" s="82">
        <v>167</v>
      </c>
      <c r="F184" s="100">
        <f t="shared" si="16"/>
        <v>27136.574074074</v>
      </c>
      <c r="G184" s="100">
        <f t="shared" si="17"/>
        <v>13888.8888888889</v>
      </c>
      <c r="H184" s="100">
        <f t="shared" si="18"/>
        <v>13247.6851851851</v>
      </c>
      <c r="I184" s="105">
        <f t="shared" si="19"/>
        <v>2680555.55555554</v>
      </c>
      <c r="J184" s="100">
        <f t="shared" si="20"/>
        <v>29656.8253194604</v>
      </c>
      <c r="K184" s="100">
        <f t="shared" si="21"/>
        <v>11452.3636903551</v>
      </c>
      <c r="L184" s="100">
        <f t="shared" si="22"/>
        <v>18204.4616291052</v>
      </c>
      <c r="M184" s="100">
        <f t="shared" si="23"/>
        <v>3691150.00155139</v>
      </c>
    </row>
    <row r="185" s="82" customFormat="true" spans="5:13">
      <c r="E185" s="82">
        <v>168</v>
      </c>
      <c r="F185" s="100">
        <f t="shared" si="16"/>
        <v>27068.287037037</v>
      </c>
      <c r="G185" s="100">
        <f t="shared" si="17"/>
        <v>13888.8888888889</v>
      </c>
      <c r="H185" s="100">
        <f t="shared" si="18"/>
        <v>13179.3981481481</v>
      </c>
      <c r="I185" s="105">
        <f t="shared" si="19"/>
        <v>2666666.66666665</v>
      </c>
      <c r="J185" s="100">
        <f t="shared" si="20"/>
        <v>29656.8253194604</v>
      </c>
      <c r="K185" s="100">
        <f t="shared" si="21"/>
        <v>11508.671145166</v>
      </c>
      <c r="L185" s="100">
        <f t="shared" si="22"/>
        <v>18148.1541742943</v>
      </c>
      <c r="M185" s="100">
        <f t="shared" si="23"/>
        <v>3679641.33040622</v>
      </c>
    </row>
    <row r="186" s="82" customFormat="true" spans="5:13">
      <c r="E186" s="82">
        <v>169</v>
      </c>
      <c r="F186" s="100">
        <f t="shared" si="16"/>
        <v>26999.9999999999</v>
      </c>
      <c r="G186" s="100">
        <f t="shared" si="17"/>
        <v>13888.8888888889</v>
      </c>
      <c r="H186" s="100">
        <f t="shared" si="18"/>
        <v>13111.111111111</v>
      </c>
      <c r="I186" s="105">
        <f t="shared" si="19"/>
        <v>2652777.77777776</v>
      </c>
      <c r="J186" s="100">
        <f t="shared" si="20"/>
        <v>29656.8253194604</v>
      </c>
      <c r="K186" s="100">
        <f t="shared" si="21"/>
        <v>11565.2554449631</v>
      </c>
      <c r="L186" s="100">
        <f t="shared" si="22"/>
        <v>18091.5698744973</v>
      </c>
      <c r="M186" s="100">
        <f t="shared" si="23"/>
        <v>3668076.07496126</v>
      </c>
    </row>
    <row r="187" s="82" customFormat="true" spans="5:13">
      <c r="E187" s="82">
        <v>170</v>
      </c>
      <c r="F187" s="100">
        <f t="shared" si="16"/>
        <v>26931.7129629629</v>
      </c>
      <c r="G187" s="100">
        <f t="shared" si="17"/>
        <v>13888.8888888889</v>
      </c>
      <c r="H187" s="100">
        <f t="shared" si="18"/>
        <v>13042.824074074</v>
      </c>
      <c r="I187" s="105">
        <f t="shared" si="19"/>
        <v>2638888.88888887</v>
      </c>
      <c r="J187" s="100">
        <f t="shared" si="20"/>
        <v>29656.8253194604</v>
      </c>
      <c r="K187" s="100">
        <f t="shared" si="21"/>
        <v>11622.1179509008</v>
      </c>
      <c r="L187" s="100">
        <f t="shared" si="22"/>
        <v>18034.7073685595</v>
      </c>
      <c r="M187" s="100">
        <f t="shared" si="23"/>
        <v>3656453.95701036</v>
      </c>
    </row>
    <row r="188" s="82" customFormat="true" spans="5:13">
      <c r="E188" s="82">
        <v>171</v>
      </c>
      <c r="F188" s="100">
        <f t="shared" si="16"/>
        <v>26863.4259259258</v>
      </c>
      <c r="G188" s="100">
        <f t="shared" si="17"/>
        <v>13888.8888888889</v>
      </c>
      <c r="H188" s="100">
        <f t="shared" si="18"/>
        <v>12974.537037037</v>
      </c>
      <c r="I188" s="105">
        <f t="shared" si="19"/>
        <v>2624999.99999998</v>
      </c>
      <c r="J188" s="100">
        <f t="shared" si="20"/>
        <v>29656.8253194604</v>
      </c>
      <c r="K188" s="100">
        <f t="shared" si="21"/>
        <v>11679.2600308261</v>
      </c>
      <c r="L188" s="100">
        <f t="shared" si="22"/>
        <v>17977.5652886343</v>
      </c>
      <c r="M188" s="100">
        <f t="shared" si="23"/>
        <v>3644774.69697953</v>
      </c>
    </row>
    <row r="189" s="82" customFormat="true" spans="5:13">
      <c r="E189" s="82">
        <v>172</v>
      </c>
      <c r="F189" s="100">
        <f t="shared" si="16"/>
        <v>26795.1388888888</v>
      </c>
      <c r="G189" s="100">
        <f t="shared" si="17"/>
        <v>13888.8888888889</v>
      </c>
      <c r="H189" s="100">
        <f t="shared" si="18"/>
        <v>12906.2499999999</v>
      </c>
      <c r="I189" s="105">
        <f t="shared" si="19"/>
        <v>2611111.11111109</v>
      </c>
      <c r="J189" s="100">
        <f t="shared" si="20"/>
        <v>29656.8253194604</v>
      </c>
      <c r="K189" s="100">
        <f t="shared" si="21"/>
        <v>11736.683059311</v>
      </c>
      <c r="L189" s="100">
        <f t="shared" si="22"/>
        <v>17920.1422601494</v>
      </c>
      <c r="M189" s="100">
        <f t="shared" si="23"/>
        <v>3633038.01392022</v>
      </c>
    </row>
    <row r="190" s="82" customFormat="true" spans="5:13">
      <c r="E190" s="82">
        <v>173</v>
      </c>
      <c r="F190" s="100">
        <f t="shared" si="16"/>
        <v>26726.8518518518</v>
      </c>
      <c r="G190" s="100">
        <f t="shared" si="17"/>
        <v>13888.8888888889</v>
      </c>
      <c r="H190" s="100">
        <f t="shared" si="18"/>
        <v>12837.9629629629</v>
      </c>
      <c r="I190" s="105">
        <f t="shared" si="19"/>
        <v>2597222.2222222</v>
      </c>
      <c r="J190" s="100">
        <f t="shared" si="20"/>
        <v>29656.8253194604</v>
      </c>
      <c r="K190" s="100">
        <f t="shared" si="21"/>
        <v>11794.3884176859</v>
      </c>
      <c r="L190" s="100">
        <f t="shared" si="22"/>
        <v>17862.4369017744</v>
      </c>
      <c r="M190" s="100">
        <f t="shared" si="23"/>
        <v>3621243.62550254</v>
      </c>
    </row>
    <row r="191" s="82" customFormat="true" spans="5:13">
      <c r="E191" s="82">
        <v>174</v>
      </c>
      <c r="F191" s="100">
        <f t="shared" si="16"/>
        <v>26658.5648148147</v>
      </c>
      <c r="G191" s="100">
        <f t="shared" si="17"/>
        <v>13888.8888888889</v>
      </c>
      <c r="H191" s="100">
        <f t="shared" si="18"/>
        <v>12769.6759259258</v>
      </c>
      <c r="I191" s="105">
        <f t="shared" si="19"/>
        <v>2583333.33333332</v>
      </c>
      <c r="J191" s="100">
        <f t="shared" si="20"/>
        <v>29656.8253194604</v>
      </c>
      <c r="K191" s="100">
        <f t="shared" si="21"/>
        <v>11852.3774940729</v>
      </c>
      <c r="L191" s="100">
        <f t="shared" si="22"/>
        <v>17804.4478253875</v>
      </c>
      <c r="M191" s="100">
        <f t="shared" si="23"/>
        <v>3609391.24800846</v>
      </c>
    </row>
    <row r="192" s="82" customFormat="true" spans="5:13">
      <c r="E192" s="82">
        <v>175</v>
      </c>
      <c r="F192" s="100">
        <f t="shared" si="16"/>
        <v>26590.2777777777</v>
      </c>
      <c r="G192" s="100">
        <f t="shared" si="17"/>
        <v>13888.8888888889</v>
      </c>
      <c r="H192" s="100">
        <f t="shared" si="18"/>
        <v>12701.3888888888</v>
      </c>
      <c r="I192" s="105">
        <f t="shared" si="19"/>
        <v>2569444.44444443</v>
      </c>
      <c r="J192" s="100">
        <f t="shared" si="20"/>
        <v>29656.8253194604</v>
      </c>
      <c r="K192" s="100">
        <f t="shared" si="21"/>
        <v>11910.6516834188</v>
      </c>
      <c r="L192" s="100">
        <f t="shared" si="22"/>
        <v>17746.1736360416</v>
      </c>
      <c r="M192" s="100">
        <f t="shared" si="23"/>
        <v>3597480.59632504</v>
      </c>
    </row>
    <row r="193" s="82" customFormat="true" spans="5:13">
      <c r="E193" s="82">
        <v>176</v>
      </c>
      <c r="F193" s="100">
        <f t="shared" si="16"/>
        <v>26521.9907407407</v>
      </c>
      <c r="G193" s="100">
        <f t="shared" si="17"/>
        <v>13888.8888888889</v>
      </c>
      <c r="H193" s="100">
        <f t="shared" si="18"/>
        <v>12633.1018518518</v>
      </c>
      <c r="I193" s="105">
        <f t="shared" si="19"/>
        <v>2555555.55555554</v>
      </c>
      <c r="J193" s="100">
        <f t="shared" si="20"/>
        <v>29656.8253194604</v>
      </c>
      <c r="K193" s="100">
        <f t="shared" si="21"/>
        <v>11969.2123875289</v>
      </c>
      <c r="L193" s="100">
        <f t="shared" si="22"/>
        <v>17687.6129319315</v>
      </c>
      <c r="M193" s="100">
        <f t="shared" si="23"/>
        <v>3585511.38393752</v>
      </c>
    </row>
    <row r="194" s="82" customFormat="true" spans="5:13">
      <c r="E194" s="82">
        <v>177</v>
      </c>
      <c r="F194" s="100">
        <f t="shared" si="16"/>
        <v>26453.7037037036</v>
      </c>
      <c r="G194" s="100">
        <f t="shared" si="17"/>
        <v>13888.8888888889</v>
      </c>
      <c r="H194" s="100">
        <f t="shared" si="18"/>
        <v>12564.8148148147</v>
      </c>
      <c r="I194" s="105">
        <f t="shared" si="19"/>
        <v>2541666.66666665</v>
      </c>
      <c r="J194" s="100">
        <f t="shared" si="20"/>
        <v>29656.8253194604</v>
      </c>
      <c r="K194" s="100">
        <f t="shared" si="21"/>
        <v>12028.0610151009</v>
      </c>
      <c r="L194" s="100">
        <f t="shared" si="22"/>
        <v>17628.7643043595</v>
      </c>
      <c r="M194" s="100">
        <f t="shared" si="23"/>
        <v>3573483.32292242</v>
      </c>
    </row>
    <row r="195" s="82" customFormat="true" spans="5:13">
      <c r="E195" s="82">
        <v>178</v>
      </c>
      <c r="F195" s="100">
        <f t="shared" si="16"/>
        <v>26385.4166666666</v>
      </c>
      <c r="G195" s="100">
        <f t="shared" si="17"/>
        <v>13888.8888888889</v>
      </c>
      <c r="H195" s="100">
        <f t="shared" si="18"/>
        <v>12496.5277777777</v>
      </c>
      <c r="I195" s="105">
        <f t="shared" si="19"/>
        <v>2527777.77777776</v>
      </c>
      <c r="J195" s="100">
        <f t="shared" si="20"/>
        <v>29656.8253194604</v>
      </c>
      <c r="K195" s="100">
        <f t="shared" si="21"/>
        <v>12087.1989817585</v>
      </c>
      <c r="L195" s="100">
        <f t="shared" si="22"/>
        <v>17569.6263377019</v>
      </c>
      <c r="M195" s="100">
        <f t="shared" si="23"/>
        <v>3561396.12394066</v>
      </c>
    </row>
    <row r="196" s="82" customFormat="true" spans="5:13">
      <c r="E196" s="82">
        <v>179</v>
      </c>
      <c r="F196" s="100">
        <f t="shared" si="16"/>
        <v>26317.1296296295</v>
      </c>
      <c r="G196" s="100">
        <f t="shared" si="17"/>
        <v>13888.8888888889</v>
      </c>
      <c r="H196" s="100">
        <f t="shared" si="18"/>
        <v>12428.2407407407</v>
      </c>
      <c r="I196" s="105">
        <f t="shared" si="19"/>
        <v>2513888.88888887</v>
      </c>
      <c r="J196" s="100">
        <f t="shared" si="20"/>
        <v>29656.8253194604</v>
      </c>
      <c r="K196" s="100">
        <f t="shared" si="21"/>
        <v>12146.6277100855</v>
      </c>
      <c r="L196" s="100">
        <f t="shared" si="22"/>
        <v>17510.1976093749</v>
      </c>
      <c r="M196" s="100">
        <f t="shared" si="23"/>
        <v>3549249.49623057</v>
      </c>
    </row>
    <row r="197" s="82" customFormat="true" spans="5:13">
      <c r="E197" s="82">
        <v>180</v>
      </c>
      <c r="F197" s="100">
        <f t="shared" si="16"/>
        <v>26248.8425925925</v>
      </c>
      <c r="G197" s="100">
        <f t="shared" si="17"/>
        <v>13888.8888888889</v>
      </c>
      <c r="H197" s="100">
        <f t="shared" si="18"/>
        <v>12359.9537037036</v>
      </c>
      <c r="I197" s="105">
        <f t="shared" si="19"/>
        <v>2499999.99999998</v>
      </c>
      <c r="J197" s="100">
        <f t="shared" si="20"/>
        <v>29656.8253194604</v>
      </c>
      <c r="K197" s="100">
        <f t="shared" si="21"/>
        <v>12206.3486296601</v>
      </c>
      <c r="L197" s="100">
        <f t="shared" si="22"/>
        <v>17450.4766898003</v>
      </c>
      <c r="M197" s="100">
        <f t="shared" si="23"/>
        <v>3537043.14760091</v>
      </c>
    </row>
    <row r="198" s="82" customFormat="true" spans="5:13">
      <c r="E198" s="82">
        <v>181</v>
      </c>
      <c r="F198" s="100">
        <f t="shared" si="16"/>
        <v>26180.5555555555</v>
      </c>
      <c r="G198" s="100">
        <f t="shared" si="17"/>
        <v>13888.8888888889</v>
      </c>
      <c r="H198" s="100">
        <f t="shared" si="18"/>
        <v>12291.6666666666</v>
      </c>
      <c r="I198" s="105">
        <f t="shared" si="19"/>
        <v>2486111.11111109</v>
      </c>
      <c r="J198" s="100">
        <f t="shared" si="20"/>
        <v>29656.8253194604</v>
      </c>
      <c r="K198" s="100">
        <f t="shared" si="21"/>
        <v>12266.3631770892</v>
      </c>
      <c r="L198" s="100">
        <f t="shared" si="22"/>
        <v>17390.4621423712</v>
      </c>
      <c r="M198" s="100">
        <f t="shared" si="23"/>
        <v>3524776.78442382</v>
      </c>
    </row>
    <row r="199" s="82" customFormat="true" spans="5:13">
      <c r="E199" s="82">
        <v>182</v>
      </c>
      <c r="F199" s="100">
        <f t="shared" si="16"/>
        <v>26112.2685185184</v>
      </c>
      <c r="G199" s="100">
        <f t="shared" si="17"/>
        <v>13888.8888888889</v>
      </c>
      <c r="H199" s="100">
        <f t="shared" si="18"/>
        <v>12223.3796296295</v>
      </c>
      <c r="I199" s="105">
        <f t="shared" si="19"/>
        <v>2472222.2222222</v>
      </c>
      <c r="J199" s="100">
        <f t="shared" si="20"/>
        <v>29656.8253194604</v>
      </c>
      <c r="K199" s="100">
        <f t="shared" si="21"/>
        <v>12326.6727960432</v>
      </c>
      <c r="L199" s="100">
        <f t="shared" si="22"/>
        <v>17330.1525234171</v>
      </c>
      <c r="M199" s="100">
        <f t="shared" si="23"/>
        <v>3512450.11162778</v>
      </c>
    </row>
    <row r="200" s="82" customFormat="true" spans="5:13">
      <c r="E200" s="82">
        <v>183</v>
      </c>
      <c r="F200" s="100">
        <f t="shared" si="16"/>
        <v>26043.9814814814</v>
      </c>
      <c r="G200" s="100">
        <f t="shared" si="17"/>
        <v>13888.8888888889</v>
      </c>
      <c r="H200" s="100">
        <f t="shared" si="18"/>
        <v>12155.0925925925</v>
      </c>
      <c r="I200" s="105">
        <f t="shared" si="19"/>
        <v>2458333.33333331</v>
      </c>
      <c r="J200" s="100">
        <f t="shared" si="20"/>
        <v>29656.8253194604</v>
      </c>
      <c r="K200" s="100">
        <f t="shared" si="21"/>
        <v>12387.2789372905</v>
      </c>
      <c r="L200" s="100">
        <f t="shared" si="22"/>
        <v>17269.5463821699</v>
      </c>
      <c r="M200" s="100">
        <f t="shared" si="23"/>
        <v>3500062.83269049</v>
      </c>
    </row>
    <row r="201" s="82" customFormat="true" spans="5:13">
      <c r="E201" s="82">
        <v>184</v>
      </c>
      <c r="F201" s="100">
        <f t="shared" si="16"/>
        <v>25975.6944444444</v>
      </c>
      <c r="G201" s="100">
        <f t="shared" si="17"/>
        <v>13888.8888888889</v>
      </c>
      <c r="H201" s="100">
        <f t="shared" si="18"/>
        <v>12086.8055555555</v>
      </c>
      <c r="I201" s="105">
        <f t="shared" si="19"/>
        <v>2444444.44444443</v>
      </c>
      <c r="J201" s="100">
        <f t="shared" si="20"/>
        <v>29656.8253194604</v>
      </c>
      <c r="K201" s="100">
        <f t="shared" si="21"/>
        <v>12448.1830587321</v>
      </c>
      <c r="L201" s="100">
        <f t="shared" si="22"/>
        <v>17208.6422607282</v>
      </c>
      <c r="M201" s="100">
        <f t="shared" si="23"/>
        <v>3487614.64963176</v>
      </c>
    </row>
    <row r="202" s="82" customFormat="true" spans="5:13">
      <c r="E202" s="82">
        <v>185</v>
      </c>
      <c r="F202" s="100">
        <f t="shared" si="16"/>
        <v>25907.4074074073</v>
      </c>
      <c r="G202" s="100">
        <f t="shared" si="17"/>
        <v>13888.8888888889</v>
      </c>
      <c r="H202" s="100">
        <f t="shared" si="18"/>
        <v>12018.5185185184</v>
      </c>
      <c r="I202" s="105">
        <f t="shared" si="19"/>
        <v>2430555.55555554</v>
      </c>
      <c r="J202" s="100">
        <f t="shared" si="20"/>
        <v>29656.8253194604</v>
      </c>
      <c r="K202" s="100">
        <f t="shared" si="21"/>
        <v>12509.3866254376</v>
      </c>
      <c r="L202" s="100">
        <f t="shared" si="22"/>
        <v>17147.4386940228</v>
      </c>
      <c r="M202" s="100">
        <f t="shared" si="23"/>
        <v>3475105.26300632</v>
      </c>
    </row>
    <row r="203" s="82" customFormat="true" spans="5:13">
      <c r="E203" s="82">
        <v>186</v>
      </c>
      <c r="F203" s="100">
        <f t="shared" si="16"/>
        <v>25839.1203703703</v>
      </c>
      <c r="G203" s="100">
        <f t="shared" si="17"/>
        <v>13888.8888888889</v>
      </c>
      <c r="H203" s="100">
        <f t="shared" si="18"/>
        <v>11950.2314814814</v>
      </c>
      <c r="I203" s="105">
        <f t="shared" si="19"/>
        <v>2416666.66666665</v>
      </c>
      <c r="J203" s="100">
        <f t="shared" si="20"/>
        <v>29656.8253194604</v>
      </c>
      <c r="K203" s="100">
        <f t="shared" si="21"/>
        <v>12570.8911096793</v>
      </c>
      <c r="L203" s="100">
        <f t="shared" si="22"/>
        <v>17085.9342097811</v>
      </c>
      <c r="M203" s="100">
        <f t="shared" si="23"/>
        <v>3462534.37189664</v>
      </c>
    </row>
    <row r="204" s="82" customFormat="true" spans="5:13">
      <c r="E204" s="82">
        <v>187</v>
      </c>
      <c r="F204" s="100">
        <f t="shared" si="16"/>
        <v>25770.8333333332</v>
      </c>
      <c r="G204" s="100">
        <f t="shared" si="17"/>
        <v>13888.8888888889</v>
      </c>
      <c r="H204" s="100">
        <f t="shared" si="18"/>
        <v>11881.9444444444</v>
      </c>
      <c r="I204" s="105">
        <f t="shared" si="19"/>
        <v>2402777.77777776</v>
      </c>
      <c r="J204" s="100">
        <f t="shared" si="20"/>
        <v>29656.8253194604</v>
      </c>
      <c r="K204" s="100">
        <f t="shared" si="21"/>
        <v>12632.6979909686</v>
      </c>
      <c r="L204" s="100">
        <f t="shared" si="22"/>
        <v>17024.1273284918</v>
      </c>
      <c r="M204" s="100">
        <f t="shared" si="23"/>
        <v>3449901.67390567</v>
      </c>
    </row>
    <row r="205" s="82" customFormat="true" spans="5:13">
      <c r="E205" s="82">
        <v>188</v>
      </c>
      <c r="F205" s="100">
        <f t="shared" si="16"/>
        <v>25702.5462962962</v>
      </c>
      <c r="G205" s="100">
        <f t="shared" si="17"/>
        <v>13888.8888888889</v>
      </c>
      <c r="H205" s="100">
        <f t="shared" si="18"/>
        <v>11813.6574074073</v>
      </c>
      <c r="I205" s="105">
        <f t="shared" si="19"/>
        <v>2388888.88888887</v>
      </c>
      <c r="J205" s="100">
        <f t="shared" si="20"/>
        <v>29656.8253194604</v>
      </c>
      <c r="K205" s="100">
        <f t="shared" si="21"/>
        <v>12694.8087560908</v>
      </c>
      <c r="L205" s="100">
        <f t="shared" si="22"/>
        <v>16962.0165633696</v>
      </c>
      <c r="M205" s="100">
        <f t="shared" si="23"/>
        <v>3437206.86514958</v>
      </c>
    </row>
    <row r="206" s="82" customFormat="true" spans="5:13">
      <c r="E206" s="82">
        <v>189</v>
      </c>
      <c r="F206" s="100">
        <f t="shared" si="16"/>
        <v>25634.2592592592</v>
      </c>
      <c r="G206" s="100">
        <f t="shared" si="17"/>
        <v>13888.8888888889</v>
      </c>
      <c r="H206" s="100">
        <f t="shared" si="18"/>
        <v>11745.3703703703</v>
      </c>
      <c r="I206" s="105">
        <f t="shared" si="19"/>
        <v>2374999.99999998</v>
      </c>
      <c r="J206" s="100">
        <f t="shared" si="20"/>
        <v>29656.8253194604</v>
      </c>
      <c r="K206" s="100">
        <f t="shared" si="21"/>
        <v>12757.2248991416</v>
      </c>
      <c r="L206" s="100">
        <f t="shared" si="22"/>
        <v>16899.6004203188</v>
      </c>
      <c r="M206" s="100">
        <f t="shared" si="23"/>
        <v>3424449.64025044</v>
      </c>
    </row>
    <row r="207" s="82" customFormat="true" spans="5:13">
      <c r="E207" s="82">
        <v>190</v>
      </c>
      <c r="F207" s="100">
        <f t="shared" si="16"/>
        <v>25565.9722222221</v>
      </c>
      <c r="G207" s="100">
        <f t="shared" si="17"/>
        <v>13888.8888888889</v>
      </c>
      <c r="H207" s="100">
        <f t="shared" si="18"/>
        <v>11677.0833333332</v>
      </c>
      <c r="I207" s="105">
        <f t="shared" si="19"/>
        <v>2361111.11111109</v>
      </c>
      <c r="J207" s="100">
        <f t="shared" si="20"/>
        <v>29656.8253194604</v>
      </c>
      <c r="K207" s="100">
        <f t="shared" si="21"/>
        <v>12819.9479215624</v>
      </c>
      <c r="L207" s="100">
        <f t="shared" si="22"/>
        <v>16836.877397898</v>
      </c>
      <c r="M207" s="100">
        <f t="shared" si="23"/>
        <v>3411629.69232888</v>
      </c>
    </row>
    <row r="208" s="82" customFormat="true" spans="5:13">
      <c r="E208" s="82">
        <v>191</v>
      </c>
      <c r="F208" s="100">
        <f t="shared" si="16"/>
        <v>25497.6851851851</v>
      </c>
      <c r="G208" s="100">
        <f t="shared" si="17"/>
        <v>13888.8888888889</v>
      </c>
      <c r="H208" s="100">
        <f t="shared" si="18"/>
        <v>11608.7962962962</v>
      </c>
      <c r="I208" s="105">
        <f t="shared" si="19"/>
        <v>2347222.2222222</v>
      </c>
      <c r="J208" s="100">
        <f t="shared" si="20"/>
        <v>29656.8253194604</v>
      </c>
      <c r="K208" s="100">
        <f t="shared" si="21"/>
        <v>12882.9793321767</v>
      </c>
      <c r="L208" s="100">
        <f t="shared" si="22"/>
        <v>16773.8459872836</v>
      </c>
      <c r="M208" s="100">
        <f t="shared" si="23"/>
        <v>3398746.7129967</v>
      </c>
    </row>
    <row r="209" s="82" customFormat="true" spans="5:13">
      <c r="E209" s="82">
        <v>192</v>
      </c>
      <c r="F209" s="100">
        <f t="shared" ref="F209:F257" si="24">G209+H209</f>
        <v>25429.3981481481</v>
      </c>
      <c r="G209" s="100">
        <f t="shared" si="17"/>
        <v>13888.8888888889</v>
      </c>
      <c r="H209" s="100">
        <f t="shared" si="18"/>
        <v>11540.5092592592</v>
      </c>
      <c r="I209" s="105">
        <f t="shared" si="19"/>
        <v>2333333.33333331</v>
      </c>
      <c r="J209" s="100">
        <f t="shared" si="20"/>
        <v>29656.8253194604</v>
      </c>
      <c r="K209" s="100">
        <f t="shared" si="21"/>
        <v>12946.3206472266</v>
      </c>
      <c r="L209" s="100">
        <f t="shared" si="22"/>
        <v>16710.5046722338</v>
      </c>
      <c r="M209" s="100">
        <f t="shared" si="23"/>
        <v>3385800.39234947</v>
      </c>
    </row>
    <row r="210" s="82" customFormat="true" spans="5:13">
      <c r="E210" s="82">
        <v>193</v>
      </c>
      <c r="F210" s="100">
        <f t="shared" si="24"/>
        <v>25361.111111111</v>
      </c>
      <c r="G210" s="100">
        <f t="shared" ref="G210:G257" si="25">$C$11</f>
        <v>13888.8888888889</v>
      </c>
      <c r="H210" s="100">
        <f t="shared" ref="H210:H257" si="26">I209*$C$10</f>
        <v>11472.2222222221</v>
      </c>
      <c r="I210" s="105">
        <f t="shared" ref="I210:I257" si="27">I209-G210</f>
        <v>2319444.44444442</v>
      </c>
      <c r="J210" s="100">
        <f t="shared" ref="J210:J257" si="28">$C$12</f>
        <v>29656.8253194604</v>
      </c>
      <c r="K210" s="100">
        <f t="shared" ref="K210:K257" si="29">J210-L210</f>
        <v>13009.9733904088</v>
      </c>
      <c r="L210" s="100">
        <f t="shared" ref="L210:L257" si="30">M209*$C$10</f>
        <v>16646.8519290516</v>
      </c>
      <c r="M210" s="100">
        <f t="shared" ref="M210:M257" si="31">M209-K210</f>
        <v>3372790.41895906</v>
      </c>
    </row>
    <row r="211" s="82" customFormat="true" spans="5:13">
      <c r="E211" s="82">
        <v>194</v>
      </c>
      <c r="F211" s="100">
        <f t="shared" si="24"/>
        <v>25292.824074074</v>
      </c>
      <c r="G211" s="100">
        <f t="shared" si="25"/>
        <v>13888.8888888889</v>
      </c>
      <c r="H211" s="100">
        <f t="shared" si="26"/>
        <v>11403.9351851851</v>
      </c>
      <c r="I211" s="105">
        <f t="shared" si="27"/>
        <v>2305555.55555554</v>
      </c>
      <c r="J211" s="100">
        <f t="shared" si="28"/>
        <v>29656.8253194604</v>
      </c>
      <c r="K211" s="100">
        <f t="shared" si="29"/>
        <v>13073.9390929116</v>
      </c>
      <c r="L211" s="100">
        <f t="shared" si="30"/>
        <v>16582.8862265487</v>
      </c>
      <c r="M211" s="100">
        <f t="shared" si="31"/>
        <v>3359716.47986615</v>
      </c>
    </row>
    <row r="212" s="82" customFormat="true" spans="5:13">
      <c r="E212" s="82">
        <v>195</v>
      </c>
      <c r="F212" s="100">
        <f t="shared" si="24"/>
        <v>25224.5370370369</v>
      </c>
      <c r="G212" s="100">
        <f t="shared" si="25"/>
        <v>13888.8888888889</v>
      </c>
      <c r="H212" s="100">
        <f t="shared" si="26"/>
        <v>11335.6481481481</v>
      </c>
      <c r="I212" s="105">
        <f t="shared" si="27"/>
        <v>2291666.66666665</v>
      </c>
      <c r="J212" s="100">
        <f t="shared" si="28"/>
        <v>29656.8253194604</v>
      </c>
      <c r="K212" s="100">
        <f t="shared" si="29"/>
        <v>13138.2192934518</v>
      </c>
      <c r="L212" s="100">
        <f t="shared" si="30"/>
        <v>16518.6060260086</v>
      </c>
      <c r="M212" s="100">
        <f t="shared" si="31"/>
        <v>3346578.2605727</v>
      </c>
    </row>
    <row r="213" s="82" customFormat="true" spans="5:13">
      <c r="E213" s="82">
        <v>196</v>
      </c>
      <c r="F213" s="100">
        <f t="shared" si="24"/>
        <v>25156.2499999999</v>
      </c>
      <c r="G213" s="100">
        <f t="shared" si="25"/>
        <v>13888.8888888889</v>
      </c>
      <c r="H213" s="100">
        <f t="shared" si="26"/>
        <v>11267.361111111</v>
      </c>
      <c r="I213" s="105">
        <f t="shared" si="27"/>
        <v>2277777.77777776</v>
      </c>
      <c r="J213" s="100">
        <f t="shared" si="28"/>
        <v>29656.8253194604</v>
      </c>
      <c r="K213" s="100">
        <f t="shared" si="29"/>
        <v>13202.8155383112</v>
      </c>
      <c r="L213" s="100">
        <f t="shared" si="30"/>
        <v>16454.0097811491</v>
      </c>
      <c r="M213" s="100">
        <f t="shared" si="31"/>
        <v>3333375.44503439</v>
      </c>
    </row>
    <row r="214" s="82" customFormat="true" spans="5:13">
      <c r="E214" s="82">
        <v>197</v>
      </c>
      <c r="F214" s="100">
        <f t="shared" si="24"/>
        <v>25087.9629629629</v>
      </c>
      <c r="G214" s="100">
        <f t="shared" si="25"/>
        <v>13888.8888888889</v>
      </c>
      <c r="H214" s="100">
        <f t="shared" si="26"/>
        <v>11199.074074074</v>
      </c>
      <c r="I214" s="105">
        <f t="shared" si="27"/>
        <v>2263888.88888887</v>
      </c>
      <c r="J214" s="100">
        <f t="shared" si="28"/>
        <v>29656.8253194604</v>
      </c>
      <c r="K214" s="100">
        <f t="shared" si="29"/>
        <v>13267.7293813746</v>
      </c>
      <c r="L214" s="100">
        <f t="shared" si="30"/>
        <v>16389.0959380858</v>
      </c>
      <c r="M214" s="100">
        <f t="shared" si="31"/>
        <v>3320107.71565302</v>
      </c>
    </row>
    <row r="215" s="82" customFormat="true" spans="5:13">
      <c r="E215" s="82">
        <v>198</v>
      </c>
      <c r="F215" s="100">
        <f t="shared" si="24"/>
        <v>25019.6759259258</v>
      </c>
      <c r="G215" s="100">
        <f t="shared" si="25"/>
        <v>13888.8888888889</v>
      </c>
      <c r="H215" s="100">
        <f t="shared" si="26"/>
        <v>11130.7870370369</v>
      </c>
      <c r="I215" s="105">
        <f t="shared" si="27"/>
        <v>2249999.99999998</v>
      </c>
      <c r="J215" s="100">
        <f t="shared" si="28"/>
        <v>29656.8253194604</v>
      </c>
      <c r="K215" s="100">
        <f t="shared" si="29"/>
        <v>13332.9623841664</v>
      </c>
      <c r="L215" s="100">
        <f t="shared" si="30"/>
        <v>16323.862935294</v>
      </c>
      <c r="M215" s="100">
        <f t="shared" si="31"/>
        <v>3306774.75326885</v>
      </c>
    </row>
    <row r="216" s="82" customFormat="true" spans="5:13">
      <c r="E216" s="82">
        <v>199</v>
      </c>
      <c r="F216" s="100">
        <f t="shared" si="24"/>
        <v>24951.3888888888</v>
      </c>
      <c r="G216" s="100">
        <f t="shared" si="25"/>
        <v>13888.8888888889</v>
      </c>
      <c r="H216" s="100">
        <f t="shared" si="26"/>
        <v>11062.4999999999</v>
      </c>
      <c r="I216" s="105">
        <f t="shared" si="27"/>
        <v>2236111.11111109</v>
      </c>
      <c r="J216" s="100">
        <f t="shared" si="28"/>
        <v>29656.8253194604</v>
      </c>
      <c r="K216" s="100">
        <f t="shared" si="29"/>
        <v>13398.5161158885</v>
      </c>
      <c r="L216" s="100">
        <f t="shared" si="30"/>
        <v>16258.3092035718</v>
      </c>
      <c r="M216" s="100">
        <f t="shared" si="31"/>
        <v>3293376.23715296</v>
      </c>
    </row>
    <row r="217" s="82" customFormat="true" spans="5:13">
      <c r="E217" s="82">
        <v>200</v>
      </c>
      <c r="F217" s="100">
        <f t="shared" si="24"/>
        <v>24883.1018518518</v>
      </c>
      <c r="G217" s="100">
        <f t="shared" si="25"/>
        <v>13888.8888888889</v>
      </c>
      <c r="H217" s="100">
        <f t="shared" si="26"/>
        <v>10994.2129629629</v>
      </c>
      <c r="I217" s="105">
        <f t="shared" si="27"/>
        <v>2222222.2222222</v>
      </c>
      <c r="J217" s="100">
        <f t="shared" si="28"/>
        <v>29656.8253194604</v>
      </c>
      <c r="K217" s="100">
        <f t="shared" si="29"/>
        <v>13464.3921534583</v>
      </c>
      <c r="L217" s="100">
        <f t="shared" si="30"/>
        <v>16192.4331660021</v>
      </c>
      <c r="M217" s="100">
        <f t="shared" si="31"/>
        <v>3279911.8449995</v>
      </c>
    </row>
    <row r="218" s="82" customFormat="true" spans="5:13">
      <c r="E218" s="82">
        <v>201</v>
      </c>
      <c r="F218" s="100">
        <f t="shared" si="24"/>
        <v>24814.8148148147</v>
      </c>
      <c r="G218" s="100">
        <f t="shared" si="25"/>
        <v>13888.8888888889</v>
      </c>
      <c r="H218" s="100">
        <f t="shared" si="26"/>
        <v>10925.9259259258</v>
      </c>
      <c r="I218" s="105">
        <f t="shared" si="27"/>
        <v>2208333.33333331</v>
      </c>
      <c r="J218" s="100">
        <f t="shared" si="28"/>
        <v>29656.8253194604</v>
      </c>
      <c r="K218" s="100">
        <f t="shared" si="29"/>
        <v>13530.5920815461</v>
      </c>
      <c r="L218" s="100">
        <f t="shared" si="30"/>
        <v>16126.2332379142</v>
      </c>
      <c r="M218" s="100">
        <f t="shared" si="31"/>
        <v>3266381.25291796</v>
      </c>
    </row>
    <row r="219" s="82" customFormat="true" spans="5:13">
      <c r="E219" s="82">
        <v>202</v>
      </c>
      <c r="F219" s="100">
        <f t="shared" si="24"/>
        <v>24746.5277777777</v>
      </c>
      <c r="G219" s="100">
        <f t="shared" si="25"/>
        <v>13888.8888888889</v>
      </c>
      <c r="H219" s="100">
        <f t="shared" si="26"/>
        <v>10857.6388888888</v>
      </c>
      <c r="I219" s="105">
        <f t="shared" si="27"/>
        <v>2194444.44444442</v>
      </c>
      <c r="J219" s="100">
        <f t="shared" si="28"/>
        <v>29656.8253194604</v>
      </c>
      <c r="K219" s="100">
        <f t="shared" si="29"/>
        <v>13597.1174926137</v>
      </c>
      <c r="L219" s="100">
        <f t="shared" si="30"/>
        <v>16059.7078268466</v>
      </c>
      <c r="M219" s="100">
        <f t="shared" si="31"/>
        <v>3252784.13542534</v>
      </c>
    </row>
    <row r="220" s="82" customFormat="true" spans="5:13">
      <c r="E220" s="82">
        <v>203</v>
      </c>
      <c r="F220" s="100">
        <f t="shared" si="24"/>
        <v>24678.2407407406</v>
      </c>
      <c r="G220" s="100">
        <f t="shared" si="25"/>
        <v>13888.8888888889</v>
      </c>
      <c r="H220" s="100">
        <f t="shared" si="26"/>
        <v>10789.3518518518</v>
      </c>
      <c r="I220" s="105">
        <f t="shared" si="27"/>
        <v>2180555.55555553</v>
      </c>
      <c r="J220" s="100">
        <f t="shared" si="28"/>
        <v>29656.8253194604</v>
      </c>
      <c r="K220" s="100">
        <f t="shared" si="29"/>
        <v>13663.9699869524</v>
      </c>
      <c r="L220" s="100">
        <f t="shared" si="30"/>
        <v>15992.8553325079</v>
      </c>
      <c r="M220" s="100">
        <f t="shared" si="31"/>
        <v>3239120.16543839</v>
      </c>
    </row>
    <row r="221" s="82" customFormat="true" spans="5:13">
      <c r="E221" s="82">
        <v>204</v>
      </c>
      <c r="F221" s="100">
        <f t="shared" si="24"/>
        <v>24609.9537037036</v>
      </c>
      <c r="G221" s="100">
        <f t="shared" si="25"/>
        <v>13888.8888888889</v>
      </c>
      <c r="H221" s="100">
        <f t="shared" si="26"/>
        <v>10721.0648148147</v>
      </c>
      <c r="I221" s="105">
        <f t="shared" si="27"/>
        <v>2166666.66666665</v>
      </c>
      <c r="J221" s="100">
        <f t="shared" si="28"/>
        <v>29656.8253194604</v>
      </c>
      <c r="K221" s="100">
        <f t="shared" si="29"/>
        <v>13731.1511727216</v>
      </c>
      <c r="L221" s="100">
        <f t="shared" si="30"/>
        <v>15925.6741467388</v>
      </c>
      <c r="M221" s="100">
        <f t="shared" si="31"/>
        <v>3225389.01426567</v>
      </c>
    </row>
    <row r="222" s="82" customFormat="true" spans="5:13">
      <c r="E222" s="82">
        <v>205</v>
      </c>
      <c r="F222" s="100">
        <f t="shared" si="24"/>
        <v>24541.6666666666</v>
      </c>
      <c r="G222" s="100">
        <f t="shared" si="25"/>
        <v>13888.8888888889</v>
      </c>
      <c r="H222" s="100">
        <f t="shared" si="26"/>
        <v>10652.7777777777</v>
      </c>
      <c r="I222" s="105">
        <f t="shared" si="27"/>
        <v>2152777.77777776</v>
      </c>
      <c r="J222" s="100">
        <f t="shared" si="28"/>
        <v>29656.8253194604</v>
      </c>
      <c r="K222" s="100">
        <f t="shared" si="29"/>
        <v>13798.6626659875</v>
      </c>
      <c r="L222" s="100">
        <f t="shared" si="30"/>
        <v>15858.1626534729</v>
      </c>
      <c r="M222" s="100">
        <f t="shared" si="31"/>
        <v>3211590.35159968</v>
      </c>
    </row>
    <row r="223" s="82" customFormat="true" spans="5:13">
      <c r="E223" s="82">
        <v>206</v>
      </c>
      <c r="F223" s="100">
        <f t="shared" si="24"/>
        <v>24473.3796296295</v>
      </c>
      <c r="G223" s="100">
        <f t="shared" si="25"/>
        <v>13888.8888888889</v>
      </c>
      <c r="H223" s="100">
        <f t="shared" si="26"/>
        <v>10584.4907407406</v>
      </c>
      <c r="I223" s="105">
        <f t="shared" si="27"/>
        <v>2138888.88888887</v>
      </c>
      <c r="J223" s="100">
        <f t="shared" si="28"/>
        <v>29656.8253194604</v>
      </c>
      <c r="K223" s="100">
        <f t="shared" si="29"/>
        <v>13866.5060907619</v>
      </c>
      <c r="L223" s="100">
        <f t="shared" si="30"/>
        <v>15790.3192286984</v>
      </c>
      <c r="M223" s="100">
        <f t="shared" si="31"/>
        <v>3197723.84550892</v>
      </c>
    </row>
    <row r="224" s="82" customFormat="true" spans="5:13">
      <c r="E224" s="82">
        <v>207</v>
      </c>
      <c r="F224" s="100">
        <f t="shared" si="24"/>
        <v>24405.0925925925</v>
      </c>
      <c r="G224" s="100">
        <f t="shared" si="25"/>
        <v>13888.8888888889</v>
      </c>
      <c r="H224" s="100">
        <f t="shared" si="26"/>
        <v>10516.2037037036</v>
      </c>
      <c r="I224" s="105">
        <f t="shared" si="27"/>
        <v>2124999.99999998</v>
      </c>
      <c r="J224" s="100">
        <f t="shared" si="28"/>
        <v>29656.8253194604</v>
      </c>
      <c r="K224" s="100">
        <f t="shared" si="29"/>
        <v>13934.6830790415</v>
      </c>
      <c r="L224" s="100">
        <f t="shared" si="30"/>
        <v>15722.1422404189</v>
      </c>
      <c r="M224" s="100">
        <f t="shared" si="31"/>
        <v>3183789.16242988</v>
      </c>
    </row>
    <row r="225" s="82" customFormat="true" spans="5:13">
      <c r="E225" s="82">
        <v>208</v>
      </c>
      <c r="F225" s="100">
        <f t="shared" si="24"/>
        <v>24336.8055555555</v>
      </c>
      <c r="G225" s="100">
        <f t="shared" si="25"/>
        <v>13888.8888888889</v>
      </c>
      <c r="H225" s="100">
        <f t="shared" si="26"/>
        <v>10447.9166666666</v>
      </c>
      <c r="I225" s="105">
        <f t="shared" si="27"/>
        <v>2111111.11111109</v>
      </c>
      <c r="J225" s="100">
        <f t="shared" si="28"/>
        <v>29656.8253194604</v>
      </c>
      <c r="K225" s="100">
        <f t="shared" si="29"/>
        <v>14003.1952708468</v>
      </c>
      <c r="L225" s="100">
        <f t="shared" si="30"/>
        <v>15653.6300486136</v>
      </c>
      <c r="M225" s="100">
        <f t="shared" si="31"/>
        <v>3169785.96715903</v>
      </c>
    </row>
    <row r="226" s="82" customFormat="true" spans="5:13">
      <c r="E226" s="82">
        <v>209</v>
      </c>
      <c r="F226" s="100">
        <f t="shared" si="24"/>
        <v>24268.5185185184</v>
      </c>
      <c r="G226" s="100">
        <f t="shared" si="25"/>
        <v>13888.8888888889</v>
      </c>
      <c r="H226" s="100">
        <f t="shared" si="26"/>
        <v>10379.6296296295</v>
      </c>
      <c r="I226" s="105">
        <f t="shared" si="27"/>
        <v>2097222.2222222</v>
      </c>
      <c r="J226" s="100">
        <f t="shared" si="28"/>
        <v>29656.8253194604</v>
      </c>
      <c r="K226" s="100">
        <f t="shared" si="29"/>
        <v>14072.0443142618</v>
      </c>
      <c r="L226" s="100">
        <f t="shared" si="30"/>
        <v>15584.7810051986</v>
      </c>
      <c r="M226" s="100">
        <f t="shared" si="31"/>
        <v>3155713.92284477</v>
      </c>
    </row>
    <row r="227" s="82" customFormat="true" spans="5:13">
      <c r="E227" s="82">
        <v>210</v>
      </c>
      <c r="F227" s="100">
        <f t="shared" si="24"/>
        <v>24200.2314814814</v>
      </c>
      <c r="G227" s="100">
        <f t="shared" si="25"/>
        <v>13888.8888888889</v>
      </c>
      <c r="H227" s="100">
        <f t="shared" si="26"/>
        <v>10311.3425925925</v>
      </c>
      <c r="I227" s="105">
        <f t="shared" si="27"/>
        <v>2083333.33333331</v>
      </c>
      <c r="J227" s="100">
        <f t="shared" si="28"/>
        <v>29656.8253194604</v>
      </c>
      <c r="K227" s="100">
        <f t="shared" si="29"/>
        <v>14141.2318654736</v>
      </c>
      <c r="L227" s="100">
        <f t="shared" si="30"/>
        <v>15515.5934539868</v>
      </c>
      <c r="M227" s="100">
        <f t="shared" si="31"/>
        <v>3141572.69097929</v>
      </c>
    </row>
    <row r="228" s="82" customFormat="true" spans="5:13">
      <c r="E228" s="82">
        <v>211</v>
      </c>
      <c r="F228" s="100">
        <f t="shared" si="24"/>
        <v>24131.9444444443</v>
      </c>
      <c r="G228" s="100">
        <f t="shared" si="25"/>
        <v>13888.8888888889</v>
      </c>
      <c r="H228" s="100">
        <f t="shared" si="26"/>
        <v>10243.0555555554</v>
      </c>
      <c r="I228" s="105">
        <f t="shared" si="27"/>
        <v>2069444.44444442</v>
      </c>
      <c r="J228" s="100">
        <f t="shared" si="28"/>
        <v>29656.8253194604</v>
      </c>
      <c r="K228" s="100">
        <f t="shared" si="29"/>
        <v>14210.7595888122</v>
      </c>
      <c r="L228" s="100">
        <f t="shared" si="30"/>
        <v>15446.0657306482</v>
      </c>
      <c r="M228" s="100">
        <f t="shared" si="31"/>
        <v>3127361.93139048</v>
      </c>
    </row>
    <row r="229" s="82" customFormat="true" spans="5:13">
      <c r="E229" s="82">
        <v>212</v>
      </c>
      <c r="F229" s="100">
        <f t="shared" si="24"/>
        <v>24063.6574074073</v>
      </c>
      <c r="G229" s="100">
        <f t="shared" si="25"/>
        <v>13888.8888888889</v>
      </c>
      <c r="H229" s="100">
        <f t="shared" si="26"/>
        <v>10174.7685185184</v>
      </c>
      <c r="I229" s="105">
        <f t="shared" si="27"/>
        <v>2055555.55555553</v>
      </c>
      <c r="J229" s="100">
        <f t="shared" si="28"/>
        <v>29656.8253194604</v>
      </c>
      <c r="K229" s="100">
        <f t="shared" si="29"/>
        <v>14280.6291567905</v>
      </c>
      <c r="L229" s="100">
        <f t="shared" si="30"/>
        <v>15376.1961626699</v>
      </c>
      <c r="M229" s="100">
        <f t="shared" si="31"/>
        <v>3113081.30223369</v>
      </c>
    </row>
    <row r="230" s="82" customFormat="true" spans="5:13">
      <c r="E230" s="82">
        <v>213</v>
      </c>
      <c r="F230" s="100">
        <f t="shared" si="24"/>
        <v>23995.3703703703</v>
      </c>
      <c r="G230" s="100">
        <f t="shared" si="25"/>
        <v>13888.8888888889</v>
      </c>
      <c r="H230" s="100">
        <f t="shared" si="26"/>
        <v>10106.4814814814</v>
      </c>
      <c r="I230" s="105">
        <f t="shared" si="27"/>
        <v>2041666.66666664</v>
      </c>
      <c r="J230" s="100">
        <f t="shared" si="28"/>
        <v>29656.8253194604</v>
      </c>
      <c r="K230" s="100">
        <f t="shared" si="29"/>
        <v>14350.8422501447</v>
      </c>
      <c r="L230" s="100">
        <f t="shared" si="30"/>
        <v>15305.9830693157</v>
      </c>
      <c r="M230" s="100">
        <f t="shared" si="31"/>
        <v>3098730.45998355</v>
      </c>
    </row>
    <row r="231" s="82" customFormat="true" spans="5:13">
      <c r="E231" s="82">
        <v>214</v>
      </c>
      <c r="F231" s="100">
        <f t="shared" si="24"/>
        <v>23927.0833333332</v>
      </c>
      <c r="G231" s="100">
        <f t="shared" si="25"/>
        <v>13888.8888888889</v>
      </c>
      <c r="H231" s="100">
        <f t="shared" si="26"/>
        <v>10038.1944444443</v>
      </c>
      <c r="I231" s="105">
        <f t="shared" si="27"/>
        <v>2027777.77777776</v>
      </c>
      <c r="J231" s="100">
        <f t="shared" si="28"/>
        <v>29656.8253194604</v>
      </c>
      <c r="K231" s="100">
        <f t="shared" si="29"/>
        <v>14421.4005578746</v>
      </c>
      <c r="L231" s="100">
        <f t="shared" si="30"/>
        <v>15235.4247615858</v>
      </c>
      <c r="M231" s="100">
        <f t="shared" si="31"/>
        <v>3084309.05942567</v>
      </c>
    </row>
    <row r="232" s="82" customFormat="true" spans="5:13">
      <c r="E232" s="82">
        <v>215</v>
      </c>
      <c r="F232" s="100">
        <f t="shared" si="24"/>
        <v>23858.7962962962</v>
      </c>
      <c r="G232" s="100">
        <f t="shared" si="25"/>
        <v>13888.8888888889</v>
      </c>
      <c r="H232" s="100">
        <f t="shared" si="26"/>
        <v>9969.9074074073</v>
      </c>
      <c r="I232" s="105">
        <f t="shared" si="27"/>
        <v>2013888.88888887</v>
      </c>
      <c r="J232" s="100">
        <f t="shared" si="28"/>
        <v>29656.8253194604</v>
      </c>
      <c r="K232" s="100">
        <f t="shared" si="29"/>
        <v>14492.3057772841</v>
      </c>
      <c r="L232" s="100">
        <f t="shared" si="30"/>
        <v>15164.5195421762</v>
      </c>
      <c r="M232" s="100">
        <f t="shared" si="31"/>
        <v>3069816.75364839</v>
      </c>
    </row>
    <row r="233" s="82" customFormat="true" spans="5:13">
      <c r="E233" s="82">
        <v>216</v>
      </c>
      <c r="F233" s="100">
        <f t="shared" si="24"/>
        <v>23790.5092592592</v>
      </c>
      <c r="G233" s="100">
        <f t="shared" si="25"/>
        <v>13888.8888888889</v>
      </c>
      <c r="H233" s="100">
        <f t="shared" si="26"/>
        <v>9901.62037037026</v>
      </c>
      <c r="I233" s="105">
        <f t="shared" si="27"/>
        <v>1999999.99999998</v>
      </c>
      <c r="J233" s="100">
        <f t="shared" si="28"/>
        <v>29656.8253194604</v>
      </c>
      <c r="K233" s="100">
        <f t="shared" si="29"/>
        <v>14563.5596140225</v>
      </c>
      <c r="L233" s="100">
        <f t="shared" si="30"/>
        <v>15093.2657054379</v>
      </c>
      <c r="M233" s="100">
        <f t="shared" si="31"/>
        <v>3055253.19403437</v>
      </c>
    </row>
    <row r="234" s="82" customFormat="true" spans="5:13">
      <c r="E234" s="82">
        <v>217</v>
      </c>
      <c r="F234" s="100">
        <f t="shared" si="24"/>
        <v>23722.2222222221</v>
      </c>
      <c r="G234" s="100">
        <f t="shared" si="25"/>
        <v>13888.8888888889</v>
      </c>
      <c r="H234" s="100">
        <f t="shared" si="26"/>
        <v>9833.33333333322</v>
      </c>
      <c r="I234" s="105">
        <f t="shared" si="27"/>
        <v>1986111.11111109</v>
      </c>
      <c r="J234" s="100">
        <f t="shared" si="28"/>
        <v>29656.8253194604</v>
      </c>
      <c r="K234" s="100">
        <f t="shared" si="29"/>
        <v>14635.1637821247</v>
      </c>
      <c r="L234" s="100">
        <f t="shared" si="30"/>
        <v>15021.6615373356</v>
      </c>
      <c r="M234" s="100">
        <f t="shared" si="31"/>
        <v>3040618.03025224</v>
      </c>
    </row>
    <row r="235" s="82" customFormat="true" spans="5:13">
      <c r="E235" s="82">
        <v>218</v>
      </c>
      <c r="F235" s="100">
        <f t="shared" si="24"/>
        <v>23653.9351851851</v>
      </c>
      <c r="G235" s="100">
        <f t="shared" si="25"/>
        <v>13888.8888888889</v>
      </c>
      <c r="H235" s="100">
        <f t="shared" si="26"/>
        <v>9765.04629629619</v>
      </c>
      <c r="I235" s="105">
        <f t="shared" si="27"/>
        <v>1972222.2222222</v>
      </c>
      <c r="J235" s="100">
        <f t="shared" si="28"/>
        <v>29656.8253194604</v>
      </c>
      <c r="K235" s="100">
        <f t="shared" si="29"/>
        <v>14707.1200040535</v>
      </c>
      <c r="L235" s="100">
        <f t="shared" si="30"/>
        <v>14949.7053154069</v>
      </c>
      <c r="M235" s="100">
        <f t="shared" si="31"/>
        <v>3025910.91024819</v>
      </c>
    </row>
    <row r="236" s="82" customFormat="true" spans="5:13">
      <c r="E236" s="82">
        <v>219</v>
      </c>
      <c r="F236" s="100">
        <f t="shared" si="24"/>
        <v>23585.648148148</v>
      </c>
      <c r="G236" s="100">
        <f t="shared" si="25"/>
        <v>13888.8888888889</v>
      </c>
      <c r="H236" s="100">
        <f t="shared" si="26"/>
        <v>9696.75925925915</v>
      </c>
      <c r="I236" s="105">
        <f t="shared" si="27"/>
        <v>1958333.33333331</v>
      </c>
      <c r="J236" s="100">
        <f t="shared" si="28"/>
        <v>29656.8253194604</v>
      </c>
      <c r="K236" s="100">
        <f t="shared" si="29"/>
        <v>14779.4300107401</v>
      </c>
      <c r="L236" s="100">
        <f t="shared" si="30"/>
        <v>14877.3953087203</v>
      </c>
      <c r="M236" s="100">
        <f t="shared" si="31"/>
        <v>3011131.48023745</v>
      </c>
    </row>
    <row r="237" s="82" customFormat="true" spans="5:13">
      <c r="E237" s="82">
        <v>220</v>
      </c>
      <c r="F237" s="100">
        <f t="shared" si="24"/>
        <v>23517.361111111</v>
      </c>
      <c r="G237" s="100">
        <f t="shared" si="25"/>
        <v>13888.8888888889</v>
      </c>
      <c r="H237" s="100">
        <f t="shared" si="26"/>
        <v>9628.47222222211</v>
      </c>
      <c r="I237" s="105">
        <f t="shared" si="27"/>
        <v>1944444.44444442</v>
      </c>
      <c r="J237" s="100">
        <f t="shared" si="28"/>
        <v>29656.8253194604</v>
      </c>
      <c r="K237" s="100">
        <f t="shared" si="29"/>
        <v>14852.0955416262</v>
      </c>
      <c r="L237" s="100">
        <f t="shared" si="30"/>
        <v>14804.7297778341</v>
      </c>
      <c r="M237" s="100">
        <f t="shared" si="31"/>
        <v>2996279.38469582</v>
      </c>
    </row>
    <row r="238" s="82" customFormat="true" spans="5:13">
      <c r="E238" s="82">
        <v>221</v>
      </c>
      <c r="F238" s="100">
        <f t="shared" si="24"/>
        <v>23449.074074074</v>
      </c>
      <c r="G238" s="100">
        <f t="shared" si="25"/>
        <v>13888.8888888889</v>
      </c>
      <c r="H238" s="100">
        <f t="shared" si="26"/>
        <v>9560.18518518508</v>
      </c>
      <c r="I238" s="105">
        <f t="shared" si="27"/>
        <v>1930555.55555553</v>
      </c>
      <c r="J238" s="100">
        <f t="shared" si="28"/>
        <v>29656.8253194604</v>
      </c>
      <c r="K238" s="100">
        <f t="shared" si="29"/>
        <v>14925.1183447059</v>
      </c>
      <c r="L238" s="100">
        <f t="shared" si="30"/>
        <v>14731.7069747545</v>
      </c>
      <c r="M238" s="100">
        <f t="shared" si="31"/>
        <v>2981354.26635112</v>
      </c>
    </row>
    <row r="239" s="82" customFormat="true" spans="5:13">
      <c r="E239" s="82">
        <v>222</v>
      </c>
      <c r="F239" s="100">
        <f t="shared" si="24"/>
        <v>23380.7870370369</v>
      </c>
      <c r="G239" s="100">
        <f t="shared" si="25"/>
        <v>13888.8888888889</v>
      </c>
      <c r="H239" s="100">
        <f t="shared" si="26"/>
        <v>9491.89814814804</v>
      </c>
      <c r="I239" s="105">
        <f t="shared" si="27"/>
        <v>1916666.66666664</v>
      </c>
      <c r="J239" s="100">
        <f t="shared" si="28"/>
        <v>29656.8253194604</v>
      </c>
      <c r="K239" s="100">
        <f t="shared" si="29"/>
        <v>14998.5001765674</v>
      </c>
      <c r="L239" s="100">
        <f t="shared" si="30"/>
        <v>14658.325142893</v>
      </c>
      <c r="M239" s="100">
        <f t="shared" si="31"/>
        <v>2966355.76617455</v>
      </c>
    </row>
    <row r="240" s="82" customFormat="true" spans="5:13">
      <c r="E240" s="82">
        <v>223</v>
      </c>
      <c r="F240" s="100">
        <f t="shared" si="24"/>
        <v>23312.4999999999</v>
      </c>
      <c r="G240" s="100">
        <f t="shared" si="25"/>
        <v>13888.8888888889</v>
      </c>
      <c r="H240" s="100">
        <f t="shared" si="26"/>
        <v>9423.611111111</v>
      </c>
      <c r="I240" s="105">
        <f t="shared" si="27"/>
        <v>1902777.77777775</v>
      </c>
      <c r="J240" s="100">
        <f t="shared" si="28"/>
        <v>29656.8253194604</v>
      </c>
      <c r="K240" s="100">
        <f t="shared" si="29"/>
        <v>15072.2428024355</v>
      </c>
      <c r="L240" s="100">
        <f t="shared" si="30"/>
        <v>14584.5825170249</v>
      </c>
      <c r="M240" s="100">
        <f t="shared" si="31"/>
        <v>2951283.52337211</v>
      </c>
    </row>
    <row r="241" s="82" customFormat="true" spans="5:13">
      <c r="E241" s="82">
        <v>224</v>
      </c>
      <c r="F241" s="100">
        <f t="shared" si="24"/>
        <v>23244.2129629629</v>
      </c>
      <c r="G241" s="100">
        <f t="shared" si="25"/>
        <v>13888.8888888889</v>
      </c>
      <c r="H241" s="100">
        <f t="shared" si="26"/>
        <v>9355.32407407396</v>
      </c>
      <c r="I241" s="105">
        <f t="shared" si="27"/>
        <v>1888888.88888887</v>
      </c>
      <c r="J241" s="100">
        <f t="shared" si="28"/>
        <v>29656.8253194604</v>
      </c>
      <c r="K241" s="100">
        <f t="shared" si="29"/>
        <v>15146.3479962141</v>
      </c>
      <c r="L241" s="100">
        <f t="shared" si="30"/>
        <v>14510.4773232462</v>
      </c>
      <c r="M241" s="100">
        <f t="shared" si="31"/>
        <v>2936137.1753759</v>
      </c>
    </row>
    <row r="242" s="82" customFormat="true" spans="5:13">
      <c r="E242" s="82">
        <v>225</v>
      </c>
      <c r="F242" s="100">
        <f t="shared" si="24"/>
        <v>23175.9259259258</v>
      </c>
      <c r="G242" s="100">
        <f t="shared" si="25"/>
        <v>13888.8888888889</v>
      </c>
      <c r="H242" s="100">
        <f t="shared" si="26"/>
        <v>9287.03703703692</v>
      </c>
      <c r="I242" s="105">
        <f t="shared" si="27"/>
        <v>1874999.99999998</v>
      </c>
      <c r="J242" s="100">
        <f t="shared" si="28"/>
        <v>29656.8253194604</v>
      </c>
      <c r="K242" s="100">
        <f t="shared" si="29"/>
        <v>15220.8175405289</v>
      </c>
      <c r="L242" s="100">
        <f t="shared" si="30"/>
        <v>14436.0077789315</v>
      </c>
      <c r="M242" s="100">
        <f t="shared" si="31"/>
        <v>2920916.35783537</v>
      </c>
    </row>
    <row r="243" s="82" customFormat="true" spans="5:13">
      <c r="E243" s="82">
        <v>226</v>
      </c>
      <c r="F243" s="100">
        <f t="shared" si="24"/>
        <v>23107.6388888888</v>
      </c>
      <c r="G243" s="100">
        <f t="shared" si="25"/>
        <v>13888.8888888889</v>
      </c>
      <c r="H243" s="100">
        <f t="shared" si="26"/>
        <v>9218.74999999989</v>
      </c>
      <c r="I243" s="105">
        <f t="shared" si="27"/>
        <v>1861111.11111109</v>
      </c>
      <c r="J243" s="100">
        <f t="shared" si="28"/>
        <v>29656.8253194604</v>
      </c>
      <c r="K243" s="100">
        <f t="shared" si="29"/>
        <v>15295.6532267698</v>
      </c>
      <c r="L243" s="100">
        <f t="shared" si="30"/>
        <v>14361.1720926906</v>
      </c>
      <c r="M243" s="100">
        <f t="shared" si="31"/>
        <v>2905620.7046086</v>
      </c>
    </row>
    <row r="244" s="82" customFormat="true" spans="5:13">
      <c r="E244" s="82">
        <v>227</v>
      </c>
      <c r="F244" s="100">
        <f t="shared" si="24"/>
        <v>23039.3518518517</v>
      </c>
      <c r="G244" s="100">
        <f t="shared" si="25"/>
        <v>13888.8888888889</v>
      </c>
      <c r="H244" s="100">
        <f t="shared" si="26"/>
        <v>9150.46296296285</v>
      </c>
      <c r="I244" s="105">
        <f t="shared" si="27"/>
        <v>1847222.2222222</v>
      </c>
      <c r="J244" s="100">
        <f t="shared" si="28"/>
        <v>29656.8253194604</v>
      </c>
      <c r="K244" s="100">
        <f t="shared" si="29"/>
        <v>15370.8568551348</v>
      </c>
      <c r="L244" s="100">
        <f t="shared" si="30"/>
        <v>14285.9684643256</v>
      </c>
      <c r="M244" s="100">
        <f t="shared" si="31"/>
        <v>2890249.84775346</v>
      </c>
    </row>
    <row r="245" s="82" customFormat="true" spans="5:13">
      <c r="E245" s="82">
        <v>228</v>
      </c>
      <c r="F245" s="100">
        <f t="shared" si="24"/>
        <v>22971.0648148147</v>
      </c>
      <c r="G245" s="100">
        <f t="shared" si="25"/>
        <v>13888.8888888889</v>
      </c>
      <c r="H245" s="100">
        <f t="shared" si="26"/>
        <v>9082.17592592581</v>
      </c>
      <c r="I245" s="105">
        <f t="shared" si="27"/>
        <v>1833333.33333331</v>
      </c>
      <c r="J245" s="100">
        <f t="shared" si="28"/>
        <v>29656.8253194604</v>
      </c>
      <c r="K245" s="100">
        <f t="shared" si="29"/>
        <v>15446.4302346725</v>
      </c>
      <c r="L245" s="100">
        <f t="shared" si="30"/>
        <v>14210.3950847879</v>
      </c>
      <c r="M245" s="100">
        <f t="shared" si="31"/>
        <v>2874803.41751879</v>
      </c>
    </row>
    <row r="246" s="82" customFormat="true" spans="5:13">
      <c r="E246" s="82">
        <v>229</v>
      </c>
      <c r="F246" s="100">
        <f t="shared" si="24"/>
        <v>22902.7777777777</v>
      </c>
      <c r="G246" s="100">
        <f t="shared" si="25"/>
        <v>13888.8888888889</v>
      </c>
      <c r="H246" s="100">
        <f t="shared" si="26"/>
        <v>9013.88888888877</v>
      </c>
      <c r="I246" s="105">
        <f t="shared" si="27"/>
        <v>1819444.44444442</v>
      </c>
      <c r="J246" s="100">
        <f t="shared" si="28"/>
        <v>29656.8253194604</v>
      </c>
      <c r="K246" s="100">
        <f t="shared" si="29"/>
        <v>15522.3751833263</v>
      </c>
      <c r="L246" s="100">
        <f t="shared" si="30"/>
        <v>14134.4501361341</v>
      </c>
      <c r="M246" s="100">
        <f t="shared" si="31"/>
        <v>2859281.04233547</v>
      </c>
    </row>
    <row r="247" s="82" customFormat="true" spans="5:13">
      <c r="E247" s="82">
        <v>230</v>
      </c>
      <c r="F247" s="100">
        <f t="shared" si="24"/>
        <v>22834.4907407406</v>
      </c>
      <c r="G247" s="100">
        <f t="shared" si="25"/>
        <v>13888.8888888889</v>
      </c>
      <c r="H247" s="100">
        <f t="shared" si="26"/>
        <v>8945.60185185174</v>
      </c>
      <c r="I247" s="105">
        <f t="shared" si="27"/>
        <v>1805555.55555553</v>
      </c>
      <c r="J247" s="100">
        <f t="shared" si="28"/>
        <v>29656.8253194604</v>
      </c>
      <c r="K247" s="100">
        <f t="shared" si="29"/>
        <v>15598.6935279777</v>
      </c>
      <c r="L247" s="100">
        <f t="shared" si="30"/>
        <v>14058.1317914827</v>
      </c>
      <c r="M247" s="100">
        <f t="shared" si="31"/>
        <v>2843682.34880749</v>
      </c>
    </row>
    <row r="248" s="82" customFormat="true" spans="5:13">
      <c r="E248" s="82">
        <v>231</v>
      </c>
      <c r="F248" s="100">
        <f t="shared" si="24"/>
        <v>22766.2037037036</v>
      </c>
      <c r="G248" s="100">
        <f t="shared" si="25"/>
        <v>13888.8888888889</v>
      </c>
      <c r="H248" s="100">
        <f t="shared" si="26"/>
        <v>8877.3148148147</v>
      </c>
      <c r="I248" s="105">
        <f t="shared" si="27"/>
        <v>1791666.66666664</v>
      </c>
      <c r="J248" s="100">
        <f t="shared" si="28"/>
        <v>29656.8253194604</v>
      </c>
      <c r="K248" s="100">
        <f t="shared" si="29"/>
        <v>15675.3871044902</v>
      </c>
      <c r="L248" s="100">
        <f t="shared" si="30"/>
        <v>13981.4382149702</v>
      </c>
      <c r="M248" s="100">
        <f t="shared" si="31"/>
        <v>2828006.961703</v>
      </c>
    </row>
    <row r="249" s="82" customFormat="true" spans="5:13">
      <c r="E249" s="82">
        <v>232</v>
      </c>
      <c r="F249" s="100">
        <f t="shared" si="24"/>
        <v>22697.9166666665</v>
      </c>
      <c r="G249" s="100">
        <f t="shared" si="25"/>
        <v>13888.8888888889</v>
      </c>
      <c r="H249" s="100">
        <f t="shared" si="26"/>
        <v>8809.02777777766</v>
      </c>
      <c r="I249" s="105">
        <f t="shared" si="27"/>
        <v>1777777.77777775</v>
      </c>
      <c r="J249" s="100">
        <f t="shared" si="28"/>
        <v>29656.8253194604</v>
      </c>
      <c r="K249" s="100">
        <f t="shared" si="29"/>
        <v>15752.457757754</v>
      </c>
      <c r="L249" s="100">
        <f t="shared" si="30"/>
        <v>13904.3675617064</v>
      </c>
      <c r="M249" s="100">
        <f t="shared" si="31"/>
        <v>2812254.50394524</v>
      </c>
    </row>
    <row r="250" s="82" customFormat="true" spans="5:13">
      <c r="E250" s="82">
        <v>233</v>
      </c>
      <c r="F250" s="100">
        <f t="shared" si="24"/>
        <v>22629.6296296295</v>
      </c>
      <c r="G250" s="100">
        <f t="shared" si="25"/>
        <v>13888.8888888889</v>
      </c>
      <c r="H250" s="100">
        <f t="shared" si="26"/>
        <v>8740.74074074062</v>
      </c>
      <c r="I250" s="105">
        <f t="shared" si="27"/>
        <v>1763888.88888886</v>
      </c>
      <c r="J250" s="100">
        <f t="shared" si="28"/>
        <v>29656.8253194604</v>
      </c>
      <c r="K250" s="100">
        <f t="shared" si="29"/>
        <v>15829.9073417296</v>
      </c>
      <c r="L250" s="100">
        <f t="shared" si="30"/>
        <v>13826.9179777308</v>
      </c>
      <c r="M250" s="100">
        <f t="shared" si="31"/>
        <v>2796424.59660352</v>
      </c>
    </row>
    <row r="251" s="82" customFormat="true" spans="5:13">
      <c r="E251" s="82">
        <v>234</v>
      </c>
      <c r="F251" s="100">
        <f t="shared" si="24"/>
        <v>22561.3425925925</v>
      </c>
      <c r="G251" s="100">
        <f t="shared" si="25"/>
        <v>13888.8888888889</v>
      </c>
      <c r="H251" s="100">
        <f t="shared" si="26"/>
        <v>8672.45370370359</v>
      </c>
      <c r="I251" s="105">
        <f t="shared" si="27"/>
        <v>1749999.99999998</v>
      </c>
      <c r="J251" s="100">
        <f t="shared" si="28"/>
        <v>29656.8253194604</v>
      </c>
      <c r="K251" s="100">
        <f t="shared" si="29"/>
        <v>15907.7377194931</v>
      </c>
      <c r="L251" s="100">
        <f t="shared" si="30"/>
        <v>13749.0875999673</v>
      </c>
      <c r="M251" s="100">
        <f t="shared" si="31"/>
        <v>2780516.85888402</v>
      </c>
    </row>
    <row r="252" s="82" customFormat="true" spans="5:13">
      <c r="E252" s="82">
        <v>235</v>
      </c>
      <c r="F252" s="100">
        <f t="shared" si="24"/>
        <v>22493.0555555554</v>
      </c>
      <c r="G252" s="100">
        <f t="shared" si="25"/>
        <v>13888.8888888889</v>
      </c>
      <c r="H252" s="100">
        <f t="shared" si="26"/>
        <v>8604.16666666655</v>
      </c>
      <c r="I252" s="105">
        <f t="shared" si="27"/>
        <v>1736111.11111109</v>
      </c>
      <c r="J252" s="100">
        <f t="shared" si="28"/>
        <v>29656.8253194604</v>
      </c>
      <c r="K252" s="100">
        <f t="shared" si="29"/>
        <v>15985.9507632806</v>
      </c>
      <c r="L252" s="100">
        <f t="shared" si="30"/>
        <v>13670.8745561798</v>
      </c>
      <c r="M252" s="100">
        <f t="shared" si="31"/>
        <v>2764530.90812074</v>
      </c>
    </row>
    <row r="253" s="82" customFormat="true" spans="5:13">
      <c r="E253" s="82">
        <v>236</v>
      </c>
      <c r="F253" s="100">
        <f t="shared" si="24"/>
        <v>22424.7685185184</v>
      </c>
      <c r="G253" s="100">
        <f t="shared" si="25"/>
        <v>13888.8888888889</v>
      </c>
      <c r="H253" s="100">
        <f t="shared" si="26"/>
        <v>8535.87962962951</v>
      </c>
      <c r="I253" s="105">
        <f t="shared" si="27"/>
        <v>1722222.2222222</v>
      </c>
      <c r="J253" s="100">
        <f t="shared" si="28"/>
        <v>29656.8253194604</v>
      </c>
      <c r="K253" s="100">
        <f t="shared" si="29"/>
        <v>16064.5483545334</v>
      </c>
      <c r="L253" s="100">
        <f t="shared" si="30"/>
        <v>13592.276964927</v>
      </c>
      <c r="M253" s="100">
        <f t="shared" si="31"/>
        <v>2748466.35976621</v>
      </c>
    </row>
    <row r="254" s="82" customFormat="true" spans="5:13">
      <c r="E254" s="82">
        <v>237</v>
      </c>
      <c r="F254" s="100">
        <f t="shared" si="24"/>
        <v>22356.4814814814</v>
      </c>
      <c r="G254" s="100">
        <f t="shared" si="25"/>
        <v>13888.8888888889</v>
      </c>
      <c r="H254" s="100">
        <f t="shared" si="26"/>
        <v>8467.59259259247</v>
      </c>
      <c r="I254" s="105">
        <f t="shared" si="27"/>
        <v>1708333.33333331</v>
      </c>
      <c r="J254" s="100">
        <f t="shared" si="28"/>
        <v>29656.8253194604</v>
      </c>
      <c r="K254" s="100">
        <f t="shared" si="29"/>
        <v>16143.5323839432</v>
      </c>
      <c r="L254" s="100">
        <f t="shared" si="30"/>
        <v>13513.2929355172</v>
      </c>
      <c r="M254" s="100">
        <f t="shared" si="31"/>
        <v>2732322.82738227</v>
      </c>
    </row>
    <row r="255" s="82" customFormat="true" spans="5:13">
      <c r="E255" s="82">
        <v>238</v>
      </c>
      <c r="F255" s="100">
        <f t="shared" si="24"/>
        <v>22288.1944444443</v>
      </c>
      <c r="G255" s="100">
        <f t="shared" si="25"/>
        <v>13888.8888888889</v>
      </c>
      <c r="H255" s="100">
        <f t="shared" si="26"/>
        <v>8399.30555555544</v>
      </c>
      <c r="I255" s="105">
        <f t="shared" si="27"/>
        <v>1694444.44444442</v>
      </c>
      <c r="J255" s="100">
        <f t="shared" si="28"/>
        <v>29656.8253194604</v>
      </c>
      <c r="K255" s="100">
        <f t="shared" si="29"/>
        <v>16222.9047514976</v>
      </c>
      <c r="L255" s="100">
        <f t="shared" si="30"/>
        <v>13433.9205679628</v>
      </c>
      <c r="M255" s="100">
        <f t="shared" si="31"/>
        <v>2716099.92263077</v>
      </c>
    </row>
    <row r="256" s="82" customFormat="true" spans="5:13">
      <c r="E256" s="82">
        <v>239</v>
      </c>
      <c r="F256" s="100">
        <f t="shared" si="24"/>
        <v>22219.9074074073</v>
      </c>
      <c r="G256" s="100">
        <f t="shared" si="25"/>
        <v>13888.8888888889</v>
      </c>
      <c r="H256" s="100">
        <f t="shared" si="26"/>
        <v>8331.0185185184</v>
      </c>
      <c r="I256" s="105">
        <f t="shared" si="27"/>
        <v>1680555.55555553</v>
      </c>
      <c r="J256" s="100">
        <f t="shared" si="28"/>
        <v>29656.8253194604</v>
      </c>
      <c r="K256" s="100">
        <f t="shared" si="29"/>
        <v>16302.6673665258</v>
      </c>
      <c r="L256" s="100">
        <f t="shared" si="30"/>
        <v>13354.1579529346</v>
      </c>
      <c r="M256" s="100">
        <f t="shared" si="31"/>
        <v>2699797.25526424</v>
      </c>
    </row>
    <row r="257" s="82" customFormat="true" ht="15" spans="5:13">
      <c r="E257" s="106">
        <v>240</v>
      </c>
      <c r="F257" s="107">
        <f t="shared" si="24"/>
        <v>22151.6203703702</v>
      </c>
      <c r="G257" s="107">
        <f t="shared" si="25"/>
        <v>13888.8888888889</v>
      </c>
      <c r="H257" s="107">
        <f t="shared" si="26"/>
        <v>8262.73148148136</v>
      </c>
      <c r="I257" s="108">
        <f t="shared" si="27"/>
        <v>1666666.66666664</v>
      </c>
      <c r="J257" s="107">
        <f t="shared" si="28"/>
        <v>29656.8253194604</v>
      </c>
      <c r="K257" s="107">
        <f t="shared" si="29"/>
        <v>16382.8221477445</v>
      </c>
      <c r="L257" s="107">
        <f t="shared" si="30"/>
        <v>13274.0031717159</v>
      </c>
      <c r="M257" s="107">
        <f t="shared" si="31"/>
        <v>2683414.4331165</v>
      </c>
    </row>
  </sheetData>
  <mergeCells count="3">
    <mergeCell ref="G15:H15"/>
    <mergeCell ref="K15:L15"/>
    <mergeCell ref="E6:K7"/>
  </mergeCells>
  <hyperlinks>
    <hyperlink ref="E6" r:id="rId1" display="招商银行贷款计算器：&#10;https://www.cmbchina.com/CmbWebPubInfo/Cal_Loan_Per.aspx?chnl=dkjsq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H21"/>
  <sheetViews>
    <sheetView workbookViewId="0">
      <selection activeCell="K13" sqref="K13"/>
    </sheetView>
  </sheetViews>
  <sheetFormatPr defaultColWidth="9" defaultRowHeight="13.5" outlineLevelCol="7"/>
  <cols>
    <col min="1" max="4" width="9" style="35"/>
    <col min="5" max="5" width="13.25" style="35" customWidth="true"/>
    <col min="6" max="6" width="14.625" style="35" customWidth="true"/>
    <col min="7" max="7" width="14.375" style="35" customWidth="true"/>
    <col min="8" max="8" width="13.375" style="35" customWidth="true"/>
    <col min="9" max="9" width="11.5" style="35" customWidth="true"/>
    <col min="10" max="16384" width="9" style="35"/>
  </cols>
  <sheetData>
    <row r="11" s="35" customFormat="true" ht="14.25"/>
    <row r="12" s="35" customFormat="true" ht="25" customHeight="true" spans="7:8">
      <c r="G12" s="57" t="s">
        <v>50</v>
      </c>
      <c r="H12" s="72" t="s">
        <v>51</v>
      </c>
    </row>
    <row r="13" s="35" customFormat="true" ht="27" customHeight="true" spans="7:8">
      <c r="G13" s="73">
        <v>40000</v>
      </c>
      <c r="H13" s="74">
        <v>0.08</v>
      </c>
    </row>
    <row r="14" s="35" customFormat="true" ht="14.25"/>
    <row r="15" s="35" customFormat="true" ht="24" customHeight="true" spans="4:8">
      <c r="D15" s="69" t="s">
        <v>3</v>
      </c>
      <c r="E15" s="75" t="s">
        <v>26</v>
      </c>
      <c r="F15" s="76" t="s">
        <v>23</v>
      </c>
      <c r="G15" s="77" t="s">
        <v>52</v>
      </c>
      <c r="H15" s="78" t="s">
        <v>53</v>
      </c>
    </row>
    <row r="16" s="35" customFormat="true" ht="25" customHeight="true" spans="4:8">
      <c r="D16" s="70">
        <v>0</v>
      </c>
      <c r="E16" s="43">
        <f>-G13</f>
        <v>-40000</v>
      </c>
      <c r="F16" s="70">
        <f>E16</f>
        <v>-40000</v>
      </c>
      <c r="G16" s="49">
        <f>SUM(F16:F21)</f>
        <v>1922.06155493238</v>
      </c>
      <c r="H16" s="79">
        <f>IRR(E16:E21)</f>
        <v>0.0963454179941978</v>
      </c>
    </row>
    <row r="17" s="35" customFormat="true" ht="18" spans="4:8">
      <c r="D17" s="47">
        <v>1</v>
      </c>
      <c r="E17" s="43">
        <v>8000</v>
      </c>
      <c r="F17" s="80">
        <f t="shared" ref="F17:F21" si="0">E17/(1+$H$13)^D17</f>
        <v>7407.40740740741</v>
      </c>
      <c r="G17" s="47"/>
      <c r="H17" s="47"/>
    </row>
    <row r="18" s="35" customFormat="true" ht="18" spans="4:8">
      <c r="D18" s="47">
        <v>2</v>
      </c>
      <c r="E18" s="43">
        <v>9200</v>
      </c>
      <c r="F18" s="80">
        <f t="shared" si="0"/>
        <v>7887.51714677641</v>
      </c>
      <c r="G18" s="47"/>
      <c r="H18" s="47"/>
    </row>
    <row r="19" s="35" customFormat="true" ht="18" spans="4:8">
      <c r="D19" s="47">
        <v>3</v>
      </c>
      <c r="E19" s="43">
        <v>10000</v>
      </c>
      <c r="F19" s="80">
        <f t="shared" si="0"/>
        <v>7938.3224102017</v>
      </c>
      <c r="G19" s="47"/>
      <c r="H19" s="47"/>
    </row>
    <row r="20" s="35" customFormat="true" ht="18" spans="4:8">
      <c r="D20" s="47">
        <v>4</v>
      </c>
      <c r="E20" s="43">
        <v>12000</v>
      </c>
      <c r="F20" s="80">
        <f t="shared" si="0"/>
        <v>8820.35823355744</v>
      </c>
      <c r="G20" s="47"/>
      <c r="H20" s="47"/>
    </row>
    <row r="21" s="35" customFormat="true" ht="18.75" spans="4:8">
      <c r="D21" s="71">
        <v>5</v>
      </c>
      <c r="E21" s="48">
        <v>14500</v>
      </c>
      <c r="F21" s="81">
        <f t="shared" si="0"/>
        <v>9868.45635698942</v>
      </c>
      <c r="G21" s="47"/>
      <c r="H21" s="47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P22"/>
  <sheetViews>
    <sheetView zoomScale="130" zoomScaleNormal="130" topLeftCell="A7" workbookViewId="0">
      <selection activeCell="L15" sqref="L15"/>
    </sheetView>
  </sheetViews>
  <sheetFormatPr defaultColWidth="9" defaultRowHeight="18"/>
  <cols>
    <col min="1" max="2" width="9" style="47"/>
    <col min="3" max="3" width="12.375" style="47" customWidth="true"/>
    <col min="4" max="4" width="14" style="47" customWidth="true"/>
    <col min="5" max="5" width="13.5" style="47" customWidth="true"/>
    <col min="6" max="12" width="9" style="47"/>
    <col min="13" max="13" width="10.625" style="47" customWidth="true"/>
    <col min="14" max="14" width="12.125" style="47" customWidth="true"/>
    <col min="15" max="15" width="13.75" style="47" customWidth="true"/>
    <col min="16" max="16" width="15.375" style="47" customWidth="true"/>
    <col min="17" max="17" width="11.625" style="47" customWidth="true"/>
    <col min="18" max="16384" width="9" style="47"/>
  </cols>
  <sheetData>
    <row r="7" s="47" customFormat="true" ht="27" customHeight="true"/>
    <row r="8" s="47" customFormat="true" ht="37" customHeight="true"/>
    <row r="9" s="47" customFormat="true" ht="7" customHeight="true"/>
    <row r="10" s="47" customFormat="true" ht="24" customHeight="true" spans="4:5">
      <c r="D10" s="40"/>
      <c r="E10" s="60" t="s">
        <v>51</v>
      </c>
    </row>
    <row r="11" s="47" customFormat="true" ht="73" customHeight="true" spans="4:6">
      <c r="D11" s="48"/>
      <c r="E11" s="61">
        <f>F11/2/100</f>
        <v>0.025</v>
      </c>
      <c r="F11" s="62">
        <v>5</v>
      </c>
    </row>
    <row r="12" s="47" customFormat="true" ht="30" customHeight="true" spans="5:6">
      <c r="E12" s="63"/>
      <c r="F12" s="62"/>
    </row>
    <row r="13" s="47" customFormat="true" ht="39" customHeight="true" spans="2:5">
      <c r="B13" s="57" t="s">
        <v>54</v>
      </c>
      <c r="C13" s="58"/>
      <c r="D13" s="58"/>
      <c r="E13" s="64">
        <f>MAX(C22:E22)</f>
        <v>1183.76547061128</v>
      </c>
    </row>
    <row r="14" s="47" customFormat="true" ht="36" customHeight="true" spans="2:5">
      <c r="B14" s="57" t="s">
        <v>55</v>
      </c>
      <c r="C14" s="58"/>
      <c r="D14" s="58"/>
      <c r="E14" s="65" t="str">
        <f>INDEX(C17:E17,MATCH(E13,C22:E22,0))</f>
        <v>C</v>
      </c>
    </row>
    <row r="16" s="47" customFormat="true" ht="18.75"/>
    <row r="17" s="47" customFormat="true" ht="18.75" spans="2:5">
      <c r="B17" s="36" t="s">
        <v>3</v>
      </c>
      <c r="C17" s="37" t="s">
        <v>56</v>
      </c>
      <c r="D17" s="37" t="s">
        <v>57</v>
      </c>
      <c r="E17" s="42" t="s">
        <v>58</v>
      </c>
    </row>
    <row r="18" s="47" customFormat="true" spans="2:6">
      <c r="B18" s="38">
        <v>0</v>
      </c>
      <c r="C18" s="43">
        <v>-1800</v>
      </c>
      <c r="D18" s="43">
        <v>-1800</v>
      </c>
      <c r="E18" s="44">
        <v>-1700</v>
      </c>
      <c r="F18" s="66"/>
    </row>
    <row r="19" s="47" customFormat="true" spans="2:6">
      <c r="B19" s="38">
        <v>1</v>
      </c>
      <c r="C19" s="43">
        <v>1300</v>
      </c>
      <c r="D19" s="43">
        <v>1200</v>
      </c>
      <c r="E19" s="44">
        <v>800</v>
      </c>
      <c r="F19" s="66"/>
    </row>
    <row r="20" s="47" customFormat="true" spans="2:16">
      <c r="B20" s="38">
        <v>2</v>
      </c>
      <c r="C20" s="43">
        <v>900</v>
      </c>
      <c r="D20" s="43">
        <v>1000</v>
      </c>
      <c r="E20" s="44">
        <v>600</v>
      </c>
      <c r="F20" s="66"/>
      <c r="N20" s="68"/>
      <c r="O20" s="68"/>
      <c r="P20" s="68"/>
    </row>
    <row r="21" s="47" customFormat="true" ht="18.75" spans="2:6">
      <c r="B21" s="38">
        <v>3</v>
      </c>
      <c r="C21" s="43">
        <v>850</v>
      </c>
      <c r="D21" s="43">
        <v>900</v>
      </c>
      <c r="E21" s="44">
        <v>1650</v>
      </c>
      <c r="F21" s="66"/>
    </row>
    <row r="22" s="47" customFormat="true" ht="23" customHeight="true" spans="2:6">
      <c r="B22" s="36" t="s">
        <v>52</v>
      </c>
      <c r="C22" s="59">
        <f>NPV($E$11,C19:C21)+C18</f>
        <v>1114.23513878208</v>
      </c>
      <c r="D22" s="59">
        <f>NPV($E$11,D19:D21)+D18</f>
        <v>1158.28557333759</v>
      </c>
      <c r="E22" s="67">
        <f>NPV($E$11,E19:E21)+E18</f>
        <v>1183.76547061128</v>
      </c>
      <c r="F22" s="66"/>
    </row>
  </sheetData>
  <mergeCells count="2">
    <mergeCell ref="B13:D13"/>
    <mergeCell ref="B14:D14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Spinner 1" r:id="rId3">
              <controlPr defaultSize="0">
                <anchor moveWithCells="1">
                  <from>
                    <xdr:col>3</xdr:col>
                    <xdr:colOff>219075</xdr:colOff>
                    <xdr:row>10</xdr:row>
                    <xdr:rowOff>85725</xdr:rowOff>
                  </from>
                  <to>
                    <xdr:col>3</xdr:col>
                    <xdr:colOff>876935</xdr:colOff>
                    <xdr:row>10</xdr:row>
                    <xdr:rowOff>837565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M28"/>
  <sheetViews>
    <sheetView workbookViewId="0">
      <selection activeCell="E16" sqref="E16"/>
    </sheetView>
  </sheetViews>
  <sheetFormatPr defaultColWidth="9" defaultRowHeight="13.5"/>
  <cols>
    <col min="1" max="3" width="9" style="35"/>
    <col min="4" max="4" width="11.875" style="35"/>
    <col min="5" max="5" width="9" style="35"/>
    <col min="6" max="6" width="14" style="35" customWidth="true"/>
    <col min="7" max="7" width="12.25" style="35" customWidth="true"/>
    <col min="8" max="8" width="13.375" style="35" customWidth="true"/>
    <col min="9" max="9" width="14.875" style="35"/>
    <col min="10" max="10" width="16.5" style="35" customWidth="true"/>
    <col min="11" max="11" width="14.5" style="35" customWidth="true"/>
    <col min="12" max="12" width="12.875" style="35" customWidth="true"/>
    <col min="13" max="13" width="12.625" style="35"/>
    <col min="14" max="16384" width="9" style="35"/>
  </cols>
  <sheetData>
    <row r="10" ht="14.25"/>
    <row r="11" ht="19.5" spans="3:10">
      <c r="C11" s="36" t="s">
        <v>3</v>
      </c>
      <c r="D11" s="37" t="s">
        <v>59</v>
      </c>
      <c r="E11" s="37" t="s">
        <v>60</v>
      </c>
      <c r="F11" s="37" t="s">
        <v>61</v>
      </c>
      <c r="G11" s="42" t="s">
        <v>6</v>
      </c>
      <c r="H11" s="42" t="s">
        <v>52</v>
      </c>
      <c r="I11" s="51" t="s">
        <v>62</v>
      </c>
      <c r="J11" s="52" t="s">
        <v>63</v>
      </c>
    </row>
    <row r="12" ht="18.75" spans="3:10">
      <c r="C12" s="38">
        <v>0</v>
      </c>
      <c r="D12" s="39">
        <v>44680</v>
      </c>
      <c r="E12" s="43"/>
      <c r="F12" s="43">
        <v>-5000</v>
      </c>
      <c r="G12" s="44">
        <v>-5000</v>
      </c>
      <c r="H12" s="45">
        <f>SUM(G12:G22)</f>
        <v>0.0531493444318585</v>
      </c>
      <c r="I12" s="53">
        <v>0.1353</v>
      </c>
      <c r="J12" s="54">
        <v>0.12775</v>
      </c>
    </row>
    <row r="13" ht="18" spans="3:9">
      <c r="C13" s="38">
        <v>1</v>
      </c>
      <c r="D13" s="39">
        <v>44721</v>
      </c>
      <c r="E13" s="43">
        <f>DATEDIF($D$12,D13,"d")</f>
        <v>41</v>
      </c>
      <c r="F13" s="43">
        <v>571.5</v>
      </c>
      <c r="G13" s="46">
        <f>F13/(1+$I$12)^(E13/365)</f>
        <v>563.411522625789</v>
      </c>
      <c r="H13" s="47"/>
      <c r="I13" s="47"/>
    </row>
    <row r="14" ht="18" spans="3:9">
      <c r="C14" s="38">
        <v>2</v>
      </c>
      <c r="D14" s="39">
        <v>44751</v>
      </c>
      <c r="E14" s="43">
        <f t="shared" ref="E14:E22" si="0">DATEDIF($D$12,D14,"d")</f>
        <v>71</v>
      </c>
      <c r="F14" s="43">
        <v>547.25</v>
      </c>
      <c r="G14" s="46">
        <f t="shared" ref="G14:G22" si="1">F14/(1+$I$12)^(E14/365)</f>
        <v>533.907004771489</v>
      </c>
      <c r="H14" s="47"/>
      <c r="I14" s="47"/>
    </row>
    <row r="15" ht="18" spans="3:9">
      <c r="C15" s="38">
        <v>3</v>
      </c>
      <c r="D15" s="39">
        <v>44782</v>
      </c>
      <c r="E15" s="43">
        <f t="shared" si="0"/>
        <v>102</v>
      </c>
      <c r="F15" s="43">
        <v>543.4</v>
      </c>
      <c r="G15" s="46">
        <f t="shared" si="1"/>
        <v>524.467828381868</v>
      </c>
      <c r="H15" s="47"/>
      <c r="I15" s="47"/>
    </row>
    <row r="16" ht="18" spans="3:9">
      <c r="C16" s="38">
        <v>4</v>
      </c>
      <c r="D16" s="39">
        <v>44813</v>
      </c>
      <c r="E16" s="43">
        <f t="shared" si="0"/>
        <v>133</v>
      </c>
      <c r="F16" s="43">
        <v>537.98</v>
      </c>
      <c r="G16" s="46">
        <f t="shared" si="1"/>
        <v>513.670612474342</v>
      </c>
      <c r="H16" s="47"/>
      <c r="I16" s="47"/>
    </row>
    <row r="17" ht="18" spans="3:9">
      <c r="C17" s="38">
        <v>5</v>
      </c>
      <c r="D17" s="39">
        <v>44843</v>
      </c>
      <c r="E17" s="43">
        <f t="shared" si="0"/>
        <v>163</v>
      </c>
      <c r="F17" s="43">
        <v>531.5</v>
      </c>
      <c r="G17" s="46">
        <f t="shared" si="1"/>
        <v>502.217933712496</v>
      </c>
      <c r="H17" s="47"/>
      <c r="I17" s="47"/>
    </row>
    <row r="18" ht="18" spans="3:9">
      <c r="C18" s="38">
        <v>6</v>
      </c>
      <c r="D18" s="39">
        <v>44874</v>
      </c>
      <c r="E18" s="43">
        <f t="shared" si="0"/>
        <v>194</v>
      </c>
      <c r="F18" s="43">
        <v>527.13</v>
      </c>
      <c r="G18" s="46">
        <f t="shared" si="1"/>
        <v>492.749340828265</v>
      </c>
      <c r="H18" s="47"/>
      <c r="I18" s="47"/>
    </row>
    <row r="19" ht="18" spans="3:9">
      <c r="C19" s="38">
        <v>7</v>
      </c>
      <c r="D19" s="39">
        <v>44904</v>
      </c>
      <c r="E19" s="43">
        <f t="shared" si="0"/>
        <v>224</v>
      </c>
      <c r="F19" s="43">
        <v>521</v>
      </c>
      <c r="G19" s="46">
        <f t="shared" si="1"/>
        <v>481.965997852167</v>
      </c>
      <c r="H19" s="47"/>
      <c r="I19" s="47"/>
    </row>
    <row r="20" ht="18" spans="3:9">
      <c r="C20" s="38">
        <v>8</v>
      </c>
      <c r="D20" s="39">
        <v>44935</v>
      </c>
      <c r="E20" s="43">
        <f t="shared" si="0"/>
        <v>255</v>
      </c>
      <c r="F20" s="43">
        <v>516.28</v>
      </c>
      <c r="G20" s="46">
        <f t="shared" si="1"/>
        <v>472.479912191894</v>
      </c>
      <c r="H20" s="47"/>
      <c r="I20" s="47"/>
    </row>
    <row r="21" ht="18" spans="3:9">
      <c r="C21" s="38">
        <v>9</v>
      </c>
      <c r="D21" s="39">
        <v>44966</v>
      </c>
      <c r="E21" s="43">
        <f t="shared" si="0"/>
        <v>286</v>
      </c>
      <c r="F21" s="43">
        <v>510.85</v>
      </c>
      <c r="G21" s="46">
        <f t="shared" si="1"/>
        <v>462.499018815704</v>
      </c>
      <c r="H21" s="47"/>
      <c r="I21" s="47"/>
    </row>
    <row r="22" ht="18.75" spans="3:9">
      <c r="C22" s="40">
        <v>10</v>
      </c>
      <c r="D22" s="41">
        <v>44994</v>
      </c>
      <c r="E22" s="48">
        <f t="shared" si="0"/>
        <v>314</v>
      </c>
      <c r="F22" s="48">
        <v>504.9</v>
      </c>
      <c r="G22" s="49">
        <f t="shared" si="1"/>
        <v>452.683977690418</v>
      </c>
      <c r="H22" s="47"/>
      <c r="I22" s="47"/>
    </row>
    <row r="24" spans="8:8">
      <c r="H24" s="50"/>
    </row>
    <row r="25" spans="9:9">
      <c r="I25" s="55"/>
    </row>
    <row r="26" spans="11:11">
      <c r="K26" s="56"/>
    </row>
    <row r="27" ht="24" customHeight="true"/>
    <row r="28" ht="21" customHeight="true" spans="13:13">
      <c r="M28" s="50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年金现值的计算</vt:lpstr>
      <vt:lpstr>定投终值计算</vt:lpstr>
      <vt:lpstr>猜测法和函数法计算IRR</vt:lpstr>
      <vt:lpstr>贷款利率计算</vt:lpstr>
      <vt:lpstr>还款年限计算</vt:lpstr>
      <vt:lpstr>房贷计算器</vt:lpstr>
      <vt:lpstr>投资净现值计算</vt:lpstr>
      <vt:lpstr>净现值评价项目</vt:lpstr>
      <vt:lpstr>现金贷年化IRR</vt:lpstr>
      <vt:lpstr>车位贷年化IRR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2022-04-29T13:44:00Z</dcterms:created>
  <dcterms:modified xsi:type="dcterms:W3CDTF">2022-05-06T13:26:54Z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