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5" windowHeight="12705" activeTab="5"/>
  </bookViews>
  <sheets>
    <sheet name="年金现值的计算" sheetId="1" r:id="rId1"/>
    <sheet name="定投终值计算" sheetId="2" r:id="rId2"/>
    <sheet name="猜测法和函数法计算IRR" sheetId="10" r:id="rId3"/>
    <sheet name="贷款利率计算" sheetId="7" r:id="rId4"/>
    <sheet name="还款年限计算" sheetId="4" r:id="rId5"/>
    <sheet name="房贷计算器" sheetId="3" r:id="rId6"/>
    <sheet name="投资净现值计算" sheetId="5" r:id="rId7"/>
    <sheet name="净现值评价项目" sheetId="6" r:id="rId8"/>
    <sheet name="现金贷年化IRR" sheetId="8" r:id="rId9"/>
    <sheet name="车位贷年化IRR" sheetId="9" r:id="rId10"/>
  </sheets>
  <calcPr calcId="144525"/>
</workbook>
</file>

<file path=xl/sharedStrings.xml><?xml version="1.0" encoding="utf-8"?>
<sst xmlns="http://schemas.openxmlformats.org/spreadsheetml/2006/main" count="111" uniqueCount="74">
  <si>
    <t>Year</t>
  </si>
  <si>
    <t>Month</t>
  </si>
  <si>
    <t>ROI</t>
  </si>
  <si>
    <t>T</t>
  </si>
  <si>
    <t>Y</t>
  </si>
  <si>
    <t>R</t>
  </si>
  <si>
    <t>PV</t>
  </si>
  <si>
    <t>P</t>
  </si>
  <si>
    <r>
      <rPr>
        <b/>
        <sz val="14"/>
        <color theme="1"/>
        <rFont val="Times New Roman"/>
        <charset val="134"/>
      </rPr>
      <t>P_</t>
    </r>
    <r>
      <rPr>
        <b/>
        <sz val="11"/>
        <color theme="1"/>
        <rFont val="宋体"/>
        <charset val="134"/>
      </rPr>
      <t>公式</t>
    </r>
  </si>
  <si>
    <r>
      <rPr>
        <sz val="14"/>
        <color theme="1"/>
        <rFont val="宋体"/>
        <charset val="134"/>
      </rPr>
      <t xml:space="preserve">【例6-2】 假设需要为一年后的某个项目预筹资金，现在将 1000元以年利 6%，按月计息（月利 6%/12 或 0.5%）存入储蓄存款帐户中，并在以后十二个月的每个月末存入100元，则一年后该帐户的存款额等于多少？
</t>
    </r>
    <r>
      <rPr>
        <sz val="14"/>
        <rFont val="宋体"/>
        <charset val="134"/>
      </rPr>
      <t>思路：</t>
    </r>
    <r>
      <rPr>
        <sz val="14"/>
        <color theme="0"/>
        <rFont val="宋体"/>
        <charset val="134"/>
      </rPr>
      <t>计算每一笔存款终值，并求和</t>
    </r>
  </si>
  <si>
    <t>年利率</t>
  </si>
  <si>
    <t>期数</t>
  </si>
  <si>
    <t>每期利率</t>
  </si>
  <si>
    <t>存款额</t>
  </si>
  <si>
    <t>每笔存款终值</t>
  </si>
  <si>
    <t>总存款终值</t>
  </si>
  <si>
    <r>
      <rPr>
        <sz val="16"/>
        <color theme="1"/>
        <rFont val="Times New Roman"/>
        <charset val="134"/>
      </rPr>
      <t>FV_</t>
    </r>
    <r>
      <rPr>
        <sz val="16"/>
        <color theme="1"/>
        <rFont val="宋体"/>
        <charset val="134"/>
      </rPr>
      <t>公式</t>
    </r>
  </si>
  <si>
    <t>猜测法计算结果</t>
  </si>
  <si>
    <r>
      <rPr>
        <b/>
        <sz val="14"/>
        <color theme="1"/>
        <rFont val="Times New Roman"/>
        <charset val="134"/>
      </rPr>
      <t>Excel</t>
    </r>
    <r>
      <rPr>
        <b/>
        <sz val="14"/>
        <color theme="1"/>
        <rFont val="宋体"/>
        <charset val="134"/>
      </rPr>
      <t>公式计算结果</t>
    </r>
  </si>
  <si>
    <t>内部收益率</t>
  </si>
  <si>
    <r>
      <rPr>
        <b/>
        <sz val="18"/>
        <color theme="1"/>
        <rFont val="宋体"/>
        <charset val="134"/>
      </rPr>
      <t>例子</t>
    </r>
    <r>
      <rPr>
        <b/>
        <sz val="18"/>
        <color theme="1"/>
        <rFont val="Times New Roman"/>
        <charset val="134"/>
      </rPr>
      <t>1</t>
    </r>
    <r>
      <rPr>
        <b/>
        <sz val="18"/>
        <color theme="1"/>
        <rFont val="宋体"/>
        <charset val="134"/>
      </rPr>
      <t>：</t>
    </r>
    <r>
      <rPr>
        <sz val="18"/>
        <color theme="1"/>
        <rFont val="宋体"/>
        <charset val="134"/>
      </rPr>
      <t>今天投资</t>
    </r>
    <r>
      <rPr>
        <sz val="18"/>
        <color theme="1"/>
        <rFont val="Times New Roman"/>
        <charset val="134"/>
      </rPr>
      <t xml:space="preserve"> </t>
    </r>
    <r>
      <rPr>
        <sz val="18"/>
        <color theme="1"/>
        <rFont val="宋体"/>
        <charset val="134"/>
      </rPr>
      <t>￥</t>
    </r>
    <r>
      <rPr>
        <sz val="18"/>
        <color theme="1"/>
        <rFont val="Times New Roman"/>
        <charset val="134"/>
      </rPr>
      <t>2,000</t>
    </r>
    <r>
      <rPr>
        <sz val="18"/>
        <color theme="1"/>
        <rFont val="宋体"/>
        <charset val="134"/>
      </rPr>
      <t>，以后</t>
    </r>
    <r>
      <rPr>
        <sz val="18"/>
        <color theme="1"/>
        <rFont val="Times New Roman"/>
        <charset val="134"/>
      </rPr>
      <t xml:space="preserve"> 3</t>
    </r>
    <r>
      <rPr>
        <sz val="18"/>
        <color theme="1"/>
        <rFont val="宋体"/>
        <charset val="134"/>
      </rPr>
      <t>年每年收到</t>
    </r>
    <r>
      <rPr>
        <sz val="18"/>
        <color theme="1"/>
        <rFont val="Times New Roman"/>
        <charset val="134"/>
      </rPr>
      <t xml:space="preserve"> </t>
    </r>
    <r>
      <rPr>
        <sz val="18"/>
        <color theme="1"/>
        <rFont val="宋体"/>
        <charset val="134"/>
      </rPr>
      <t>￥</t>
    </r>
    <r>
      <rPr>
        <sz val="18"/>
        <color theme="1"/>
        <rFont val="Times New Roman"/>
        <charset val="134"/>
      </rPr>
      <t>100</t>
    </r>
    <r>
      <rPr>
        <sz val="18"/>
        <color theme="1"/>
        <rFont val="宋体"/>
        <charset val="134"/>
      </rPr>
      <t>，第三年另外再得到</t>
    </r>
    <r>
      <rPr>
        <sz val="18"/>
        <color theme="1"/>
        <rFont val="Times New Roman"/>
        <charset val="134"/>
      </rPr>
      <t xml:space="preserve"> </t>
    </r>
    <r>
      <rPr>
        <sz val="18"/>
        <color theme="1"/>
        <rFont val="宋体"/>
        <charset val="134"/>
      </rPr>
      <t>￥</t>
    </r>
    <r>
      <rPr>
        <sz val="18"/>
        <color theme="1"/>
        <rFont val="Times New Roman"/>
        <charset val="134"/>
      </rPr>
      <t>2,500</t>
    </r>
    <r>
      <rPr>
        <sz val="18"/>
        <color theme="1"/>
        <rFont val="宋体"/>
        <charset val="134"/>
      </rPr>
      <t>。</t>
    </r>
  </si>
  <si>
    <t>时期</t>
  </si>
  <si>
    <t>资金</t>
  </si>
  <si>
    <t>现值</t>
  </si>
  <si>
    <t>净现值</t>
  </si>
  <si>
    <r>
      <rPr>
        <b/>
        <sz val="18"/>
        <color theme="1"/>
        <rFont val="宋体"/>
        <charset val="134"/>
      </rPr>
      <t>例子</t>
    </r>
    <r>
      <rPr>
        <b/>
        <sz val="18"/>
        <color theme="1"/>
        <rFont val="Times New Roman"/>
        <charset val="134"/>
      </rPr>
      <t>2</t>
    </r>
    <r>
      <rPr>
        <b/>
        <sz val="18"/>
        <color theme="1"/>
        <rFont val="宋体"/>
        <charset val="134"/>
      </rPr>
      <t>：</t>
    </r>
    <r>
      <rPr>
        <sz val="18"/>
        <color theme="1"/>
        <rFont val="宋体"/>
        <charset val="134"/>
      </rPr>
      <t>除了上面的</t>
    </r>
    <r>
      <rPr>
        <sz val="18"/>
        <color theme="1"/>
        <rFont val="Times New Roman"/>
        <charset val="134"/>
      </rPr>
      <t xml:space="preserve"> </t>
    </r>
    <r>
      <rPr>
        <sz val="18"/>
        <color theme="1"/>
        <rFont val="宋体"/>
        <charset val="134"/>
      </rPr>
      <t>￥</t>
    </r>
    <r>
      <rPr>
        <sz val="18"/>
        <color theme="1"/>
        <rFont val="Times New Roman"/>
        <charset val="134"/>
      </rPr>
      <t xml:space="preserve">2,000 </t>
    </r>
    <r>
      <rPr>
        <sz val="18"/>
        <color theme="1"/>
        <rFont val="宋体"/>
        <charset val="134"/>
      </rPr>
      <t>投资之外，你也可以在未来</t>
    </r>
    <r>
      <rPr>
        <sz val="18"/>
        <color theme="1"/>
        <rFont val="Times New Roman"/>
        <charset val="134"/>
      </rPr>
      <t xml:space="preserve"> 3</t>
    </r>
    <r>
      <rPr>
        <sz val="18"/>
        <color theme="1"/>
        <rFont val="宋体"/>
        <charset val="134"/>
      </rPr>
      <t>年里每年投资</t>
    </r>
    <r>
      <rPr>
        <sz val="18"/>
        <color theme="1"/>
        <rFont val="Times New Roman"/>
        <charset val="134"/>
      </rPr>
      <t xml:space="preserve"> </t>
    </r>
    <r>
      <rPr>
        <sz val="18"/>
        <color theme="1"/>
        <rFont val="宋体"/>
        <charset val="134"/>
      </rPr>
      <t>￥</t>
    </r>
    <r>
      <rPr>
        <sz val="18"/>
        <color theme="1"/>
        <rFont val="Times New Roman"/>
        <charset val="134"/>
      </rPr>
      <t>1,000</t>
    </r>
    <r>
      <rPr>
        <sz val="18"/>
        <color theme="1"/>
        <rFont val="宋体"/>
        <charset val="134"/>
      </rPr>
      <t>，然后在第</t>
    </r>
    <r>
      <rPr>
        <sz val="18"/>
        <color theme="1"/>
        <rFont val="Times New Roman"/>
        <charset val="134"/>
      </rPr>
      <t xml:space="preserve"> 4</t>
    </r>
    <r>
      <rPr>
        <sz val="18"/>
        <color theme="1"/>
        <rFont val="宋体"/>
        <charset val="134"/>
      </rPr>
      <t>年收回</t>
    </r>
    <r>
      <rPr>
        <sz val="18"/>
        <color theme="1"/>
        <rFont val="Times New Roman"/>
        <charset val="134"/>
      </rPr>
      <t xml:space="preserve"> </t>
    </r>
    <r>
      <rPr>
        <sz val="18"/>
        <color theme="1"/>
        <rFont val="宋体"/>
        <charset val="134"/>
      </rPr>
      <t>￥</t>
    </r>
    <r>
      <rPr>
        <sz val="18"/>
        <color theme="1"/>
        <rFont val="Times New Roman"/>
        <charset val="134"/>
      </rPr>
      <t>4,000……</t>
    </r>
    <r>
      <rPr>
        <sz val="18"/>
        <color theme="1"/>
        <rFont val="宋体"/>
        <charset val="134"/>
      </rPr>
      <t>你会选择哪个？</t>
    </r>
  </si>
  <si>
    <t>现金流</t>
  </si>
  <si>
    <t>总现值</t>
  </si>
  <si>
    <r>
      <rPr>
        <b/>
        <sz val="14"/>
        <color theme="1"/>
        <rFont val="宋体"/>
        <charset val="134"/>
      </rPr>
      <t>利率</t>
    </r>
    <r>
      <rPr>
        <b/>
        <sz val="14"/>
        <color theme="1"/>
        <rFont val="Times New Roman"/>
        <charset val="134"/>
      </rPr>
      <t>-</t>
    </r>
    <r>
      <rPr>
        <b/>
        <sz val="14"/>
        <color theme="1"/>
        <rFont val="宋体"/>
        <charset val="134"/>
      </rPr>
      <t>估算</t>
    </r>
  </si>
  <si>
    <r>
      <rPr>
        <b/>
        <sz val="14"/>
        <color theme="1"/>
        <rFont val="宋体"/>
        <charset val="134"/>
      </rPr>
      <t>利率</t>
    </r>
    <r>
      <rPr>
        <b/>
        <sz val="14"/>
        <color theme="1"/>
        <rFont val="Times New Roman"/>
        <charset val="134"/>
      </rPr>
      <t>-</t>
    </r>
    <r>
      <rPr>
        <b/>
        <sz val="14"/>
        <color theme="1"/>
        <rFont val="宋体"/>
        <charset val="134"/>
      </rPr>
      <t>公式</t>
    </r>
  </si>
  <si>
    <t>IRR</t>
  </si>
  <si>
    <t>年利率（实际）</t>
  </si>
  <si>
    <r>
      <rPr>
        <b/>
        <sz val="16"/>
        <color theme="1"/>
        <rFont val="宋体"/>
        <charset val="134"/>
      </rPr>
      <t>题目</t>
    </r>
    <r>
      <rPr>
        <sz val="16"/>
        <color theme="1"/>
        <rFont val="宋体"/>
        <charset val="134"/>
      </rPr>
      <t>：金额为</t>
    </r>
    <r>
      <rPr>
        <sz val="16"/>
        <color theme="1"/>
        <rFont val="Times New Roman"/>
        <charset val="134"/>
      </rPr>
      <t xml:space="preserve"> 8000</t>
    </r>
    <r>
      <rPr>
        <sz val="16"/>
        <color theme="1"/>
        <rFont val="宋体"/>
        <charset val="134"/>
      </rPr>
      <t>元的贷款，月支付额为</t>
    </r>
    <r>
      <rPr>
        <sz val="16"/>
        <color theme="1"/>
        <rFont val="Times New Roman"/>
        <charset val="134"/>
      </rPr>
      <t xml:space="preserve"> 200</t>
    </r>
    <r>
      <rPr>
        <sz val="16"/>
        <color theme="1"/>
        <rFont val="宋体"/>
        <charset val="134"/>
      </rPr>
      <t>元，月利率</t>
    </r>
    <r>
      <rPr>
        <sz val="16"/>
        <color theme="1"/>
        <rFont val="Times New Roman"/>
        <charset val="134"/>
      </rPr>
      <t>1%</t>
    </r>
    <r>
      <rPr>
        <sz val="16"/>
        <color theme="1"/>
        <rFont val="宋体"/>
        <charset val="134"/>
      </rPr>
      <t>，该笔贷款多少年还清</t>
    </r>
    <r>
      <rPr>
        <sz val="16"/>
        <color theme="1"/>
        <rFont val="Times New Roman"/>
        <charset val="134"/>
      </rPr>
      <t xml:space="preserve">?
</t>
    </r>
  </si>
  <si>
    <t>贷款额</t>
  </si>
  <si>
    <t>每月还款</t>
  </si>
  <si>
    <t>月利率</t>
  </si>
  <si>
    <r>
      <rPr>
        <sz val="16"/>
        <color theme="1"/>
        <rFont val="Times New Roman"/>
        <charset val="134"/>
      </rPr>
      <t>Year_</t>
    </r>
    <r>
      <rPr>
        <sz val="16"/>
        <color theme="1"/>
        <rFont val="宋体"/>
        <charset val="134"/>
      </rPr>
      <t>公式计算</t>
    </r>
  </si>
  <si>
    <t>贷款总额</t>
  </si>
  <si>
    <t>月供总额</t>
  </si>
  <si>
    <t>月供本金</t>
  </si>
  <si>
    <t>月供利息</t>
  </si>
  <si>
    <t>本金余额</t>
  </si>
  <si>
    <t>等额本金</t>
  </si>
  <si>
    <t>贷款年限</t>
  </si>
  <si>
    <t>等额本息</t>
  </si>
  <si>
    <t>当前期数</t>
  </si>
  <si>
    <r>
      <rPr>
        <u/>
        <sz val="14"/>
        <color rgb="FF800080"/>
        <rFont val="宋体"/>
        <charset val="0"/>
      </rPr>
      <t>招商银行贷款计算器：</t>
    </r>
    <r>
      <rPr>
        <u/>
        <sz val="14"/>
        <color rgb="FF800080"/>
        <rFont val="Times New Roman"/>
        <charset val="0"/>
      </rPr>
      <t xml:space="preserve">
https://fin.paas.cmbchina.com/fininfo/calloanper</t>
    </r>
  </si>
  <si>
    <t>贷款期数</t>
  </si>
  <si>
    <t>等额本金
月供本金</t>
  </si>
  <si>
    <t>等额本息
月供总额</t>
  </si>
  <si>
    <t>月供</t>
  </si>
  <si>
    <t>投资成本</t>
  </si>
  <si>
    <t>利率</t>
  </si>
  <si>
    <t>NPV</t>
  </si>
  <si>
    <r>
      <rPr>
        <b/>
        <sz val="14"/>
        <color theme="1"/>
        <rFont val="Times New Roman"/>
        <charset val="134"/>
      </rPr>
      <t>IRR_</t>
    </r>
    <r>
      <rPr>
        <b/>
        <sz val="14"/>
        <color theme="1"/>
        <rFont val="宋体"/>
        <charset val="134"/>
      </rPr>
      <t>公式</t>
    </r>
  </si>
  <si>
    <t>最大净现值</t>
  </si>
  <si>
    <t>实现该最大净现值的项目为</t>
  </si>
  <si>
    <t>A</t>
  </si>
  <si>
    <t>B</t>
  </si>
  <si>
    <t>C</t>
  </si>
  <si>
    <r>
      <rPr>
        <sz val="14"/>
        <color theme="1"/>
        <rFont val="宋体"/>
        <charset val="134"/>
      </rPr>
      <t>日期</t>
    </r>
  </si>
  <si>
    <r>
      <rPr>
        <sz val="14"/>
        <color theme="1"/>
        <rFont val="宋体"/>
        <charset val="134"/>
      </rPr>
      <t>天数</t>
    </r>
  </si>
  <si>
    <r>
      <rPr>
        <sz val="14"/>
        <color theme="1"/>
        <rFont val="宋体"/>
        <charset val="134"/>
      </rPr>
      <t>现金流</t>
    </r>
  </si>
  <si>
    <r>
      <rPr>
        <sz val="14"/>
        <color theme="1"/>
        <rFont val="宋体"/>
        <charset val="134"/>
      </rPr>
      <t>年</t>
    </r>
    <r>
      <rPr>
        <sz val="14"/>
        <color theme="1"/>
        <rFont val="Times New Roman"/>
        <charset val="134"/>
      </rPr>
      <t>IRR</t>
    </r>
    <r>
      <rPr>
        <sz val="14"/>
        <color theme="1"/>
        <rFont val="宋体"/>
        <charset val="134"/>
      </rPr>
      <t>（实际利率）</t>
    </r>
  </si>
  <si>
    <t>名义利率（来自微粒贷页面）</t>
  </si>
  <si>
    <r>
      <rPr>
        <b/>
        <sz val="14"/>
        <color theme="1"/>
        <rFont val="宋体"/>
        <charset val="134"/>
        <scheme val="minor"/>
      </rPr>
      <t>题目</t>
    </r>
    <r>
      <rPr>
        <sz val="14"/>
        <color theme="1"/>
        <rFont val="宋体"/>
        <charset val="134"/>
        <scheme val="minor"/>
      </rPr>
      <t xml:space="preserve">：某商业银行推出车位贷产品（购买车位的商业贷款），年手续费率为2.85%，贷款期限可选择1-6年，张三选择了6年期的车位贷，贷款本金为26.5万，请计算该笔车位贷款的年化内部收益率。
</t>
    </r>
  </si>
  <si>
    <t>贷款本金</t>
  </si>
  <si>
    <t>年手续费率</t>
  </si>
  <si>
    <t>年手续费</t>
  </si>
  <si>
    <t>贷款期限</t>
  </si>
  <si>
    <t>手续费总额</t>
  </si>
  <si>
    <t>月还款额</t>
  </si>
  <si>
    <t>月IRR</t>
  </si>
  <si>
    <t>年IRR</t>
  </si>
</sst>
</file>

<file path=xl/styles.xml><?xml version="1.0" encoding="utf-8"?>
<styleSheet xmlns="http://schemas.openxmlformats.org/spreadsheetml/2006/main">
  <numFmts count="10">
    <numFmt numFmtId="176" formatCode="0_ "/>
    <numFmt numFmtId="41" formatCode="_ * #,##0_ ;_ * \-#,##0_ ;_ * &quot;-&quot;_ ;_ @_ "/>
    <numFmt numFmtId="177" formatCode="0.00_ ;[Red]\-0.00\ "/>
    <numFmt numFmtId="178" formatCode="0.000%"/>
    <numFmt numFmtId="179" formatCode="0.00_ "/>
    <numFmt numFmtId="180" formatCode="0.0000000000%"/>
    <numFmt numFmtId="5" formatCode="&quot;￥&quot;#,##0;&quot;￥&quot;\-#,##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6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4"/>
      <color theme="1"/>
      <name val="Times New Roman"/>
      <charset val="134"/>
    </font>
    <font>
      <sz val="14"/>
      <color theme="1"/>
      <name val="宋体"/>
      <charset val="134"/>
    </font>
    <font>
      <b/>
      <sz val="16"/>
      <color theme="1"/>
      <name val="宋体"/>
      <charset val="134"/>
    </font>
    <font>
      <b/>
      <sz val="16"/>
      <color theme="1"/>
      <name val="Times New Roman"/>
      <charset val="134"/>
    </font>
    <font>
      <sz val="16"/>
      <color theme="1"/>
      <name val="Times New Roman"/>
      <charset val="134"/>
    </font>
    <font>
      <sz val="14"/>
      <color theme="0"/>
      <name val="Times New Roman"/>
      <charset val="134"/>
    </font>
    <font>
      <b/>
      <sz val="14"/>
      <color theme="1"/>
      <name val="Times New Roman"/>
      <charset val="134"/>
    </font>
    <font>
      <b/>
      <sz val="14"/>
      <color theme="1"/>
      <name val="宋体"/>
      <charset val="134"/>
    </font>
    <font>
      <sz val="12"/>
      <color theme="1"/>
      <name val="Times New Roman"/>
      <charset val="134"/>
    </font>
    <font>
      <sz val="16"/>
      <color theme="1"/>
      <name val="宋体"/>
      <charset val="134"/>
    </font>
    <font>
      <u/>
      <sz val="14"/>
      <color rgb="FF800080"/>
      <name val="宋体"/>
      <charset val="0"/>
    </font>
    <font>
      <u/>
      <sz val="14"/>
      <color rgb="FF800080"/>
      <name val="Times New Roman"/>
      <charset val="0"/>
    </font>
    <font>
      <sz val="12"/>
      <color theme="1"/>
      <name val="宋体"/>
      <charset val="134"/>
    </font>
    <font>
      <b/>
      <sz val="18"/>
      <color theme="1"/>
      <name val="Times New Roman"/>
      <charset val="134"/>
    </font>
    <font>
      <sz val="18"/>
      <color theme="1"/>
      <name val="Times New Roman"/>
      <charset val="134"/>
    </font>
    <font>
      <b/>
      <sz val="18"/>
      <color theme="1"/>
      <name val="宋体"/>
      <charset val="134"/>
    </font>
    <font>
      <sz val="11"/>
      <color theme="1"/>
      <name val="宋体"/>
      <charset val="134"/>
    </font>
    <font>
      <b/>
      <sz val="12"/>
      <color theme="1"/>
      <name val="Times New Roman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8"/>
      <color theme="1"/>
      <name val="宋体"/>
      <charset val="134"/>
    </font>
    <font>
      <sz val="14"/>
      <name val="宋体"/>
      <charset val="134"/>
    </font>
    <font>
      <sz val="14"/>
      <color theme="0"/>
      <name val="宋体"/>
      <charset val="134"/>
    </font>
    <font>
      <b/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</fills>
  <borders count="33">
    <border>
      <left/>
      <right/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thick">
        <color auto="true"/>
      </left>
      <right/>
      <top style="thick">
        <color auto="true"/>
      </top>
      <bottom/>
      <diagonal/>
    </border>
    <border>
      <left/>
      <right/>
      <top style="thick">
        <color auto="true"/>
      </top>
      <bottom/>
      <diagonal/>
    </border>
    <border>
      <left style="thick">
        <color auto="true"/>
      </left>
      <right/>
      <top/>
      <bottom/>
      <diagonal/>
    </border>
    <border>
      <left style="thick">
        <color auto="true"/>
      </left>
      <right/>
      <top/>
      <bottom style="thick">
        <color auto="true"/>
      </bottom>
      <diagonal/>
    </border>
    <border>
      <left/>
      <right/>
      <top/>
      <bottom style="thick">
        <color auto="true"/>
      </bottom>
      <diagonal/>
    </border>
    <border>
      <left/>
      <right style="medium">
        <color auto="true"/>
      </right>
      <top style="medium">
        <color auto="true"/>
      </top>
      <bottom style="thick">
        <color auto="true"/>
      </bottom>
      <diagonal/>
    </border>
    <border>
      <left/>
      <right style="thick">
        <color auto="true"/>
      </right>
      <top style="thick">
        <color auto="true"/>
      </top>
      <bottom/>
      <diagonal/>
    </border>
    <border>
      <left/>
      <right style="thick">
        <color auto="true"/>
      </right>
      <top/>
      <bottom/>
      <diagonal/>
    </border>
    <border>
      <left style="medium">
        <color auto="true"/>
      </left>
      <right/>
      <top style="medium">
        <color auto="true"/>
      </top>
      <bottom style="thick">
        <color auto="true"/>
      </bottom>
      <diagonal/>
    </border>
    <border>
      <left/>
      <right style="thick">
        <color auto="true"/>
      </right>
      <top/>
      <bottom style="thick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9" fillId="26" borderId="0" applyNumberFormat="false" applyBorder="false" applyAlignment="false" applyProtection="false">
      <alignment vertical="center"/>
    </xf>
    <xf numFmtId="0" fontId="26" fillId="33" borderId="0" applyNumberFormat="false" applyBorder="false" applyAlignment="false" applyProtection="false">
      <alignment vertical="center"/>
    </xf>
    <xf numFmtId="0" fontId="29" fillId="27" borderId="0" applyNumberFormat="false" applyBorder="false" applyAlignment="false" applyProtection="false">
      <alignment vertical="center"/>
    </xf>
    <xf numFmtId="0" fontId="27" fillId="7" borderId="27" applyNumberFormat="false" applyAlignment="false" applyProtection="false">
      <alignment vertical="center"/>
    </xf>
    <xf numFmtId="0" fontId="26" fillId="29" borderId="0" applyNumberFormat="false" applyBorder="false" applyAlignment="false" applyProtection="false">
      <alignment vertical="center"/>
    </xf>
    <xf numFmtId="0" fontId="26" fillId="14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9" fillId="3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9" fillId="24" borderId="0" applyNumberFormat="false" applyBorder="false" applyAlignment="false" applyProtection="false">
      <alignment vertical="center"/>
    </xf>
    <xf numFmtId="0" fontId="29" fillId="21" borderId="0" applyNumberFormat="false" applyBorder="false" applyAlignment="false" applyProtection="false">
      <alignment vertical="center"/>
    </xf>
    <xf numFmtId="0" fontId="29" fillId="28" borderId="0" applyNumberFormat="false" applyBorder="false" applyAlignment="false" applyProtection="false">
      <alignment vertical="center"/>
    </xf>
    <xf numFmtId="0" fontId="29" fillId="11" borderId="0" applyNumberFormat="false" applyBorder="false" applyAlignment="false" applyProtection="false">
      <alignment vertical="center"/>
    </xf>
    <xf numFmtId="0" fontId="29" fillId="32" borderId="0" applyNumberFormat="false" applyBorder="false" applyAlignment="false" applyProtection="false">
      <alignment vertical="center"/>
    </xf>
    <xf numFmtId="0" fontId="28" fillId="8" borderId="27" applyNumberFormat="false" applyAlignment="false" applyProtection="false">
      <alignment vertical="center"/>
    </xf>
    <xf numFmtId="0" fontId="29" fillId="12" borderId="0" applyNumberFormat="false" applyBorder="false" applyAlignment="false" applyProtection="false">
      <alignment vertical="center"/>
    </xf>
    <xf numFmtId="0" fontId="35" fillId="20" borderId="0" applyNumberFormat="false" applyBorder="false" applyAlignment="false" applyProtection="false">
      <alignment vertical="center"/>
    </xf>
    <xf numFmtId="0" fontId="26" fillId="34" borderId="0" applyNumberFormat="false" applyBorder="false" applyAlignment="false" applyProtection="false">
      <alignment vertical="center"/>
    </xf>
    <xf numFmtId="0" fontId="37" fillId="22" borderId="0" applyNumberFormat="false" applyBorder="false" applyAlignment="false" applyProtection="false">
      <alignment vertical="center"/>
    </xf>
    <xf numFmtId="0" fontId="26" fillId="23" borderId="0" applyNumberFormat="false" applyBorder="false" applyAlignment="false" applyProtection="false">
      <alignment vertical="center"/>
    </xf>
    <xf numFmtId="0" fontId="36" fillId="0" borderId="31" applyNumberFormat="false" applyFill="false" applyAlignment="false" applyProtection="false">
      <alignment vertical="center"/>
    </xf>
    <xf numFmtId="0" fontId="34" fillId="19" borderId="0" applyNumberFormat="false" applyBorder="false" applyAlignment="false" applyProtection="false">
      <alignment vertical="center"/>
    </xf>
    <xf numFmtId="0" fontId="33" fillId="17" borderId="30" applyNumberFormat="false" applyAlignment="false" applyProtection="false">
      <alignment vertical="center"/>
    </xf>
    <xf numFmtId="0" fontId="32" fillId="8" borderId="29" applyNumberFormat="false" applyAlignment="false" applyProtection="false">
      <alignment vertical="center"/>
    </xf>
    <xf numFmtId="0" fontId="31" fillId="0" borderId="28" applyNumberFormat="false" applyFill="false" applyAlignment="false" applyProtection="false">
      <alignment vertical="center"/>
    </xf>
    <xf numFmtId="0" fontId="41" fillId="0" borderId="0" applyNumberFormat="false" applyFill="false" applyBorder="false" applyAlignment="false" applyProtection="false">
      <alignment vertical="center"/>
    </xf>
    <xf numFmtId="0" fontId="26" fillId="13" borderId="0" applyNumberFormat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6" fillId="16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0" fillId="0" borderId="0" applyNumberFormat="false" applyFill="false" applyBorder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center"/>
    </xf>
    <xf numFmtId="0" fontId="26" fillId="10" borderId="0" applyNumberFormat="false" applyBorder="false" applyAlignment="false" applyProtection="false">
      <alignment vertical="center"/>
    </xf>
    <xf numFmtId="0" fontId="30" fillId="0" borderId="0" applyNumberFormat="false" applyFill="false" applyBorder="false" applyAlignment="false" applyProtection="false">
      <alignment vertical="center"/>
    </xf>
    <xf numFmtId="0" fontId="29" fillId="9" borderId="0" applyNumberFormat="false" applyBorder="false" applyAlignment="false" applyProtection="false">
      <alignment vertical="center"/>
    </xf>
    <xf numFmtId="0" fontId="0" fillId="36" borderId="32" applyNumberFormat="false" applyFont="false" applyAlignment="false" applyProtection="false">
      <alignment vertical="center"/>
    </xf>
    <xf numFmtId="0" fontId="26" fillId="31" borderId="0" applyNumberFormat="false" applyBorder="false" applyAlignment="false" applyProtection="false">
      <alignment vertical="center"/>
    </xf>
    <xf numFmtId="0" fontId="29" fillId="15" borderId="0" applyNumberFormat="false" applyBorder="false" applyAlignment="false" applyProtection="false">
      <alignment vertical="center"/>
    </xf>
    <xf numFmtId="0" fontId="26" fillId="6" borderId="0" applyNumberFormat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8" fillId="0" borderId="28" applyNumberFormat="false" applyFill="false" applyAlignment="false" applyProtection="false">
      <alignment vertical="center"/>
    </xf>
    <xf numFmtId="0" fontId="26" fillId="25" borderId="0" applyNumberFormat="false" applyBorder="false" applyAlignment="false" applyProtection="false">
      <alignment vertical="center"/>
    </xf>
    <xf numFmtId="0" fontId="24" fillId="0" borderId="26" applyNumberFormat="false" applyFill="false" applyAlignment="false" applyProtection="false">
      <alignment vertical="center"/>
    </xf>
    <xf numFmtId="0" fontId="29" fillId="18" borderId="0" applyNumberFormat="false" applyBorder="false" applyAlignment="false" applyProtection="false">
      <alignment vertical="center"/>
    </xf>
    <xf numFmtId="0" fontId="26" fillId="35" borderId="0" applyNumberFormat="false" applyBorder="false" applyAlignment="false" applyProtection="false">
      <alignment vertical="center"/>
    </xf>
    <xf numFmtId="0" fontId="23" fillId="0" borderId="25" applyNumberFormat="false" applyFill="false" applyAlignment="false" applyProtection="false">
      <alignment vertical="center"/>
    </xf>
  </cellStyleXfs>
  <cellXfs count="195">
    <xf numFmtId="0" fontId="0" fillId="0" borderId="0" xfId="0">
      <alignment vertical="center"/>
    </xf>
    <xf numFmtId="0" fontId="0" fillId="2" borderId="0" xfId="0" applyFill="true">
      <alignment vertical="center"/>
    </xf>
    <xf numFmtId="0" fontId="0" fillId="2" borderId="0" xfId="0" applyFill="true" applyAlignment="true">
      <alignment horizontal="center" vertical="center"/>
    </xf>
    <xf numFmtId="0" fontId="1" fillId="3" borderId="1" xfId="0" applyFont="true" applyFill="true" applyBorder="true" applyAlignment="true">
      <alignment horizontal="left" vertical="top" wrapText="true"/>
    </xf>
    <xf numFmtId="0" fontId="2" fillId="3" borderId="2" xfId="0" applyFont="true" applyFill="true" applyBorder="true" applyAlignment="true">
      <alignment horizontal="left" vertical="top" wrapText="true"/>
    </xf>
    <xf numFmtId="0" fontId="2" fillId="3" borderId="3" xfId="0" applyFont="true" applyFill="true" applyBorder="true" applyAlignment="true">
      <alignment horizontal="left" vertical="top" wrapText="true"/>
    </xf>
    <xf numFmtId="0" fontId="2" fillId="3" borderId="0" xfId="0" applyFont="true" applyFill="true" applyAlignment="true">
      <alignment horizontal="left" vertical="top" wrapText="true"/>
    </xf>
    <xf numFmtId="0" fontId="2" fillId="3" borderId="4" xfId="0" applyFont="true" applyFill="true" applyBorder="true" applyAlignment="true">
      <alignment horizontal="left" vertical="top" wrapText="true"/>
    </xf>
    <xf numFmtId="0" fontId="2" fillId="3" borderId="5" xfId="0" applyFont="true" applyFill="true" applyBorder="true" applyAlignment="true">
      <alignment horizontal="left" vertical="top" wrapText="true"/>
    </xf>
    <xf numFmtId="0" fontId="3" fillId="2" borderId="6" xfId="0" applyFont="true" applyFill="true" applyBorder="true" applyAlignment="true">
      <alignment horizontal="center" vertical="center"/>
    </xf>
    <xf numFmtId="0" fontId="2" fillId="2" borderId="7" xfId="0" applyFont="true" applyFill="true" applyBorder="true" applyAlignment="true">
      <alignment horizontal="center" vertical="center"/>
    </xf>
    <xf numFmtId="0" fontId="2" fillId="3" borderId="8" xfId="0" applyFont="true" applyFill="true" applyBorder="true" applyAlignment="true">
      <alignment horizontal="left" vertical="top" wrapText="true"/>
    </xf>
    <xf numFmtId="0" fontId="2" fillId="3" borderId="7" xfId="0" applyFont="true" applyFill="true" applyBorder="true" applyAlignment="true">
      <alignment horizontal="left" vertical="top" wrapText="true"/>
    </xf>
    <xf numFmtId="0" fontId="1" fillId="2" borderId="9" xfId="0" applyFont="true" applyFill="true" applyBorder="true" applyAlignment="true">
      <alignment horizontal="center" vertical="center"/>
    </xf>
    <xf numFmtId="0" fontId="2" fillId="3" borderId="10" xfId="0" applyFont="true" applyFill="true" applyBorder="true" applyAlignment="true">
      <alignment horizontal="left" vertical="top" wrapText="true"/>
    </xf>
    <xf numFmtId="0" fontId="2" fillId="0" borderId="9" xfId="0" applyFont="true" applyFill="true" applyBorder="true" applyAlignment="true">
      <alignment horizontal="center" vertical="center"/>
    </xf>
    <xf numFmtId="0" fontId="3" fillId="2" borderId="11" xfId="0" applyFont="true" applyFill="true" applyBorder="true" applyAlignment="true">
      <alignment horizontal="center" vertical="center"/>
    </xf>
    <xf numFmtId="0" fontId="3" fillId="2" borderId="12" xfId="0" applyFont="true" applyFill="true" applyBorder="true" applyAlignment="true">
      <alignment horizontal="center" vertical="center"/>
    </xf>
    <xf numFmtId="0" fontId="2" fillId="2" borderId="13" xfId="0" applyFont="true" applyFill="true" applyBorder="true" applyAlignment="true">
      <alignment horizontal="center" vertical="center"/>
    </xf>
    <xf numFmtId="10" fontId="1" fillId="4" borderId="14" xfId="0" applyNumberFormat="true" applyFont="true" applyFill="true" applyBorder="true" applyAlignment="true">
      <alignment horizontal="center" vertical="center"/>
    </xf>
    <xf numFmtId="10" fontId="1" fillId="4" borderId="4" xfId="9" applyNumberFormat="true" applyFont="true" applyFill="true" applyBorder="true" applyAlignment="true">
      <alignment horizontal="center" vertical="center"/>
    </xf>
    <xf numFmtId="179" fontId="2" fillId="2" borderId="13" xfId="0" applyNumberFormat="true" applyFont="true" applyFill="true" applyBorder="true">
      <alignment vertical="center"/>
    </xf>
    <xf numFmtId="0" fontId="2" fillId="2" borderId="13" xfId="0" applyFont="true" applyFill="true" applyBorder="true">
      <alignment vertical="center"/>
    </xf>
    <xf numFmtId="0" fontId="2" fillId="2" borderId="3" xfId="0" applyFont="true" applyFill="true" applyBorder="true">
      <alignment vertical="center"/>
    </xf>
    <xf numFmtId="10" fontId="2" fillId="0" borderId="9" xfId="9" applyNumberFormat="true" applyFont="true" applyFill="true" applyBorder="true" applyAlignment="true">
      <alignment horizontal="center" vertical="center"/>
    </xf>
    <xf numFmtId="0" fontId="2" fillId="2" borderId="9" xfId="0" applyFont="true" applyFill="true" applyBorder="true" applyAlignment="true">
      <alignment horizontal="center" vertical="center"/>
    </xf>
    <xf numFmtId="179" fontId="2" fillId="0" borderId="9" xfId="0" applyNumberFormat="true" applyFont="true" applyFill="true" applyBorder="true" applyAlignment="true">
      <alignment horizontal="center" vertical="center"/>
    </xf>
    <xf numFmtId="179" fontId="2" fillId="2" borderId="9" xfId="0" applyNumberFormat="true" applyFont="true" applyFill="true" applyBorder="true" applyAlignment="true">
      <alignment horizontal="center" vertical="center"/>
    </xf>
    <xf numFmtId="179" fontId="2" fillId="2" borderId="5" xfId="0" applyNumberFormat="true" applyFont="true" applyFill="true" applyBorder="true" applyAlignment="true">
      <alignment horizontal="center" vertical="center"/>
    </xf>
    <xf numFmtId="10" fontId="0" fillId="2" borderId="0" xfId="9" applyNumberFormat="true" applyFill="true" applyAlignment="true">
      <alignment horizontal="center" vertical="center"/>
    </xf>
    <xf numFmtId="10" fontId="0" fillId="2" borderId="0" xfId="9" applyNumberFormat="true" applyFill="true">
      <alignment vertical="center"/>
    </xf>
    <xf numFmtId="0" fontId="2" fillId="2" borderId="10" xfId="0" applyFont="true" applyFill="true" applyBorder="true" applyAlignment="true">
      <alignment horizontal="center" vertical="center"/>
    </xf>
    <xf numFmtId="179" fontId="2" fillId="2" borderId="14" xfId="0" applyNumberFormat="true" applyFont="true" applyFill="true" applyBorder="true">
      <alignment vertical="center"/>
    </xf>
    <xf numFmtId="0" fontId="2" fillId="2" borderId="14" xfId="0" applyFont="true" applyFill="true" applyBorder="true">
      <alignment vertical="center"/>
    </xf>
    <xf numFmtId="0" fontId="2" fillId="2" borderId="4" xfId="0" applyFont="true" applyFill="true" applyBorder="true">
      <alignment vertical="center"/>
    </xf>
    <xf numFmtId="0" fontId="4" fillId="2" borderId="0" xfId="0" applyFont="true" applyFill="true" applyAlignment="true">
      <alignment horizontal="center" vertical="center"/>
    </xf>
    <xf numFmtId="0" fontId="5" fillId="2" borderId="6" xfId="0" applyFont="true" applyFill="true" applyBorder="true" applyAlignment="true">
      <alignment horizontal="center" vertical="center"/>
    </xf>
    <xf numFmtId="0" fontId="5" fillId="2" borderId="11" xfId="0" applyFont="true" applyFill="true" applyBorder="true" applyAlignment="true">
      <alignment horizontal="center" vertical="center"/>
    </xf>
    <xf numFmtId="0" fontId="5" fillId="2" borderId="7" xfId="0" applyFont="true" applyFill="true" applyBorder="true" applyAlignment="true">
      <alignment horizontal="center" vertical="center"/>
    </xf>
    <xf numFmtId="14" fontId="5" fillId="2" borderId="13" xfId="0" applyNumberFormat="true" applyFont="true" applyFill="true" applyBorder="true" applyAlignment="true">
      <alignment horizontal="center" vertical="center"/>
    </xf>
    <xf numFmtId="0" fontId="5" fillId="2" borderId="10" xfId="0" applyFont="true" applyFill="true" applyBorder="true" applyAlignment="true">
      <alignment horizontal="center" vertical="center"/>
    </xf>
    <xf numFmtId="14" fontId="5" fillId="2" borderId="14" xfId="0" applyNumberFormat="true" applyFont="true" applyFill="true" applyBorder="true" applyAlignment="true">
      <alignment horizontal="center" vertical="center"/>
    </xf>
    <xf numFmtId="0" fontId="5" fillId="2" borderId="12" xfId="0" applyFont="true" applyFill="true" applyBorder="true" applyAlignment="true">
      <alignment horizontal="center" vertical="center"/>
    </xf>
    <xf numFmtId="0" fontId="5" fillId="2" borderId="13" xfId="0" applyFont="true" applyFill="true" applyBorder="true" applyAlignment="true">
      <alignment horizontal="center" vertical="center"/>
    </xf>
    <xf numFmtId="0" fontId="5" fillId="2" borderId="3" xfId="0" applyFont="true" applyFill="true" applyBorder="true" applyAlignment="true">
      <alignment horizontal="center" vertical="center"/>
    </xf>
    <xf numFmtId="0" fontId="5" fillId="2" borderId="4" xfId="0" applyFont="true" applyFill="true" applyBorder="true" applyAlignment="true">
      <alignment horizontal="center" vertical="center"/>
    </xf>
    <xf numFmtId="179" fontId="5" fillId="2" borderId="3" xfId="0" applyNumberFormat="true" applyFont="true" applyFill="true" applyBorder="true" applyAlignment="true">
      <alignment horizontal="center" vertical="center"/>
    </xf>
    <xf numFmtId="0" fontId="5" fillId="2" borderId="0" xfId="0" applyFont="true" applyFill="true" applyAlignment="true">
      <alignment horizontal="center" vertical="center"/>
    </xf>
    <xf numFmtId="0" fontId="5" fillId="2" borderId="14" xfId="0" applyFont="true" applyFill="true" applyBorder="true" applyAlignment="true">
      <alignment horizontal="center" vertical="center"/>
    </xf>
    <xf numFmtId="179" fontId="5" fillId="2" borderId="4" xfId="0" applyNumberFormat="true" applyFont="true" applyFill="true" applyBorder="true" applyAlignment="true">
      <alignment horizontal="center" vertical="center"/>
    </xf>
    <xf numFmtId="10" fontId="4" fillId="2" borderId="0" xfId="9" applyNumberFormat="true" applyFont="true" applyFill="true" applyAlignment="true">
      <alignment horizontal="center" vertical="center"/>
    </xf>
    <xf numFmtId="0" fontId="6" fillId="2" borderId="9" xfId="0" applyFont="true" applyFill="true" applyBorder="true" applyAlignment="true">
      <alignment horizontal="center" vertical="center"/>
    </xf>
    <xf numFmtId="0" fontId="6" fillId="2" borderId="6" xfId="0" applyFont="true" applyFill="true" applyBorder="true" applyAlignment="true">
      <alignment horizontal="center" vertical="center"/>
    </xf>
    <xf numFmtId="178" fontId="5" fillId="4" borderId="5" xfId="9" applyNumberFormat="true" applyFont="true" applyFill="true" applyBorder="true" applyAlignment="true">
      <alignment horizontal="center" vertical="center"/>
    </xf>
    <xf numFmtId="178" fontId="5" fillId="2" borderId="10" xfId="0" applyNumberFormat="true" applyFont="true" applyFill="true" applyBorder="true" applyAlignment="true">
      <alignment horizontal="center" vertical="center"/>
    </xf>
    <xf numFmtId="178" fontId="4" fillId="2" borderId="0" xfId="9" applyNumberFormat="true" applyFont="true" applyFill="true" applyAlignment="true">
      <alignment horizontal="center" vertical="center"/>
    </xf>
    <xf numFmtId="9" fontId="4" fillId="2" borderId="0" xfId="9" applyFont="true" applyFill="true" applyAlignment="true">
      <alignment horizontal="center" vertical="center"/>
    </xf>
    <xf numFmtId="0" fontId="7" fillId="2" borderId="6" xfId="0" applyFont="true" applyFill="true" applyBorder="true" applyAlignment="true">
      <alignment horizontal="center" vertical="center"/>
    </xf>
    <xf numFmtId="0" fontId="8" fillId="2" borderId="11" xfId="0" applyFont="true" applyFill="true" applyBorder="true" applyAlignment="true">
      <alignment horizontal="center" vertical="center"/>
    </xf>
    <xf numFmtId="177" fontId="5" fillId="2" borderId="11" xfId="0" applyNumberFormat="true" applyFont="true" applyFill="true" applyBorder="true" applyAlignment="true">
      <alignment horizontal="center" vertical="center"/>
    </xf>
    <xf numFmtId="0" fontId="6" fillId="2" borderId="11" xfId="0" applyFont="true" applyFill="true" applyBorder="true" applyAlignment="true">
      <alignment horizontal="center" vertical="center"/>
    </xf>
    <xf numFmtId="10" fontId="9" fillId="2" borderId="14" xfId="9" applyNumberFormat="true" applyFont="true" applyFill="true" applyBorder="true" applyAlignment="true">
      <alignment horizontal="center" vertical="center"/>
    </xf>
    <xf numFmtId="0" fontId="10" fillId="2" borderId="0" xfId="0" applyFont="true" applyFill="true" applyAlignment="true">
      <alignment horizontal="center" vertical="center"/>
    </xf>
    <xf numFmtId="10" fontId="9" fillId="2" borderId="0" xfId="9" applyNumberFormat="true" applyFont="true" applyFill="true" applyAlignment="true">
      <alignment horizontal="center" vertical="center"/>
    </xf>
    <xf numFmtId="179" fontId="8" fillId="2" borderId="12" xfId="0" applyNumberFormat="true" applyFont="true" applyFill="true" applyBorder="true" applyAlignment="true">
      <alignment horizontal="center" vertical="center"/>
    </xf>
    <xf numFmtId="0" fontId="8" fillId="2" borderId="12" xfId="0" applyFont="true" applyFill="true" applyBorder="true" applyAlignment="true">
      <alignment horizontal="center" vertical="center"/>
    </xf>
    <xf numFmtId="9" fontId="5" fillId="2" borderId="0" xfId="0" applyNumberFormat="true" applyFont="true" applyFill="true" applyAlignment="true">
      <alignment horizontal="center" vertical="center"/>
    </xf>
    <xf numFmtId="177" fontId="5" fillId="2" borderId="12" xfId="0" applyNumberFormat="true" applyFont="true" applyFill="true" applyBorder="true" applyAlignment="true">
      <alignment horizontal="center" vertical="center"/>
    </xf>
    <xf numFmtId="10" fontId="5" fillId="2" borderId="0" xfId="0" applyNumberFormat="true" applyFont="true" applyFill="true" applyAlignment="true">
      <alignment horizontal="center" vertical="center"/>
    </xf>
    <xf numFmtId="0" fontId="11" fillId="2" borderId="9" xfId="0" applyFont="true" applyFill="true" applyBorder="true" applyAlignment="true">
      <alignment horizontal="center" vertical="center"/>
    </xf>
    <xf numFmtId="0" fontId="5" fillId="2" borderId="0" xfId="0" applyFont="true" applyFill="true" applyBorder="true" applyAlignment="true">
      <alignment horizontal="center" vertical="center"/>
    </xf>
    <xf numFmtId="0" fontId="5" fillId="2" borderId="5" xfId="0" applyFont="true" applyFill="true" applyBorder="true" applyAlignment="true">
      <alignment horizontal="center" vertical="center"/>
    </xf>
    <xf numFmtId="0" fontId="7" fillId="2" borderId="12" xfId="0" applyFont="true" applyFill="true" applyBorder="true" applyAlignment="true">
      <alignment horizontal="center" vertical="center"/>
    </xf>
    <xf numFmtId="0" fontId="9" fillId="2" borderId="6" xfId="0" applyFont="true" applyFill="true" applyBorder="true" applyAlignment="true">
      <alignment horizontal="center" vertical="center"/>
    </xf>
    <xf numFmtId="10" fontId="9" fillId="2" borderId="12" xfId="9" applyNumberFormat="true" applyFont="true" applyFill="true" applyBorder="true" applyAlignment="true">
      <alignment horizontal="center" vertical="center"/>
    </xf>
    <xf numFmtId="0" fontId="12" fillId="2" borderId="11" xfId="0" applyFont="true" applyFill="true" applyBorder="true" applyAlignment="true">
      <alignment horizontal="center" vertical="center"/>
    </xf>
    <xf numFmtId="0" fontId="12" fillId="2" borderId="9" xfId="0" applyFont="true" applyFill="true" applyBorder="true" applyAlignment="true">
      <alignment horizontal="center" vertical="center"/>
    </xf>
    <xf numFmtId="0" fontId="11" fillId="2" borderId="12" xfId="0" applyFont="true" applyFill="true" applyBorder="true" applyAlignment="true">
      <alignment horizontal="center" vertical="center"/>
    </xf>
    <xf numFmtId="0" fontId="11" fillId="2" borderId="11" xfId="0" applyFont="true" applyFill="true" applyBorder="true" applyAlignment="true">
      <alignment horizontal="center" vertical="center"/>
    </xf>
    <xf numFmtId="10" fontId="5" fillId="2" borderId="14" xfId="0" applyNumberFormat="true" applyFont="true" applyFill="true" applyBorder="true" applyAlignment="true">
      <alignment horizontal="center" vertical="center"/>
    </xf>
    <xf numFmtId="179" fontId="5" fillId="2" borderId="0" xfId="0" applyNumberFormat="true" applyFont="true" applyFill="true" applyAlignment="true">
      <alignment horizontal="center" vertical="center"/>
    </xf>
    <xf numFmtId="179" fontId="5" fillId="2" borderId="5" xfId="0" applyNumberFormat="true" applyFont="true" applyFill="true" applyBorder="true" applyAlignment="true">
      <alignment horizontal="center" vertical="center"/>
    </xf>
    <xf numFmtId="0" fontId="13" fillId="2" borderId="0" xfId="0" applyFont="true" applyFill="true" applyAlignment="true">
      <alignment horizontal="center" vertical="center"/>
    </xf>
    <xf numFmtId="5" fontId="9" fillId="5" borderId="12" xfId="0" applyNumberFormat="true" applyFont="true" applyFill="true" applyBorder="true" applyAlignment="true">
      <alignment horizontal="center" vertical="center"/>
    </xf>
    <xf numFmtId="10" fontId="9" fillId="5" borderId="12" xfId="0" applyNumberFormat="true" applyFont="true" applyFill="true" applyBorder="true" applyAlignment="true">
      <alignment horizontal="center" vertical="center"/>
    </xf>
    <xf numFmtId="0" fontId="9" fillId="5" borderId="12" xfId="0" applyFont="true" applyFill="true" applyBorder="true" applyAlignment="true">
      <alignment horizontal="center" vertical="center"/>
    </xf>
    <xf numFmtId="0" fontId="14" fillId="2" borderId="6" xfId="0" applyFont="true" applyFill="true" applyBorder="true" applyAlignment="true">
      <alignment horizontal="center" vertical="center"/>
    </xf>
    <xf numFmtId="0" fontId="9" fillId="2" borderId="12" xfId="0" applyFont="true" applyFill="true" applyBorder="true" applyAlignment="true">
      <alignment horizontal="center" vertical="center"/>
    </xf>
    <xf numFmtId="0" fontId="14" fillId="2" borderId="6" xfId="0" applyFont="true" applyFill="true" applyBorder="true" applyAlignment="true">
      <alignment horizontal="center" vertical="center" wrapText="true"/>
    </xf>
    <xf numFmtId="0" fontId="12" fillId="2" borderId="6" xfId="0" applyFont="true" applyFill="true" applyBorder="true" applyAlignment="true">
      <alignment horizontal="center" vertical="center"/>
    </xf>
    <xf numFmtId="179" fontId="9" fillId="2" borderId="14" xfId="0" applyNumberFormat="true" applyFont="true" applyFill="true" applyBorder="true" applyAlignment="true">
      <alignment horizontal="center" vertical="center"/>
    </xf>
    <xf numFmtId="0" fontId="12" fillId="2" borderId="0" xfId="0" applyFont="true" applyFill="true" applyBorder="true" applyAlignment="true">
      <alignment horizontal="center" vertical="center"/>
    </xf>
    <xf numFmtId="179" fontId="9" fillId="2" borderId="13" xfId="0" applyNumberFormat="true" applyFont="true" applyFill="true" applyBorder="true" applyAlignment="true">
      <alignment horizontal="center" vertical="center"/>
    </xf>
    <xf numFmtId="0" fontId="15" fillId="2" borderId="1" xfId="41" applyFont="true" applyFill="true" applyBorder="true" applyAlignment="true">
      <alignment horizontal="center" vertical="center" wrapText="true"/>
    </xf>
    <xf numFmtId="0" fontId="16" fillId="2" borderId="2" xfId="41" applyFont="true" applyFill="true" applyBorder="true" applyAlignment="true">
      <alignment horizontal="center" vertical="center" wrapText="true"/>
    </xf>
    <xf numFmtId="0" fontId="16" fillId="2" borderId="4" xfId="41" applyFont="true" applyFill="true" applyBorder="true" applyAlignment="true">
      <alignment horizontal="center" vertical="center" wrapText="true"/>
    </xf>
    <xf numFmtId="0" fontId="16" fillId="2" borderId="5" xfId="41" applyFont="true" applyFill="true" applyBorder="true" applyAlignment="true">
      <alignment horizontal="center" vertical="center" wrapText="true"/>
    </xf>
    <xf numFmtId="0" fontId="17" fillId="2" borderId="0" xfId="0" applyFont="true" applyFill="true" applyAlignment="true">
      <alignment horizontal="center" vertical="center"/>
    </xf>
    <xf numFmtId="0" fontId="7" fillId="2" borderId="0" xfId="0" applyFont="true" applyFill="true" applyAlignment="true">
      <alignment horizontal="center" vertical="center"/>
    </xf>
    <xf numFmtId="0" fontId="8" fillId="2" borderId="0" xfId="0" applyFont="true" applyFill="true" applyAlignment="true">
      <alignment horizontal="center" vertical="center"/>
    </xf>
    <xf numFmtId="179" fontId="13" fillId="2" borderId="0" xfId="0" applyNumberFormat="true" applyFont="true" applyFill="true" applyAlignment="true">
      <alignment horizontal="center" vertical="center"/>
    </xf>
    <xf numFmtId="0" fontId="12" fillId="2" borderId="12" xfId="0" applyFont="true" applyFill="true" applyBorder="true" applyAlignment="true">
      <alignment horizontal="center" vertical="center"/>
    </xf>
    <xf numFmtId="179" fontId="9" fillId="2" borderId="4" xfId="0" applyNumberFormat="true" applyFont="true" applyFill="true" applyBorder="true" applyAlignment="true">
      <alignment horizontal="center" vertical="center"/>
    </xf>
    <xf numFmtId="179" fontId="9" fillId="2" borderId="3" xfId="0" applyNumberFormat="true" applyFont="true" applyFill="true" applyBorder="true" applyAlignment="true">
      <alignment horizontal="center" vertical="center"/>
    </xf>
    <xf numFmtId="0" fontId="16" fillId="2" borderId="8" xfId="41" applyFont="true" applyFill="true" applyBorder="true" applyAlignment="true">
      <alignment horizontal="center" vertical="center" wrapText="true"/>
    </xf>
    <xf numFmtId="0" fontId="16" fillId="2" borderId="10" xfId="41" applyFont="true" applyFill="true" applyBorder="true" applyAlignment="true">
      <alignment horizontal="center" vertical="center" wrapText="true"/>
    </xf>
    <xf numFmtId="0" fontId="14" fillId="2" borderId="0" xfId="0" applyFont="true" applyFill="true" applyAlignment="true">
      <alignment horizontal="center" vertical="center"/>
    </xf>
    <xf numFmtId="179" fontId="13" fillId="2" borderId="7" xfId="0" applyNumberFormat="true" applyFont="true" applyFill="true" applyBorder="true" applyAlignment="true">
      <alignment horizontal="center" vertical="center"/>
    </xf>
    <xf numFmtId="0" fontId="13" fillId="2" borderId="5" xfId="0" applyFont="true" applyFill="true" applyBorder="true" applyAlignment="true">
      <alignment horizontal="center" vertical="center"/>
    </xf>
    <xf numFmtId="179" fontId="13" fillId="2" borderId="5" xfId="0" applyNumberFormat="true" applyFont="true" applyFill="true" applyBorder="true" applyAlignment="true">
      <alignment horizontal="center" vertical="center"/>
    </xf>
    <xf numFmtId="179" fontId="13" fillId="2" borderId="10" xfId="0" applyNumberFormat="true" applyFont="true" applyFill="true" applyBorder="true" applyAlignment="true">
      <alignment horizontal="center" vertical="center"/>
    </xf>
    <xf numFmtId="0" fontId="7" fillId="2" borderId="1" xfId="0" applyFont="true" applyFill="true" applyBorder="true" applyAlignment="true">
      <alignment horizontal="left" vertical="center" wrapText="true"/>
    </xf>
    <xf numFmtId="0" fontId="9" fillId="2" borderId="2" xfId="0" applyFont="true" applyFill="true" applyBorder="true" applyAlignment="true">
      <alignment horizontal="left" vertical="center"/>
    </xf>
    <xf numFmtId="0" fontId="9" fillId="2" borderId="3" xfId="0" applyFont="true" applyFill="true" applyBorder="true" applyAlignment="true">
      <alignment horizontal="left" vertical="center"/>
    </xf>
    <xf numFmtId="0" fontId="9" fillId="2" borderId="0" xfId="0" applyFont="true" applyFill="true" applyAlignment="true">
      <alignment horizontal="left" vertical="center"/>
    </xf>
    <xf numFmtId="0" fontId="9" fillId="2" borderId="4" xfId="0" applyFont="true" applyFill="true" applyBorder="true" applyAlignment="true">
      <alignment horizontal="left" vertical="center"/>
    </xf>
    <xf numFmtId="0" fontId="9" fillId="2" borderId="5" xfId="0" applyFont="true" applyFill="true" applyBorder="true" applyAlignment="true">
      <alignment horizontal="left" vertical="center"/>
    </xf>
    <xf numFmtId="0" fontId="14" fillId="2" borderId="11" xfId="0" applyFont="true" applyFill="true" applyBorder="true" applyAlignment="true">
      <alignment horizontal="center" vertical="center"/>
    </xf>
    <xf numFmtId="0" fontId="9" fillId="4" borderId="10" xfId="0" applyFont="true" applyFill="true" applyBorder="true" applyAlignment="true">
      <alignment horizontal="center" vertical="center"/>
    </xf>
    <xf numFmtId="0" fontId="9" fillId="4" borderId="14" xfId="0" applyFont="true" applyFill="true" applyBorder="true" applyAlignment="true">
      <alignment horizontal="center" vertical="center"/>
    </xf>
    <xf numFmtId="9" fontId="9" fillId="4" borderId="14" xfId="0" applyNumberFormat="true" applyFont="true" applyFill="true" applyBorder="true" applyAlignment="true">
      <alignment horizontal="center" vertical="center"/>
    </xf>
    <xf numFmtId="179" fontId="5" fillId="2" borderId="2" xfId="0" applyNumberFormat="true" applyFont="true" applyFill="true" applyBorder="true" applyAlignment="true">
      <alignment horizontal="center" vertical="center"/>
    </xf>
    <xf numFmtId="179" fontId="5" fillId="2" borderId="9" xfId="0" applyNumberFormat="true" applyFont="true" applyFill="true" applyBorder="true" applyAlignment="true">
      <alignment horizontal="center" vertical="center"/>
    </xf>
    <xf numFmtId="0" fontId="9" fillId="2" borderId="8" xfId="0" applyFont="true" applyFill="true" applyBorder="true" applyAlignment="true">
      <alignment horizontal="left" vertical="center"/>
    </xf>
    <xf numFmtId="0" fontId="9" fillId="2" borderId="7" xfId="0" applyFont="true" applyFill="true" applyBorder="true" applyAlignment="true">
      <alignment horizontal="left" vertical="center"/>
    </xf>
    <xf numFmtId="0" fontId="9" fillId="2" borderId="10" xfId="0" applyFont="true" applyFill="true" applyBorder="true" applyAlignment="true">
      <alignment horizontal="left" vertical="center"/>
    </xf>
    <xf numFmtId="0" fontId="9" fillId="2" borderId="11" xfId="0" applyFont="true" applyFill="true" applyBorder="true" applyAlignment="true">
      <alignment horizontal="center" vertical="center"/>
    </xf>
    <xf numFmtId="0" fontId="9" fillId="2" borderId="14" xfId="0" applyFont="true" applyFill="true" applyBorder="true" applyAlignment="true">
      <alignment horizontal="center" vertical="center"/>
    </xf>
    <xf numFmtId="179" fontId="9" fillId="4" borderId="14" xfId="0" applyNumberFormat="true" applyFont="true" applyFill="true" applyBorder="true" applyAlignment="true">
      <alignment horizontal="center" vertical="center"/>
    </xf>
    <xf numFmtId="179" fontId="9" fillId="4" borderId="4" xfId="0" applyNumberFormat="true" applyFont="true" applyFill="true" applyBorder="true" applyAlignment="true">
      <alignment horizontal="center" vertical="center"/>
    </xf>
    <xf numFmtId="0" fontId="11" fillId="2" borderId="6" xfId="0" applyFont="true" applyFill="true" applyBorder="true" applyAlignment="true">
      <alignment horizontal="center" vertical="center"/>
    </xf>
    <xf numFmtId="179" fontId="11" fillId="2" borderId="11" xfId="0" applyNumberFormat="true" applyFont="true" applyFill="true" applyBorder="true" applyAlignment="true">
      <alignment horizontal="center" vertical="center"/>
    </xf>
    <xf numFmtId="10" fontId="11" fillId="2" borderId="11" xfId="9" applyNumberFormat="true" applyFont="true" applyFill="true" applyBorder="true" applyAlignment="true" applyProtection="true">
      <alignment horizontal="center" vertical="center"/>
    </xf>
    <xf numFmtId="10" fontId="11" fillId="2" borderId="12" xfId="0" applyNumberFormat="true" applyFont="true" applyFill="true" applyBorder="true" applyAlignment="true">
      <alignment horizontal="center" vertical="center"/>
    </xf>
    <xf numFmtId="0" fontId="0" fillId="2" borderId="15" xfId="0" applyFill="true" applyBorder="true">
      <alignment vertical="center"/>
    </xf>
    <xf numFmtId="0" fontId="0" fillId="2" borderId="16" xfId="0" applyFill="true" applyBorder="true">
      <alignment vertical="center"/>
    </xf>
    <xf numFmtId="0" fontId="0" fillId="2" borderId="17" xfId="0" applyFill="true" applyBorder="true">
      <alignment vertical="center"/>
    </xf>
    <xf numFmtId="0" fontId="18" fillId="2" borderId="17" xfId="0" applyFont="true" applyFill="true" applyBorder="true" applyAlignment="true">
      <alignment horizontal="left" vertical="top" wrapText="true"/>
    </xf>
    <xf numFmtId="0" fontId="19" fillId="2" borderId="0" xfId="0" applyFont="true" applyFill="true" applyAlignment="true">
      <alignment horizontal="left" vertical="top" wrapText="true"/>
    </xf>
    <xf numFmtId="0" fontId="19" fillId="2" borderId="17" xfId="0" applyFont="true" applyFill="true" applyBorder="true" applyAlignment="true">
      <alignment horizontal="left" vertical="top" wrapText="true"/>
    </xf>
    <xf numFmtId="0" fontId="0" fillId="2" borderId="18" xfId="0" applyFill="true" applyBorder="true">
      <alignment vertical="center"/>
    </xf>
    <xf numFmtId="0" fontId="0" fillId="2" borderId="19" xfId="0" applyFill="true" applyBorder="true">
      <alignment vertical="center"/>
    </xf>
    <xf numFmtId="0" fontId="20" fillId="2" borderId="17" xfId="0" applyFont="true" applyFill="true" applyBorder="true" applyAlignment="true">
      <alignment horizontal="left" vertical="top" wrapText="true"/>
    </xf>
    <xf numFmtId="0" fontId="0" fillId="2" borderId="16" xfId="0" applyFill="true" applyBorder="true" applyAlignment="true">
      <alignment horizontal="center" vertical="center"/>
    </xf>
    <xf numFmtId="0" fontId="12" fillId="2" borderId="0" xfId="0" applyFont="true" applyFill="true" applyAlignment="true">
      <alignment horizontal="center" vertical="center"/>
    </xf>
    <xf numFmtId="0" fontId="5" fillId="2" borderId="19" xfId="0" applyFont="true" applyFill="true" applyBorder="true" applyAlignment="true">
      <alignment horizontal="center" vertical="center"/>
    </xf>
    <xf numFmtId="0" fontId="12" fillId="2" borderId="20" xfId="0" applyFont="true" applyFill="true" applyBorder="true" applyAlignment="true">
      <alignment horizontal="center" vertical="center"/>
    </xf>
    <xf numFmtId="0" fontId="0" fillId="2" borderId="19" xfId="0" applyFill="true" applyBorder="true" applyAlignment="true">
      <alignment horizontal="center" vertical="center"/>
    </xf>
    <xf numFmtId="0" fontId="12" fillId="2" borderId="19" xfId="0" applyFont="true" applyFill="true" applyBorder="true" applyAlignment="true">
      <alignment horizontal="center" vertical="center"/>
    </xf>
    <xf numFmtId="0" fontId="12" fillId="2" borderId="16" xfId="0" applyFont="true" applyFill="true" applyBorder="true" applyAlignment="true">
      <alignment horizontal="center" vertical="center"/>
    </xf>
    <xf numFmtId="0" fontId="11" fillId="2" borderId="21" xfId="0" applyFont="true" applyFill="true" applyBorder="true" applyAlignment="true">
      <alignment horizontal="center" vertical="center"/>
    </xf>
    <xf numFmtId="10" fontId="5" fillId="2" borderId="0" xfId="9" applyNumberFormat="true" applyFont="true" applyFill="true" applyAlignment="true">
      <alignment horizontal="center" vertical="center"/>
    </xf>
    <xf numFmtId="10" fontId="5" fillId="2" borderId="22" xfId="0" applyNumberFormat="true" applyFont="true" applyFill="true" applyBorder="true" applyAlignment="true">
      <alignment horizontal="center" vertical="center"/>
    </xf>
    <xf numFmtId="0" fontId="0" fillId="2" borderId="22" xfId="0" applyFill="true" applyBorder="true">
      <alignment vertical="center"/>
    </xf>
    <xf numFmtId="179" fontId="5" fillId="2" borderId="23" xfId="0" applyNumberFormat="true" applyFont="true" applyFill="true" applyBorder="true" applyAlignment="true">
      <alignment horizontal="center" vertical="center"/>
    </xf>
    <xf numFmtId="0" fontId="0" fillId="2" borderId="24" xfId="0" applyFill="true" applyBorder="true">
      <alignment vertical="center"/>
    </xf>
    <xf numFmtId="0" fontId="6" fillId="2" borderId="22" xfId="0" applyFont="true" applyFill="true" applyBorder="true" applyAlignment="true">
      <alignment horizontal="center" vertical="center"/>
    </xf>
    <xf numFmtId="178" fontId="0" fillId="2" borderId="0" xfId="0" applyNumberFormat="true" applyFill="true">
      <alignment vertical="center"/>
    </xf>
    <xf numFmtId="179" fontId="5" fillId="2" borderId="19" xfId="0" applyNumberFormat="true" applyFont="true" applyFill="true" applyBorder="true" applyAlignment="true">
      <alignment horizontal="center" vertical="center"/>
    </xf>
    <xf numFmtId="176" fontId="0" fillId="2" borderId="0" xfId="0" applyNumberFormat="true" applyFill="true">
      <alignment vertical="center"/>
    </xf>
    <xf numFmtId="179" fontId="0" fillId="2" borderId="0" xfId="0" applyNumberFormat="true" applyFill="true">
      <alignment vertical="center"/>
    </xf>
    <xf numFmtId="180" fontId="0" fillId="2" borderId="0" xfId="0" applyNumberFormat="true" applyFill="true">
      <alignment vertical="center"/>
    </xf>
    <xf numFmtId="0" fontId="21" fillId="2" borderId="0" xfId="0" applyFont="true" applyFill="true" applyAlignment="true">
      <alignment horizontal="center" vertical="center"/>
    </xf>
    <xf numFmtId="0" fontId="6" fillId="2" borderId="1" xfId="0" applyFont="true" applyFill="true" applyBorder="true" applyAlignment="true">
      <alignment horizontal="left" vertical="top" wrapText="true"/>
    </xf>
    <xf numFmtId="0" fontId="21" fillId="2" borderId="2" xfId="0" applyFont="true" applyFill="true" applyBorder="true" applyAlignment="true">
      <alignment horizontal="left" vertical="top" wrapText="true"/>
    </xf>
    <xf numFmtId="0" fontId="21" fillId="2" borderId="3" xfId="0" applyFont="true" applyFill="true" applyBorder="true" applyAlignment="true">
      <alignment horizontal="left" vertical="top" wrapText="true"/>
    </xf>
    <xf numFmtId="0" fontId="21" fillId="2" borderId="0" xfId="0" applyFont="true" applyFill="true" applyAlignment="true">
      <alignment horizontal="left" vertical="top" wrapText="true"/>
    </xf>
    <xf numFmtId="0" fontId="21" fillId="2" borderId="4" xfId="0" applyFont="true" applyFill="true" applyBorder="true" applyAlignment="true">
      <alignment horizontal="left" vertical="top" wrapText="true"/>
    </xf>
    <xf numFmtId="0" fontId="21" fillId="2" borderId="5" xfId="0" applyFont="true" applyFill="true" applyBorder="true" applyAlignment="true">
      <alignment horizontal="left" vertical="top" wrapText="true"/>
    </xf>
    <xf numFmtId="9" fontId="9" fillId="2" borderId="6" xfId="0" applyNumberFormat="true" applyFont="true" applyFill="true" applyBorder="true" applyAlignment="true">
      <alignment horizontal="center" vertical="center"/>
    </xf>
    <xf numFmtId="176" fontId="9" fillId="2" borderId="11" xfId="9" applyNumberFormat="true" applyFont="true" applyFill="true" applyBorder="true" applyAlignment="true">
      <alignment horizontal="center" vertical="center"/>
    </xf>
    <xf numFmtId="0" fontId="9" fillId="2" borderId="0" xfId="0" applyFont="true" applyFill="true" applyAlignment="true">
      <alignment horizontal="center" vertical="center"/>
    </xf>
    <xf numFmtId="10" fontId="9" fillId="2" borderId="11" xfId="9" applyNumberFormat="true" applyFont="true" applyFill="true" applyBorder="true" applyAlignment="true">
      <alignment horizontal="center" vertical="center"/>
    </xf>
    <xf numFmtId="179" fontId="9" fillId="2" borderId="11" xfId="0" applyNumberFormat="true" applyFont="true" applyFill="true" applyBorder="true" applyAlignment="true">
      <alignment horizontal="center" vertical="center"/>
    </xf>
    <xf numFmtId="0" fontId="9" fillId="2" borderId="7" xfId="0" applyFont="true" applyFill="true" applyBorder="true" applyAlignment="true">
      <alignment horizontal="center" vertical="center"/>
    </xf>
    <xf numFmtId="0" fontId="9" fillId="2" borderId="13" xfId="0" applyFont="true" applyFill="true" applyBorder="true" applyAlignment="true">
      <alignment horizontal="center" vertical="center"/>
    </xf>
    <xf numFmtId="0" fontId="9" fillId="2" borderId="10" xfId="0" applyFont="true" applyFill="true" applyBorder="true" applyAlignment="true">
      <alignment horizontal="center" vertical="center"/>
    </xf>
    <xf numFmtId="0" fontId="21" fillId="2" borderId="8" xfId="0" applyFont="true" applyFill="true" applyBorder="true" applyAlignment="true">
      <alignment horizontal="left" vertical="top" wrapText="true"/>
    </xf>
    <xf numFmtId="0" fontId="21" fillId="2" borderId="7" xfId="0" applyFont="true" applyFill="true" applyBorder="true" applyAlignment="true">
      <alignment horizontal="left" vertical="top" wrapText="true"/>
    </xf>
    <xf numFmtId="0" fontId="21" fillId="2" borderId="10" xfId="0" applyFont="true" applyFill="true" applyBorder="true" applyAlignment="true">
      <alignment horizontal="left" vertical="top" wrapText="true"/>
    </xf>
    <xf numFmtId="0" fontId="14" fillId="2" borderId="12" xfId="0" applyFont="true" applyFill="true" applyBorder="true" applyAlignment="true">
      <alignment horizontal="center" vertical="center"/>
    </xf>
    <xf numFmtId="179" fontId="14" fillId="4" borderId="12" xfId="0" applyNumberFormat="true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13" fillId="2" borderId="7" xfId="0" applyFont="true" applyFill="true" applyBorder="true" applyAlignment="true">
      <alignment horizontal="center" vertical="center"/>
    </xf>
    <xf numFmtId="0" fontId="13" fillId="2" borderId="13" xfId="0" applyFont="true" applyFill="true" applyBorder="true" applyAlignment="true">
      <alignment horizontal="center" vertical="center"/>
    </xf>
    <xf numFmtId="2" fontId="13" fillId="2" borderId="13" xfId="0" applyNumberFormat="true" applyFont="true" applyFill="true" applyBorder="true" applyAlignment="true">
      <alignment horizontal="center" vertical="center"/>
    </xf>
    <xf numFmtId="0" fontId="4" fillId="2" borderId="9" xfId="0" applyFont="true" applyFill="true" applyBorder="true" applyAlignment="true">
      <alignment horizontal="center" vertical="center"/>
    </xf>
    <xf numFmtId="0" fontId="11" fillId="2" borderId="5" xfId="0" applyFont="true" applyFill="true" applyBorder="true" applyAlignment="true">
      <alignment horizontal="center" vertical="center"/>
    </xf>
    <xf numFmtId="9" fontId="13" fillId="2" borderId="4" xfId="0" applyNumberFormat="true" applyFont="true" applyFill="true" applyBorder="true" applyAlignment="true">
      <alignment horizontal="center" vertical="center"/>
    </xf>
    <xf numFmtId="10" fontId="13" fillId="2" borderId="5" xfId="9" applyNumberFormat="true" applyFont="true" applyFill="true" applyBorder="true" applyAlignment="true">
      <alignment horizontal="center" vertical="center"/>
    </xf>
    <xf numFmtId="0" fontId="11" fillId="2" borderId="0" xfId="0" applyFont="true" applyFill="true" applyAlignment="true">
      <alignment horizontal="center" vertical="center"/>
    </xf>
    <xf numFmtId="9" fontId="4" fillId="2" borderId="0" xfId="0" applyNumberFormat="true" applyFont="true" applyFill="true" applyAlignment="true">
      <alignment horizontal="center" vertical="center"/>
    </xf>
    <xf numFmtId="2" fontId="13" fillId="2" borderId="3" xfId="0" applyNumberFormat="true" applyFont="true" applyFill="true" applyBorder="true" applyAlignment="true">
      <alignment horizontal="center" vertical="center"/>
    </xf>
    <xf numFmtId="2" fontId="11" fillId="4" borderId="11" xfId="0" applyNumberFormat="true" applyFont="true" applyFill="true" applyBorder="true" applyAlignment="true">
      <alignment horizontal="center" vertical="center"/>
    </xf>
    <xf numFmtId="0" fontId="22" fillId="2" borderId="0" xfId="0" applyFont="true" applyFill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$F$11" horiz="1" max="30" min="2" page="10" val="16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654685</xdr:colOff>
          <xdr:row>1</xdr:row>
          <xdr:rowOff>151130</xdr:rowOff>
        </xdr:from>
        <xdr:to>
          <xdr:col>12</xdr:col>
          <xdr:colOff>532765</xdr:colOff>
          <xdr:row>3</xdr:row>
          <xdr:rowOff>295910</xdr:rowOff>
        </xdr:to>
        <xdr:sp>
          <xdr:nvSpPr>
            <xdr:cNvPr id="1025" name="Object 1" hidden="true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6550660" y="322580"/>
              <a:ext cx="4236720" cy="65341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435610</xdr:colOff>
      <xdr:row>9</xdr:row>
      <xdr:rowOff>120650</xdr:rowOff>
    </xdr:from>
    <xdr:to>
      <xdr:col>10</xdr:col>
      <xdr:colOff>393700</xdr:colOff>
      <xdr:row>16</xdr:row>
      <xdr:rowOff>137160</xdr:rowOff>
    </xdr:to>
    <xdr:sp>
      <xdr:nvSpPr>
        <xdr:cNvPr id="3" name="Text Box 1"/>
        <xdr:cNvSpPr txBox="true">
          <a:spLocks noChangeArrowheads="true"/>
        </xdr:cNvSpPr>
      </xdr:nvSpPr>
      <xdr:spPr>
        <a:xfrm>
          <a:off x="4363085" y="2353945"/>
          <a:ext cx="4931410" cy="1283335"/>
        </a:xfrm>
        <a:prstGeom prst="rect">
          <a:avLst/>
        </a:prstGeom>
        <a:solidFill>
          <a:srgbClr val="DBEEF4"/>
        </a:solidFill>
        <a:ln w="19050">
          <a:solidFill>
            <a:srgbClr val="000000"/>
          </a:solidFill>
          <a:miter lim="800000"/>
        </a:ln>
      </xdr:spPr>
      <xdr:txBody>
        <a:bodyPr wrap="square" lIns="27432" tIns="18288" rIns="0" bIns="0" anchor="t" upright="true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 fontAlgn="auto">
            <a:lnSpc>
              <a:spcPct val="100000"/>
            </a:lnSpc>
            <a:defRPr sz="1000"/>
          </a:pPr>
          <a:r>
            <a:rPr lang="zh-CN" altLang="en-US" sz="1600" b="0" i="0" u="none" strike="noStrike" baseline="0" dirty="0">
              <a:solidFill>
                <a:srgbClr val="000000"/>
              </a:solidFill>
              <a:latin typeface="Times New Roman" panose="02020603050405020304" charset="0"/>
              <a:ea typeface="宋体" panose="02010600030101010101" pitchFamily="7" charset="-122"/>
              <a:cs typeface="Times New Roman" panose="02020603050405020304" charset="0"/>
            </a:rPr>
            <a:t>【例</a:t>
          </a:r>
          <a:r>
            <a:rPr lang="en-US" altLang="zh-CN" sz="1600" b="0" i="0" u="none" strike="noStrike" baseline="0" dirty="0">
              <a:solidFill>
                <a:srgbClr val="000000"/>
              </a:solidFill>
              <a:latin typeface="Times New Roman" panose="02020603050405020304" charset="0"/>
              <a:ea typeface="宋体" panose="02010600030101010101" pitchFamily="7" charset="-122"/>
              <a:cs typeface="Times New Roman" panose="02020603050405020304" charset="0"/>
            </a:rPr>
            <a:t>1</a:t>
          </a:r>
          <a:r>
            <a:rPr lang="zh-CN" altLang="en-US" sz="1600" b="0" i="0" u="none" strike="noStrike" baseline="0" dirty="0">
              <a:solidFill>
                <a:srgbClr val="000000"/>
              </a:solidFill>
              <a:latin typeface="Times New Roman" panose="02020603050405020304" charset="0"/>
              <a:ea typeface="宋体" panose="02010600030101010101" pitchFamily="7" charset="-122"/>
              <a:cs typeface="Times New Roman" panose="02020603050405020304" charset="0"/>
            </a:rPr>
            <a:t>】 假设要购买一项保险年金，该保险可以在今后二十年内于每月末回报500元。此项年金的购买成本为 60,000元，假定投资回报率为8%，现在计算一下这笔投资是否值得。</a:t>
          </a:r>
          <a:endParaRPr lang="zh-CN" altLang="en-US" sz="1600" b="0" i="0" u="none" strike="noStrike" baseline="0" dirty="0">
            <a:solidFill>
              <a:srgbClr val="000000"/>
            </a:solidFill>
            <a:latin typeface="Times New Roman" panose="02020603050405020304" charset="0"/>
            <a:ea typeface="宋体" panose="02010600030101010101" pitchFamily="7" charset="-122"/>
            <a:cs typeface="Times New Roman" panose="02020603050405020304" charset="0"/>
          </a:endParaRPr>
        </a:p>
        <a:p>
          <a:pPr algn="l" rtl="0" fontAlgn="auto">
            <a:lnSpc>
              <a:spcPct val="100000"/>
            </a:lnSpc>
            <a:defRPr sz="1000"/>
          </a:pPr>
          <a:endParaRPr lang="zh-CN" altLang="en-US" sz="1600" b="0" i="0" u="none" strike="noStrike" baseline="0" dirty="0">
            <a:solidFill>
              <a:srgbClr val="000000"/>
            </a:solidFill>
            <a:latin typeface="Times New Roman" panose="02020603050405020304" charset="0"/>
            <a:ea typeface="宋体" panose="02010600030101010101" pitchFamily="7" charset="-122"/>
            <a:cs typeface="Times New Roman" panose="0202060305040502030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88900</xdr:colOff>
          <xdr:row>3</xdr:row>
          <xdr:rowOff>75565</xdr:rowOff>
        </xdr:from>
        <xdr:to>
          <xdr:col>11</xdr:col>
          <xdr:colOff>674370</xdr:colOff>
          <xdr:row>6</xdr:row>
          <xdr:rowOff>68580</xdr:rowOff>
        </xdr:to>
        <xdr:sp>
          <xdr:nvSpPr>
            <xdr:cNvPr id="2049" name="Object 1" hidden="true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7566025" y="599440"/>
              <a:ext cx="2376170" cy="50736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638175</xdr:colOff>
      <xdr:row>2</xdr:row>
      <xdr:rowOff>38100</xdr:rowOff>
    </xdr:from>
    <xdr:to>
      <xdr:col>9</xdr:col>
      <xdr:colOff>47625</xdr:colOff>
      <xdr:row>5</xdr:row>
      <xdr:rowOff>48260</xdr:rowOff>
    </xdr:to>
    <xdr:sp>
      <xdr:nvSpPr>
        <xdr:cNvPr id="2" name="Text Box 1"/>
        <xdr:cNvSpPr txBox="true">
          <a:spLocks noChangeArrowheads="true"/>
        </xdr:cNvSpPr>
      </xdr:nvSpPr>
      <xdr:spPr>
        <a:xfrm>
          <a:off x="638175" y="495300"/>
          <a:ext cx="7296150" cy="695960"/>
        </a:xfrm>
        <a:prstGeom prst="rect">
          <a:avLst/>
        </a:prstGeom>
        <a:solidFill>
          <a:srgbClr val="DBEEF4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0" bIns="0" anchor="t" upright="true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 rtl="0" fontAlgn="auto">
            <a:lnSpc>
              <a:spcPct val="100000"/>
            </a:lnSpc>
            <a:defRPr sz="1000"/>
          </a:pP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【例</a:t>
          </a:r>
          <a:r>
            <a:rPr lang="en-US" altLang="zh-CN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6-4</a:t>
          </a: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】 金额为8000元的4年期贷款，月支付额为200元，该笔贷款的月利率和年利率为多少?</a:t>
          </a:r>
          <a:endParaRPr lang="zh-CN" altLang="en-US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pPr marL="0" indent="0" algn="l" rtl="0" fontAlgn="auto">
            <a:lnSpc>
              <a:spcPct val="100000"/>
            </a:lnSpc>
            <a:defRPr sz="1000"/>
          </a:pPr>
          <a:endParaRPr lang="zh-CN" altLang="en-US" sz="1600"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240665</xdr:colOff>
          <xdr:row>5</xdr:row>
          <xdr:rowOff>121285</xdr:rowOff>
        </xdr:from>
        <xdr:to>
          <xdr:col>7</xdr:col>
          <xdr:colOff>1052195</xdr:colOff>
          <xdr:row>8</xdr:row>
          <xdr:rowOff>90805</xdr:rowOff>
        </xdr:to>
        <xdr:sp>
          <xdr:nvSpPr>
            <xdr:cNvPr id="6145" name="Object 1" hidden="true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3098165" y="1264285"/>
              <a:ext cx="3802380" cy="65532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526415</xdr:colOff>
          <xdr:row>9</xdr:row>
          <xdr:rowOff>184150</xdr:rowOff>
        </xdr:from>
        <xdr:to>
          <xdr:col>7</xdr:col>
          <xdr:colOff>1359535</xdr:colOff>
          <xdr:row>12</xdr:row>
          <xdr:rowOff>172720</xdr:rowOff>
        </xdr:to>
        <xdr:sp>
          <xdr:nvSpPr>
            <xdr:cNvPr id="3073" name="Object 1" hidden="true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4317365" y="2190750"/>
              <a:ext cx="3802380" cy="65532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238125</xdr:colOff>
      <xdr:row>1</xdr:row>
      <xdr:rowOff>133350</xdr:rowOff>
    </xdr:from>
    <xdr:to>
      <xdr:col>10</xdr:col>
      <xdr:colOff>102870</xdr:colOff>
      <xdr:row>5</xdr:row>
      <xdr:rowOff>168910</xdr:rowOff>
    </xdr:to>
    <xdr:sp>
      <xdr:nvSpPr>
        <xdr:cNvPr id="2" name="Text Box 2"/>
        <xdr:cNvSpPr txBox="true">
          <a:spLocks noChangeArrowheads="true"/>
        </xdr:cNvSpPr>
      </xdr:nvSpPr>
      <xdr:spPr>
        <a:xfrm>
          <a:off x="238125" y="304800"/>
          <a:ext cx="8408670" cy="721360"/>
        </a:xfrm>
        <a:prstGeom prst="rect">
          <a:avLst/>
        </a:prstGeom>
        <a:solidFill>
          <a:srgbClr val="DBEEF4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0" bIns="0" anchor="t" upright="true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 fontAlgn="auto">
            <a:lnSpc>
              <a:spcPct val="100000"/>
            </a:lnSpc>
            <a:spcBef>
              <a:spcPts val="1200"/>
            </a:spcBef>
            <a:defRPr sz="1000"/>
          </a:pPr>
          <a:r>
            <a:rPr lang="zh-CN" sz="1600" b="1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题目</a:t>
          </a:r>
          <a:r>
            <a:rPr lang="zh-CN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：</a:t>
          </a: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Times New Roman" panose="02020603050405020304" pitchFamily="12"/>
            </a:rPr>
            <a:t>假如要购买一家鞋店，投资成本为40,000元，并且希望前五年的营业收入如下：8,000、9,200、10,000、12,000 和 14,500元。每年的贴现率为 8%。计算鞋店设资的净现值。</a:t>
          </a:r>
          <a:endParaRPr lang="zh-CN" altLang="en-US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Times New Roman" panose="02020603050405020304" pitchFamily="12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594360</xdr:colOff>
      <xdr:row>1</xdr:row>
      <xdr:rowOff>7620</xdr:rowOff>
    </xdr:from>
    <xdr:to>
      <xdr:col>9</xdr:col>
      <xdr:colOff>171450</xdr:colOff>
      <xdr:row>7</xdr:row>
      <xdr:rowOff>283845</xdr:rowOff>
    </xdr:to>
    <xdr:sp>
      <xdr:nvSpPr>
        <xdr:cNvPr id="2" name="Text Box 1025"/>
        <xdr:cNvSpPr txBox="true">
          <a:spLocks noChangeArrowheads="true"/>
        </xdr:cNvSpPr>
      </xdr:nvSpPr>
      <xdr:spPr>
        <a:xfrm>
          <a:off x="594360" y="236220"/>
          <a:ext cx="6730365" cy="1762125"/>
        </a:xfrm>
        <a:prstGeom prst="rect">
          <a:avLst/>
        </a:prstGeom>
        <a:solidFill>
          <a:srgbClr val="DBEEF4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0" bIns="0" anchor="t" upright="true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sz="1600" b="1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题目</a:t>
          </a:r>
          <a:r>
            <a:rPr lang="zh-CN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：</a:t>
          </a: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Times New Roman" panose="02020603050405020304" pitchFamily="12"/>
            </a:rPr>
            <a:t>某投资公司现有A、B与C三个互斥投资项目可供选择：假设这三个投资项目的当前（第0年）投资金额与今后三年（第l-3年）的预期回报分别如下表所示：</a:t>
          </a:r>
          <a:endParaRPr lang="zh-CN" altLang="en-US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Times New Roman" panose="02020603050405020304" pitchFamily="12"/>
          </a:endParaRPr>
        </a:p>
        <a:p>
          <a:pPr algn="l" rtl="0">
            <a:defRPr sz="1000"/>
          </a:pPr>
          <a:endParaRPr lang="zh-CN" altLang="en-US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试建立一个决策模型，当公司使用的贴现率等于</a:t>
          </a: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Times New Roman" panose="02020603050405020304" pitchFamily="12"/>
            </a:rPr>
            <a:t>1%-15％范围内，步长为</a:t>
          </a:r>
          <a:r>
            <a:rPr lang="en-US" altLang="zh-CN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Times New Roman" panose="02020603050405020304" pitchFamily="12"/>
            </a:rPr>
            <a:t>0.5%</a:t>
          </a: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Times New Roman" panose="02020603050405020304" pitchFamily="12"/>
            </a:rPr>
            <a:t>，模型能给出这三个项目中最优的投资项目。</a:t>
          </a:r>
          <a:endParaRPr lang="zh-CN" altLang="en-US" sz="1600"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10</xdr:row>
          <xdr:rowOff>85725</xdr:rowOff>
        </xdr:from>
        <xdr:to>
          <xdr:col>3</xdr:col>
          <xdr:colOff>876935</xdr:colOff>
          <xdr:row>10</xdr:row>
          <xdr:rowOff>837565</xdr:rowOff>
        </xdr:to>
        <xdr:sp>
          <xdr:nvSpPr>
            <xdr:cNvPr id="5121" name="Spinner 1" hidden="true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2533650" y="2663825"/>
              <a:ext cx="657860" cy="75184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161925</xdr:colOff>
      <xdr:row>2</xdr:row>
      <xdr:rowOff>76200</xdr:rowOff>
    </xdr:from>
    <xdr:to>
      <xdr:col>7</xdr:col>
      <xdr:colOff>647065</xdr:colOff>
      <xdr:row>8</xdr:row>
      <xdr:rowOff>20955</xdr:rowOff>
    </xdr:to>
    <xdr:sp>
      <xdr:nvSpPr>
        <xdr:cNvPr id="2" name="文本框 1"/>
        <xdr:cNvSpPr txBox="true"/>
      </xdr:nvSpPr>
      <xdr:spPr>
        <a:xfrm>
          <a:off x="1533525" y="419100"/>
          <a:ext cx="4761865" cy="973455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600">
              <a:latin typeface="+mn-ea"/>
              <a:cs typeface="+mn-ea"/>
            </a:rPr>
            <a:t>从微信微粒贷借款</a:t>
          </a:r>
          <a:r>
            <a:rPr lang="en-US" altLang="zh-CN" sz="1600">
              <a:latin typeface="+mn-ea"/>
              <a:cs typeface="+mn-ea"/>
            </a:rPr>
            <a:t>5000</a:t>
          </a:r>
          <a:r>
            <a:rPr lang="zh-CN" altLang="en-US" sz="1600">
              <a:latin typeface="+mn-ea"/>
              <a:cs typeface="+mn-ea"/>
            </a:rPr>
            <a:t>元，</a:t>
          </a:r>
          <a:r>
            <a:rPr lang="en-US" altLang="zh-CN" sz="1600">
              <a:latin typeface="+mn-ea"/>
              <a:cs typeface="+mn-ea"/>
            </a:rPr>
            <a:t>10</a:t>
          </a:r>
          <a:r>
            <a:rPr lang="zh-CN" altLang="en-US" sz="1600">
              <a:latin typeface="+mn-ea"/>
              <a:cs typeface="+mn-ea"/>
            </a:rPr>
            <a:t>个月，不使用免息优惠券（使用免息优惠券计算方式相同），还款计划如下表，采用试错法计算年</a:t>
          </a:r>
          <a:r>
            <a:rPr lang="en-US" altLang="zh-CN" sz="1600">
              <a:latin typeface="+mn-ea"/>
              <a:cs typeface="+mn-ea"/>
            </a:rPr>
            <a:t>IRR</a:t>
          </a:r>
          <a:r>
            <a:rPr lang="zh-CN" altLang="en-US" sz="1600">
              <a:latin typeface="+mn-ea"/>
              <a:cs typeface="+mn-ea"/>
            </a:rPr>
            <a:t>，如下：</a:t>
          </a:r>
          <a:endParaRPr lang="zh-CN" altLang="en-US" sz="1600">
            <a:latin typeface="+mn-ea"/>
            <a:cs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w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w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w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fin.paas.cmbchina.com/fininfo/calloanper" TargetMode="External"/><Relationship Id="rId1" Type="http://schemas.openxmlformats.org/officeDocument/2006/relationships/hyperlink" Target="https://www.cmbchina.com/CmbWebPubInfo/Cal_Loan_Per.aspx?chnl=dkjsq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46"/>
  <sheetViews>
    <sheetView zoomScale="145" zoomScaleNormal="145" workbookViewId="0">
      <selection activeCell="G7" sqref="G7"/>
    </sheetView>
  </sheetViews>
  <sheetFormatPr defaultColWidth="9" defaultRowHeight="13.5"/>
  <cols>
    <col min="1" max="1" width="8.88333333333333" style="182"/>
    <col min="2" max="2" width="8.88333333333333" style="35"/>
    <col min="3" max="3" width="11.1083333333333" style="35" customWidth="true"/>
    <col min="4" max="4" width="10.3333333333333" style="182" customWidth="true"/>
    <col min="5" max="6" width="12.3333333333333" style="182" customWidth="true"/>
    <col min="7" max="7" width="13.5" style="182" customWidth="true"/>
    <col min="8" max="8" width="8.88333333333333" style="182"/>
    <col min="9" max="9" width="21.6666666666667" style="182" customWidth="true"/>
    <col min="10" max="16382" width="8.88333333333333" style="182"/>
  </cols>
  <sheetData>
    <row r="1" s="182" customFormat="true" spans="2:3">
      <c r="B1" s="35"/>
      <c r="C1" s="35"/>
    </row>
    <row r="2" s="182" customFormat="true" ht="14.25" spans="2:3">
      <c r="B2" s="35"/>
      <c r="C2" s="35"/>
    </row>
    <row r="3" s="182" customFormat="true" ht="25.8" customHeight="true" spans="2:7">
      <c r="B3" s="35"/>
      <c r="C3" s="35"/>
      <c r="E3" s="186"/>
      <c r="F3" s="77" t="s">
        <v>0</v>
      </c>
      <c r="G3" s="69" t="s">
        <v>1</v>
      </c>
    </row>
    <row r="4" s="182" customFormat="true" ht="25.2" customHeight="true" spans="2:7">
      <c r="B4" s="35"/>
      <c r="C4" s="35"/>
      <c r="E4" s="187" t="s">
        <v>2</v>
      </c>
      <c r="F4" s="188">
        <v>0.08</v>
      </c>
      <c r="G4" s="189">
        <f>F4/12</f>
        <v>0.00666666666666667</v>
      </c>
    </row>
    <row r="5" s="182" customFormat="true" ht="25.2" customHeight="true" spans="2:7">
      <c r="B5" s="35"/>
      <c r="C5" s="35"/>
      <c r="E5" s="190"/>
      <c r="F5" s="191"/>
      <c r="G5" s="50"/>
    </row>
    <row r="6" s="182" customFormat="true" ht="20.4" customHeight="true" spans="2:7">
      <c r="B6" s="130" t="s">
        <v>3</v>
      </c>
      <c r="C6" s="78" t="s">
        <v>4</v>
      </c>
      <c r="D6" s="78" t="s">
        <v>5</v>
      </c>
      <c r="E6" s="77" t="s">
        <v>6</v>
      </c>
      <c r="F6" s="78" t="s">
        <v>7</v>
      </c>
      <c r="G6" s="78" t="s">
        <v>8</v>
      </c>
    </row>
    <row r="7" s="182" customFormat="true" ht="23" customHeight="true" spans="2:7">
      <c r="B7" s="183">
        <v>1</v>
      </c>
      <c r="C7" s="184">
        <v>500</v>
      </c>
      <c r="D7" s="185">
        <f>(1+$G$4)^(B7)</f>
        <v>1.00666666666667</v>
      </c>
      <c r="E7" s="192">
        <f>C7/D7</f>
        <v>496.688741721854</v>
      </c>
      <c r="F7" s="193">
        <f>SUM(E7:E246)</f>
        <v>59777.1458511884</v>
      </c>
      <c r="G7" s="193">
        <f>PV(G4,20*12,-500)</f>
        <v>59777.1458511878</v>
      </c>
    </row>
    <row r="8" s="182" customFormat="true" ht="14.25" spans="2:5">
      <c r="B8" s="183">
        <v>2</v>
      </c>
      <c r="C8" s="184">
        <v>500</v>
      </c>
      <c r="D8" s="185">
        <f t="shared" ref="D8:D71" si="0">(1+$G$4)^(B8)</f>
        <v>1.01337777777778</v>
      </c>
      <c r="E8" s="192">
        <f t="shared" ref="E8:E71" si="1">C8/D8</f>
        <v>493.399412306478</v>
      </c>
    </row>
    <row r="9" s="182" customFormat="true" ht="14.25" spans="2:9">
      <c r="B9" s="183">
        <v>3</v>
      </c>
      <c r="C9" s="184">
        <v>500</v>
      </c>
      <c r="D9" s="185">
        <f t="shared" si="0"/>
        <v>1.02013362962963</v>
      </c>
      <c r="E9" s="192">
        <f t="shared" si="1"/>
        <v>490.131866529614</v>
      </c>
      <c r="I9" s="194"/>
    </row>
    <row r="10" s="182" customFormat="true" ht="14.25" spans="2:9">
      <c r="B10" s="183">
        <v>4</v>
      </c>
      <c r="C10" s="184">
        <v>500</v>
      </c>
      <c r="D10" s="185">
        <f t="shared" si="0"/>
        <v>1.02693452049383</v>
      </c>
      <c r="E10" s="192">
        <f t="shared" si="1"/>
        <v>486.885960128755</v>
      </c>
      <c r="I10" s="194"/>
    </row>
    <row r="11" s="182" customFormat="true" ht="14.25" spans="2:9">
      <c r="B11" s="183">
        <v>5</v>
      </c>
      <c r="C11" s="184">
        <v>500</v>
      </c>
      <c r="D11" s="185">
        <f t="shared" si="0"/>
        <v>1.03378075063045</v>
      </c>
      <c r="E11" s="192">
        <f t="shared" si="1"/>
        <v>483.661549796777</v>
      </c>
      <c r="I11" s="194"/>
    </row>
    <row r="12" s="182" customFormat="true" ht="14.25" spans="2:5">
      <c r="B12" s="183">
        <v>6</v>
      </c>
      <c r="C12" s="184">
        <v>500</v>
      </c>
      <c r="D12" s="185">
        <f t="shared" si="0"/>
        <v>1.04067262230132</v>
      </c>
      <c r="E12" s="192">
        <f t="shared" si="1"/>
        <v>480.458493175606</v>
      </c>
    </row>
    <row r="13" s="182" customFormat="true" ht="14.25" spans="2:5">
      <c r="B13" s="183">
        <v>7</v>
      </c>
      <c r="C13" s="184">
        <v>500</v>
      </c>
      <c r="D13" s="185">
        <f t="shared" si="0"/>
        <v>1.04761043978333</v>
      </c>
      <c r="E13" s="192">
        <f t="shared" si="1"/>
        <v>477.27664884994</v>
      </c>
    </row>
    <row r="14" s="182" customFormat="true" ht="14.25" spans="2:5">
      <c r="B14" s="183">
        <v>8</v>
      </c>
      <c r="C14" s="184">
        <v>500</v>
      </c>
      <c r="D14" s="185">
        <f t="shared" si="0"/>
        <v>1.05459450938189</v>
      </c>
      <c r="E14" s="192">
        <f t="shared" si="1"/>
        <v>474.115876341</v>
      </c>
    </row>
    <row r="15" s="182" customFormat="true" ht="14.25" spans="2:5">
      <c r="B15" s="183">
        <v>9</v>
      </c>
      <c r="C15" s="184">
        <v>500</v>
      </c>
      <c r="D15" s="185">
        <f t="shared" si="0"/>
        <v>1.06162513944443</v>
      </c>
      <c r="E15" s="192">
        <f t="shared" si="1"/>
        <v>470.976036100331</v>
      </c>
    </row>
    <row r="16" s="182" customFormat="true" ht="14.25" spans="2:5">
      <c r="B16" s="183">
        <v>10</v>
      </c>
      <c r="C16" s="184">
        <v>500</v>
      </c>
      <c r="D16" s="185">
        <f t="shared" si="0"/>
        <v>1.06870264037406</v>
      </c>
      <c r="E16" s="192">
        <f t="shared" si="1"/>
        <v>467.85698950364</v>
      </c>
    </row>
    <row r="17" s="182" customFormat="true" ht="14.25" spans="2:5">
      <c r="B17" s="183">
        <v>11</v>
      </c>
      <c r="C17" s="184">
        <v>500</v>
      </c>
      <c r="D17" s="185">
        <f t="shared" si="0"/>
        <v>1.07582732464322</v>
      </c>
      <c r="E17" s="192">
        <f t="shared" si="1"/>
        <v>464.758598844676</v>
      </c>
    </row>
    <row r="18" s="182" customFormat="true" ht="14.25" spans="2:5">
      <c r="B18" s="183">
        <v>12</v>
      </c>
      <c r="C18" s="184">
        <v>500</v>
      </c>
      <c r="D18" s="185">
        <f t="shared" si="0"/>
        <v>1.08299950680751</v>
      </c>
      <c r="E18" s="192">
        <f t="shared" si="1"/>
        <v>461.680727329148</v>
      </c>
    </row>
    <row r="19" s="182" customFormat="true" ht="14.25" spans="2:5">
      <c r="B19" s="183">
        <v>13</v>
      </c>
      <c r="C19" s="184">
        <v>500</v>
      </c>
      <c r="D19" s="185">
        <f t="shared" si="0"/>
        <v>1.09021950351956</v>
      </c>
      <c r="E19" s="192">
        <f t="shared" si="1"/>
        <v>458.62323906869</v>
      </c>
    </row>
    <row r="20" s="182" customFormat="true" ht="14.25" spans="2:5">
      <c r="B20" s="183">
        <v>14</v>
      </c>
      <c r="C20" s="184">
        <v>500</v>
      </c>
      <c r="D20" s="185">
        <f t="shared" si="0"/>
        <v>1.09748763354302</v>
      </c>
      <c r="E20" s="192">
        <f t="shared" si="1"/>
        <v>455.585999074858</v>
      </c>
    </row>
    <row r="21" s="182" customFormat="true" ht="14.25" spans="2:5">
      <c r="B21" s="183">
        <v>15</v>
      </c>
      <c r="C21" s="184">
        <v>500</v>
      </c>
      <c r="D21" s="185">
        <f t="shared" si="0"/>
        <v>1.10480421776664</v>
      </c>
      <c r="E21" s="192">
        <f t="shared" si="1"/>
        <v>452.56887325317</v>
      </c>
    </row>
    <row r="22" s="182" customFormat="true" ht="14.25" spans="2:5">
      <c r="B22" s="183">
        <v>16</v>
      </c>
      <c r="C22" s="184">
        <v>500</v>
      </c>
      <c r="D22" s="185">
        <f t="shared" si="0"/>
        <v>1.11216957921842</v>
      </c>
      <c r="E22" s="192">
        <f t="shared" si="1"/>
        <v>449.571728397189</v>
      </c>
    </row>
    <row r="23" s="182" customFormat="true" ht="14.25" spans="2:5">
      <c r="B23" s="183">
        <v>17</v>
      </c>
      <c r="C23" s="184">
        <v>500</v>
      </c>
      <c r="D23" s="185">
        <f t="shared" si="0"/>
        <v>1.11958404307988</v>
      </c>
      <c r="E23" s="192">
        <f t="shared" si="1"/>
        <v>446.594432182638</v>
      </c>
    </row>
    <row r="24" s="182" customFormat="true" ht="14.25" spans="2:5">
      <c r="B24" s="183">
        <v>18</v>
      </c>
      <c r="C24" s="184">
        <v>500</v>
      </c>
      <c r="D24" s="185">
        <f t="shared" si="0"/>
        <v>1.12704793670041</v>
      </c>
      <c r="E24" s="192">
        <f t="shared" si="1"/>
        <v>443.636853161561</v>
      </c>
    </row>
    <row r="25" s="182" customFormat="true" ht="14.25" spans="2:5">
      <c r="B25" s="183">
        <v>19</v>
      </c>
      <c r="C25" s="184">
        <v>500</v>
      </c>
      <c r="D25" s="185">
        <f t="shared" si="0"/>
        <v>1.13456158961175</v>
      </c>
      <c r="E25" s="192">
        <f t="shared" si="1"/>
        <v>440.698860756518</v>
      </c>
    </row>
    <row r="26" s="182" customFormat="true" ht="14.25" spans="2:5">
      <c r="B26" s="183">
        <v>20</v>
      </c>
      <c r="C26" s="184">
        <v>500</v>
      </c>
      <c r="D26" s="185">
        <f t="shared" si="0"/>
        <v>1.14212533354249</v>
      </c>
      <c r="E26" s="192">
        <f t="shared" si="1"/>
        <v>437.780325254819</v>
      </c>
    </row>
    <row r="27" s="182" customFormat="true" ht="14.25" spans="2:5">
      <c r="B27" s="183">
        <v>21</v>
      </c>
      <c r="C27" s="184">
        <v>500</v>
      </c>
      <c r="D27" s="185">
        <f t="shared" si="0"/>
        <v>1.14973950243277</v>
      </c>
      <c r="E27" s="192">
        <f t="shared" si="1"/>
        <v>434.8811178028</v>
      </c>
    </row>
    <row r="28" s="182" customFormat="true" ht="14.25" spans="2:5">
      <c r="B28" s="183">
        <v>22</v>
      </c>
      <c r="C28" s="184">
        <v>500</v>
      </c>
      <c r="D28" s="185">
        <f t="shared" si="0"/>
        <v>1.15740443244899</v>
      </c>
      <c r="E28" s="192">
        <f t="shared" si="1"/>
        <v>432.001110400133</v>
      </c>
    </row>
    <row r="29" s="182" customFormat="true" ht="14.25" spans="2:5">
      <c r="B29" s="183">
        <v>23</v>
      </c>
      <c r="C29" s="184">
        <v>500</v>
      </c>
      <c r="D29" s="185">
        <f t="shared" si="0"/>
        <v>1.16512046199865</v>
      </c>
      <c r="E29" s="192">
        <f t="shared" si="1"/>
        <v>429.140175894172</v>
      </c>
    </row>
    <row r="30" s="182" customFormat="true" ht="14.25" spans="2:5">
      <c r="B30" s="183">
        <v>24</v>
      </c>
      <c r="C30" s="184">
        <v>500</v>
      </c>
      <c r="D30" s="185">
        <f t="shared" si="0"/>
        <v>1.17288793174531</v>
      </c>
      <c r="E30" s="192">
        <f t="shared" si="1"/>
        <v>426.298187974343</v>
      </c>
    </row>
    <row r="31" s="182" customFormat="true" ht="14.25" spans="2:5">
      <c r="B31" s="183">
        <v>25</v>
      </c>
      <c r="C31" s="184">
        <v>500</v>
      </c>
      <c r="D31" s="185">
        <f t="shared" si="0"/>
        <v>1.18070718462361</v>
      </c>
      <c r="E31" s="192">
        <f t="shared" si="1"/>
        <v>423.475021166566</v>
      </c>
    </row>
    <row r="32" s="182" customFormat="true" ht="14.25" spans="2:5">
      <c r="B32" s="183">
        <v>26</v>
      </c>
      <c r="C32" s="184">
        <v>500</v>
      </c>
      <c r="D32" s="185">
        <f t="shared" si="0"/>
        <v>1.18857856585444</v>
      </c>
      <c r="E32" s="192">
        <f t="shared" si="1"/>
        <v>420.670550827714</v>
      </c>
    </row>
    <row r="33" s="182" customFormat="true" ht="14.25" spans="2:5">
      <c r="B33" s="183">
        <v>27</v>
      </c>
      <c r="C33" s="184">
        <v>500</v>
      </c>
      <c r="D33" s="185">
        <f t="shared" si="0"/>
        <v>1.19650242296013</v>
      </c>
      <c r="E33" s="192">
        <f t="shared" si="1"/>
        <v>417.884653140113</v>
      </c>
    </row>
    <row r="34" s="182" customFormat="true" ht="14.25" spans="2:5">
      <c r="B34" s="183">
        <v>28</v>
      </c>
      <c r="C34" s="184">
        <v>500</v>
      </c>
      <c r="D34" s="185">
        <f t="shared" si="0"/>
        <v>1.20447910577987</v>
      </c>
      <c r="E34" s="192">
        <f t="shared" si="1"/>
        <v>415.117205106073</v>
      </c>
    </row>
    <row r="35" s="182" customFormat="true" ht="14.25" spans="2:5">
      <c r="B35" s="183">
        <v>29</v>
      </c>
      <c r="C35" s="184">
        <v>500</v>
      </c>
      <c r="D35" s="185">
        <f t="shared" si="0"/>
        <v>1.21250896648506</v>
      </c>
      <c r="E35" s="192">
        <f t="shared" si="1"/>
        <v>412.368084542457</v>
      </c>
    </row>
    <row r="36" s="182" customFormat="true" ht="14.25" spans="2:5">
      <c r="B36" s="183">
        <v>30</v>
      </c>
      <c r="C36" s="184">
        <v>500</v>
      </c>
      <c r="D36" s="185">
        <f t="shared" si="0"/>
        <v>1.22059235959497</v>
      </c>
      <c r="E36" s="192">
        <f t="shared" si="1"/>
        <v>409.637170075288</v>
      </c>
    </row>
    <row r="37" s="182" customFormat="true" ht="14.25" spans="2:5">
      <c r="B37" s="183">
        <v>31</v>
      </c>
      <c r="C37" s="184">
        <v>500</v>
      </c>
      <c r="D37" s="185">
        <f t="shared" si="0"/>
        <v>1.22872964199226</v>
      </c>
      <c r="E37" s="192">
        <f t="shared" si="1"/>
        <v>406.924341134392</v>
      </c>
    </row>
    <row r="38" s="182" customFormat="true" ht="14.25" spans="2:5">
      <c r="B38" s="183">
        <v>32</v>
      </c>
      <c r="C38" s="184">
        <v>500</v>
      </c>
      <c r="D38" s="185">
        <f t="shared" si="0"/>
        <v>1.23692117293888</v>
      </c>
      <c r="E38" s="192">
        <f t="shared" si="1"/>
        <v>404.229477948072</v>
      </c>
    </row>
    <row r="39" s="182" customFormat="true" ht="14.25" spans="2:5">
      <c r="B39" s="183">
        <v>33</v>
      </c>
      <c r="C39" s="184">
        <v>500</v>
      </c>
      <c r="D39" s="185">
        <f t="shared" si="0"/>
        <v>1.24516731409181</v>
      </c>
      <c r="E39" s="192">
        <f t="shared" si="1"/>
        <v>401.55246153782</v>
      </c>
    </row>
    <row r="40" s="182" customFormat="true" ht="14.25" spans="2:5">
      <c r="B40" s="183">
        <v>34</v>
      </c>
      <c r="C40" s="184">
        <v>500</v>
      </c>
      <c r="D40" s="185">
        <f t="shared" si="0"/>
        <v>1.25346842951908</v>
      </c>
      <c r="E40" s="192">
        <f t="shared" si="1"/>
        <v>398.893173713066</v>
      </c>
    </row>
    <row r="41" s="182" customFormat="true" ht="14.25" spans="2:5">
      <c r="B41" s="183">
        <v>35</v>
      </c>
      <c r="C41" s="184">
        <v>500</v>
      </c>
      <c r="D41" s="185">
        <f t="shared" si="0"/>
        <v>1.26182488571588</v>
      </c>
      <c r="E41" s="192">
        <f t="shared" si="1"/>
        <v>396.251497065959</v>
      </c>
    </row>
    <row r="42" s="182" customFormat="true" ht="14.25" spans="2:5">
      <c r="B42" s="183">
        <v>36</v>
      </c>
      <c r="C42" s="184">
        <v>500</v>
      </c>
      <c r="D42" s="185">
        <f t="shared" si="0"/>
        <v>1.27023705162065</v>
      </c>
      <c r="E42" s="192">
        <f t="shared" si="1"/>
        <v>393.627314966185</v>
      </c>
    </row>
    <row r="43" s="182" customFormat="true" ht="14.25" spans="2:5">
      <c r="B43" s="183">
        <v>37</v>
      </c>
      <c r="C43" s="184">
        <v>500</v>
      </c>
      <c r="D43" s="185">
        <f t="shared" si="0"/>
        <v>1.27870529863145</v>
      </c>
      <c r="E43" s="192">
        <f t="shared" si="1"/>
        <v>391.020511555813</v>
      </c>
    </row>
    <row r="44" s="182" customFormat="true" ht="14.25" spans="2:5">
      <c r="B44" s="183">
        <v>38</v>
      </c>
      <c r="C44" s="184">
        <v>500</v>
      </c>
      <c r="D44" s="185">
        <f t="shared" si="0"/>
        <v>1.28723000062233</v>
      </c>
      <c r="E44" s="192">
        <f t="shared" si="1"/>
        <v>388.430971744185</v>
      </c>
    </row>
    <row r="45" s="182" customFormat="true" ht="14.25" spans="2:5">
      <c r="B45" s="183">
        <v>39</v>
      </c>
      <c r="C45" s="184">
        <v>500</v>
      </c>
      <c r="D45" s="185">
        <f t="shared" si="0"/>
        <v>1.29581153395981</v>
      </c>
      <c r="E45" s="192">
        <f t="shared" si="1"/>
        <v>385.858581202833</v>
      </c>
    </row>
    <row r="46" s="182" customFormat="true" ht="14.25" spans="2:5">
      <c r="B46" s="183">
        <v>40</v>
      </c>
      <c r="C46" s="184">
        <v>500</v>
      </c>
      <c r="D46" s="185">
        <f t="shared" si="0"/>
        <v>1.30445027751955</v>
      </c>
      <c r="E46" s="192">
        <f t="shared" si="1"/>
        <v>383.30322636043</v>
      </c>
    </row>
    <row r="47" s="182" customFormat="true" ht="14.25" spans="2:5">
      <c r="B47" s="183">
        <v>41</v>
      </c>
      <c r="C47" s="184">
        <v>500</v>
      </c>
      <c r="D47" s="185">
        <f t="shared" si="0"/>
        <v>1.31314661270301</v>
      </c>
      <c r="E47" s="192">
        <f t="shared" si="1"/>
        <v>380.764794397778</v>
      </c>
    </row>
    <row r="48" s="182" customFormat="true" ht="14.25" spans="2:5">
      <c r="B48" s="183">
        <v>42</v>
      </c>
      <c r="C48" s="184">
        <v>500</v>
      </c>
      <c r="D48" s="185">
        <f t="shared" si="0"/>
        <v>1.32190092345436</v>
      </c>
      <c r="E48" s="192">
        <f t="shared" si="1"/>
        <v>378.243173242826</v>
      </c>
    </row>
    <row r="49" s="182" customFormat="true" ht="14.25" spans="2:5">
      <c r="B49" s="183">
        <v>43</v>
      </c>
      <c r="C49" s="184">
        <v>500</v>
      </c>
      <c r="D49" s="185">
        <f t="shared" si="0"/>
        <v>1.33071359627739</v>
      </c>
      <c r="E49" s="192">
        <f t="shared" si="1"/>
        <v>375.738251565721</v>
      </c>
    </row>
    <row r="50" s="182" customFormat="true" ht="14.25" spans="2:5">
      <c r="B50" s="183">
        <v>44</v>
      </c>
      <c r="C50" s="184">
        <v>500</v>
      </c>
      <c r="D50" s="185">
        <f t="shared" si="0"/>
        <v>1.33958502025257</v>
      </c>
      <c r="E50" s="192">
        <f t="shared" si="1"/>
        <v>373.249918773895</v>
      </c>
    </row>
    <row r="51" s="182" customFormat="true" ht="14.25" spans="2:5">
      <c r="B51" s="183">
        <v>45</v>
      </c>
      <c r="C51" s="184">
        <v>500</v>
      </c>
      <c r="D51" s="185">
        <f t="shared" si="0"/>
        <v>1.34851558705426</v>
      </c>
      <c r="E51" s="192">
        <f t="shared" si="1"/>
        <v>370.778065007181</v>
      </c>
    </row>
    <row r="52" s="182" customFormat="true" ht="14.25" spans="2:5">
      <c r="B52" s="183">
        <v>46</v>
      </c>
      <c r="C52" s="184">
        <v>500</v>
      </c>
      <c r="D52" s="185">
        <f t="shared" si="0"/>
        <v>1.35750569096795</v>
      </c>
      <c r="E52" s="192">
        <f t="shared" si="1"/>
        <v>368.322581132961</v>
      </c>
    </row>
    <row r="53" s="182" customFormat="true" ht="14.25" spans="2:5">
      <c r="B53" s="183">
        <v>47</v>
      </c>
      <c r="C53" s="184">
        <v>500</v>
      </c>
      <c r="D53" s="185">
        <f t="shared" si="0"/>
        <v>1.36655572890774</v>
      </c>
      <c r="E53" s="192">
        <f t="shared" si="1"/>
        <v>365.883358741352</v>
      </c>
    </row>
    <row r="54" s="182" customFormat="true" ht="14.25" spans="2:5">
      <c r="B54" s="183">
        <v>48</v>
      </c>
      <c r="C54" s="184">
        <v>500</v>
      </c>
      <c r="D54" s="185">
        <f t="shared" si="0"/>
        <v>1.37566610043379</v>
      </c>
      <c r="E54" s="192">
        <f t="shared" si="1"/>
        <v>363.460290140416</v>
      </c>
    </row>
    <row r="55" s="182" customFormat="true" ht="14.25" spans="2:5">
      <c r="B55" s="183">
        <v>49</v>
      </c>
      <c r="C55" s="184">
        <v>500</v>
      </c>
      <c r="D55" s="185">
        <f t="shared" si="0"/>
        <v>1.38483720777002</v>
      </c>
      <c r="E55" s="192">
        <f t="shared" si="1"/>
        <v>361.053268351407</v>
      </c>
    </row>
    <row r="56" s="182" customFormat="true" ht="14.25" spans="2:5">
      <c r="B56" s="183">
        <v>50</v>
      </c>
      <c r="C56" s="184">
        <v>500</v>
      </c>
      <c r="D56" s="185">
        <f t="shared" si="0"/>
        <v>1.39406945582182</v>
      </c>
      <c r="E56" s="192">
        <f t="shared" si="1"/>
        <v>358.662187104046</v>
      </c>
    </row>
    <row r="57" s="182" customFormat="true" ht="14.25" spans="2:5">
      <c r="B57" s="183">
        <v>51</v>
      </c>
      <c r="C57" s="184">
        <v>500</v>
      </c>
      <c r="D57" s="185">
        <f t="shared" si="0"/>
        <v>1.40336325219396</v>
      </c>
      <c r="E57" s="192">
        <f t="shared" si="1"/>
        <v>356.286940831834</v>
      </c>
    </row>
    <row r="58" s="182" customFormat="true" ht="14.25" spans="2:5">
      <c r="B58" s="183">
        <v>52</v>
      </c>
      <c r="C58" s="184">
        <v>500</v>
      </c>
      <c r="D58" s="185">
        <f t="shared" si="0"/>
        <v>1.41271900720859</v>
      </c>
      <c r="E58" s="192">
        <f t="shared" si="1"/>
        <v>353.927424667385</v>
      </c>
    </row>
    <row r="59" s="182" customFormat="true" ht="14.25" spans="2:5">
      <c r="B59" s="183">
        <v>53</v>
      </c>
      <c r="C59" s="184">
        <v>500</v>
      </c>
      <c r="D59" s="185">
        <f t="shared" si="0"/>
        <v>1.42213713392331</v>
      </c>
      <c r="E59" s="192">
        <f t="shared" si="1"/>
        <v>351.5835344378</v>
      </c>
    </row>
    <row r="60" s="182" customFormat="true" ht="14.25" spans="2:5">
      <c r="B60" s="183">
        <v>54</v>
      </c>
      <c r="C60" s="184">
        <v>500</v>
      </c>
      <c r="D60" s="185">
        <f t="shared" si="0"/>
        <v>1.43161804814947</v>
      </c>
      <c r="E60" s="192">
        <f t="shared" si="1"/>
        <v>349.255166660066</v>
      </c>
    </row>
    <row r="61" s="182" customFormat="true" ht="14.25" spans="2:5">
      <c r="B61" s="183">
        <v>55</v>
      </c>
      <c r="C61" s="184">
        <v>500</v>
      </c>
      <c r="D61" s="185">
        <f t="shared" si="0"/>
        <v>1.44116216847046</v>
      </c>
      <c r="E61" s="192">
        <f t="shared" si="1"/>
        <v>346.942218536489</v>
      </c>
    </row>
    <row r="62" s="182" customFormat="true" ht="14.25" spans="2:5">
      <c r="B62" s="183">
        <v>56</v>
      </c>
      <c r="C62" s="184">
        <v>500</v>
      </c>
      <c r="D62" s="185">
        <f t="shared" si="0"/>
        <v>1.45076991626027</v>
      </c>
      <c r="E62" s="192">
        <f t="shared" si="1"/>
        <v>344.644587950155</v>
      </c>
    </row>
    <row r="63" s="182" customFormat="true" ht="14.25" spans="2:5">
      <c r="B63" s="183">
        <v>57</v>
      </c>
      <c r="C63" s="184">
        <v>500</v>
      </c>
      <c r="D63" s="185">
        <f t="shared" si="0"/>
        <v>1.460441715702</v>
      </c>
      <c r="E63" s="192">
        <f t="shared" si="1"/>
        <v>342.362173460419</v>
      </c>
    </row>
    <row r="64" s="182" customFormat="true" ht="14.25" spans="2:5">
      <c r="B64" s="183">
        <v>58</v>
      </c>
      <c r="C64" s="184">
        <v>500</v>
      </c>
      <c r="D64" s="185">
        <f t="shared" si="0"/>
        <v>1.47017799380668</v>
      </c>
      <c r="E64" s="192">
        <f t="shared" si="1"/>
        <v>340.094874298429</v>
      </c>
    </row>
    <row r="65" s="182" customFormat="true" ht="14.25" spans="2:5">
      <c r="B65" s="183">
        <v>59</v>
      </c>
      <c r="C65" s="184">
        <v>500</v>
      </c>
      <c r="D65" s="185">
        <f t="shared" si="0"/>
        <v>1.47997918043206</v>
      </c>
      <c r="E65" s="192">
        <f t="shared" si="1"/>
        <v>337.842590362678</v>
      </c>
    </row>
    <row r="66" s="182" customFormat="true" ht="14.25" spans="2:5">
      <c r="B66" s="183">
        <v>60</v>
      </c>
      <c r="C66" s="184">
        <v>500</v>
      </c>
      <c r="D66" s="185">
        <f t="shared" si="0"/>
        <v>1.48984570830161</v>
      </c>
      <c r="E66" s="192">
        <f t="shared" si="1"/>
        <v>335.605222214581</v>
      </c>
    </row>
    <row r="67" s="182" customFormat="true" ht="14.25" spans="2:5">
      <c r="B67" s="183">
        <v>61</v>
      </c>
      <c r="C67" s="184">
        <v>500</v>
      </c>
      <c r="D67" s="185">
        <f t="shared" si="0"/>
        <v>1.49977801302362</v>
      </c>
      <c r="E67" s="192">
        <f t="shared" si="1"/>
        <v>333.382671074087</v>
      </c>
    </row>
    <row r="68" s="182" customFormat="true" ht="14.25" spans="2:5">
      <c r="B68" s="183">
        <v>62</v>
      </c>
      <c r="C68" s="184">
        <v>500</v>
      </c>
      <c r="D68" s="185">
        <f t="shared" si="0"/>
        <v>1.50977653311044</v>
      </c>
      <c r="E68" s="192">
        <f t="shared" si="1"/>
        <v>331.174838815318</v>
      </c>
    </row>
    <row r="69" s="182" customFormat="true" ht="14.25" spans="2:5">
      <c r="B69" s="183">
        <v>63</v>
      </c>
      <c r="C69" s="184">
        <v>500</v>
      </c>
      <c r="D69" s="185">
        <f t="shared" si="0"/>
        <v>1.51984170999784</v>
      </c>
      <c r="E69" s="192">
        <f t="shared" si="1"/>
        <v>328.981627962237</v>
      </c>
    </row>
    <row r="70" s="182" customFormat="true" ht="14.25" spans="2:5">
      <c r="B70" s="183">
        <v>64</v>
      </c>
      <c r="C70" s="184">
        <v>500</v>
      </c>
      <c r="D70" s="185">
        <f t="shared" si="0"/>
        <v>1.52997398806449</v>
      </c>
      <c r="E70" s="192">
        <f t="shared" si="1"/>
        <v>326.802941684341</v>
      </c>
    </row>
    <row r="71" s="182" customFormat="true" ht="14.25" spans="2:5">
      <c r="B71" s="183">
        <v>65</v>
      </c>
      <c r="C71" s="184">
        <v>500</v>
      </c>
      <c r="D71" s="185">
        <f t="shared" si="0"/>
        <v>1.54017381465159</v>
      </c>
      <c r="E71" s="192">
        <f t="shared" si="1"/>
        <v>324.638683792392</v>
      </c>
    </row>
    <row r="72" s="182" customFormat="true" ht="14.25" spans="2:5">
      <c r="B72" s="183">
        <v>66</v>
      </c>
      <c r="C72" s="184">
        <v>500</v>
      </c>
      <c r="D72" s="185">
        <f t="shared" ref="D72:D135" si="2">(1+$G$4)^(B72)</f>
        <v>1.5504416400826</v>
      </c>
      <c r="E72" s="192">
        <f t="shared" ref="E72:E135" si="3">C72/D72</f>
        <v>322.488758734164</v>
      </c>
    </row>
    <row r="73" s="182" customFormat="true" ht="14.25" spans="2:5">
      <c r="B73" s="183">
        <v>67</v>
      </c>
      <c r="C73" s="184">
        <v>500</v>
      </c>
      <c r="D73" s="185">
        <f t="shared" si="2"/>
        <v>1.56077791768315</v>
      </c>
      <c r="E73" s="192">
        <f t="shared" si="3"/>
        <v>320.353071590229</v>
      </c>
    </row>
    <row r="74" s="182" customFormat="true" ht="14.25" spans="2:5">
      <c r="B74" s="183">
        <v>68</v>
      </c>
      <c r="C74" s="184">
        <v>500</v>
      </c>
      <c r="D74" s="185">
        <f t="shared" si="2"/>
        <v>1.57118310380104</v>
      </c>
      <c r="E74" s="192">
        <f t="shared" si="3"/>
        <v>318.231528069764</v>
      </c>
    </row>
    <row r="75" s="182" customFormat="true" ht="14.25" spans="2:5">
      <c r="B75" s="183">
        <v>69</v>
      </c>
      <c r="C75" s="184">
        <v>500</v>
      </c>
      <c r="D75" s="185">
        <f t="shared" si="2"/>
        <v>1.58165765782638</v>
      </c>
      <c r="E75" s="192">
        <f t="shared" si="3"/>
        <v>316.124034506388</v>
      </c>
    </row>
    <row r="76" s="182" customFormat="true" ht="14.25" spans="2:5">
      <c r="B76" s="183">
        <v>70</v>
      </c>
      <c r="C76" s="184">
        <v>500</v>
      </c>
      <c r="D76" s="185">
        <f t="shared" si="2"/>
        <v>1.59220204221189</v>
      </c>
      <c r="E76" s="192">
        <f t="shared" si="3"/>
        <v>314.030497854028</v>
      </c>
    </row>
    <row r="77" s="182" customFormat="true" ht="14.25" spans="2:5">
      <c r="B77" s="183">
        <v>71</v>
      </c>
      <c r="C77" s="184">
        <v>500</v>
      </c>
      <c r="D77" s="185">
        <f t="shared" si="2"/>
        <v>1.6028167224933</v>
      </c>
      <c r="E77" s="192">
        <f t="shared" si="3"/>
        <v>311.95082568281</v>
      </c>
    </row>
    <row r="78" s="182" customFormat="true" ht="14.25" spans="2:5">
      <c r="B78" s="183">
        <v>72</v>
      </c>
      <c r="C78" s="184">
        <v>500</v>
      </c>
      <c r="D78" s="185">
        <f t="shared" si="2"/>
        <v>1.61350216730992</v>
      </c>
      <c r="E78" s="192">
        <f t="shared" si="3"/>
        <v>309.884926174976</v>
      </c>
    </row>
    <row r="79" s="182" customFormat="true" ht="14.25" spans="2:5">
      <c r="B79" s="183">
        <v>73</v>
      </c>
      <c r="C79" s="184">
        <v>500</v>
      </c>
      <c r="D79" s="185">
        <f t="shared" si="2"/>
        <v>1.62425884842532</v>
      </c>
      <c r="E79" s="192">
        <f t="shared" si="3"/>
        <v>307.832708120838</v>
      </c>
    </row>
    <row r="80" s="182" customFormat="true" ht="14.25" spans="2:5">
      <c r="B80" s="183">
        <v>74</v>
      </c>
      <c r="C80" s="184">
        <v>500</v>
      </c>
      <c r="D80" s="185">
        <f t="shared" si="2"/>
        <v>1.63508724074816</v>
      </c>
      <c r="E80" s="192">
        <f t="shared" si="3"/>
        <v>305.794080914739</v>
      </c>
    </row>
    <row r="81" s="182" customFormat="true" ht="14.25" spans="2:5">
      <c r="B81" s="183">
        <v>75</v>
      </c>
      <c r="C81" s="184">
        <v>500</v>
      </c>
      <c r="D81" s="185">
        <f t="shared" si="2"/>
        <v>1.64598782235315</v>
      </c>
      <c r="E81" s="192">
        <f t="shared" si="3"/>
        <v>303.768954551066</v>
      </c>
    </row>
    <row r="82" s="182" customFormat="true" ht="14.25" spans="2:5">
      <c r="B82" s="183">
        <v>76</v>
      </c>
      <c r="C82" s="184">
        <v>500</v>
      </c>
      <c r="D82" s="185">
        <f t="shared" si="2"/>
        <v>1.65696107450217</v>
      </c>
      <c r="E82" s="192">
        <f t="shared" si="3"/>
        <v>301.757239620264</v>
      </c>
    </row>
    <row r="83" s="182" customFormat="true" ht="14.25" spans="2:5">
      <c r="B83" s="183">
        <v>77</v>
      </c>
      <c r="C83" s="184">
        <v>500</v>
      </c>
      <c r="D83" s="185">
        <f t="shared" si="2"/>
        <v>1.66800748166551</v>
      </c>
      <c r="E83" s="192">
        <f t="shared" si="3"/>
        <v>299.758847304898</v>
      </c>
    </row>
    <row r="84" s="182" customFormat="true" ht="14.25" spans="2:5">
      <c r="B84" s="183">
        <v>78</v>
      </c>
      <c r="C84" s="184">
        <v>500</v>
      </c>
      <c r="D84" s="185">
        <f t="shared" si="2"/>
        <v>1.67912753154328</v>
      </c>
      <c r="E84" s="192">
        <f t="shared" si="3"/>
        <v>297.773689375726</v>
      </c>
    </row>
    <row r="85" s="182" customFormat="true" ht="14.25" spans="2:5">
      <c r="B85" s="183">
        <v>79</v>
      </c>
      <c r="C85" s="184">
        <v>500</v>
      </c>
      <c r="D85" s="185">
        <f t="shared" si="2"/>
        <v>1.69032171508691</v>
      </c>
      <c r="E85" s="192">
        <f t="shared" si="3"/>
        <v>295.801678187808</v>
      </c>
    </row>
    <row r="86" s="182" customFormat="true" ht="14.25" spans="2:5">
      <c r="B86" s="183">
        <v>80</v>
      </c>
      <c r="C86" s="184">
        <v>500</v>
      </c>
      <c r="D86" s="185">
        <f t="shared" si="2"/>
        <v>1.70159052652082</v>
      </c>
      <c r="E86" s="192">
        <f t="shared" si="3"/>
        <v>293.84272667663</v>
      </c>
    </row>
    <row r="87" s="182" customFormat="true" ht="14.25" spans="2:5">
      <c r="B87" s="183">
        <v>81</v>
      </c>
      <c r="C87" s="184">
        <v>500</v>
      </c>
      <c r="D87" s="185">
        <f t="shared" si="2"/>
        <v>1.71293446336429</v>
      </c>
      <c r="E87" s="192">
        <f t="shared" si="3"/>
        <v>291.896748354268</v>
      </c>
    </row>
    <row r="88" s="182" customFormat="true" ht="14.25" spans="2:5">
      <c r="B88" s="183">
        <v>82</v>
      </c>
      <c r="C88" s="184">
        <v>500</v>
      </c>
      <c r="D88" s="185">
        <f t="shared" si="2"/>
        <v>1.72435402645339</v>
      </c>
      <c r="E88" s="192">
        <f t="shared" si="3"/>
        <v>289.963657305565</v>
      </c>
    </row>
    <row r="89" s="182" customFormat="true" ht="14.25" spans="2:5">
      <c r="B89" s="183">
        <v>83</v>
      </c>
      <c r="C89" s="184">
        <v>500</v>
      </c>
      <c r="D89" s="185">
        <f t="shared" si="2"/>
        <v>1.73584971996307</v>
      </c>
      <c r="E89" s="192">
        <f t="shared" si="3"/>
        <v>288.043368184336</v>
      </c>
    </row>
    <row r="90" s="182" customFormat="true" ht="14.25" spans="2:5">
      <c r="B90" s="183">
        <v>84</v>
      </c>
      <c r="C90" s="184">
        <v>500</v>
      </c>
      <c r="D90" s="185">
        <f t="shared" si="2"/>
        <v>1.7474220514295</v>
      </c>
      <c r="E90" s="192">
        <f t="shared" si="3"/>
        <v>286.135796209605</v>
      </c>
    </row>
    <row r="91" s="182" customFormat="true" ht="14.25" spans="2:5">
      <c r="B91" s="183">
        <v>85</v>
      </c>
      <c r="C91" s="184">
        <v>500</v>
      </c>
      <c r="D91" s="185">
        <f t="shared" si="2"/>
        <v>1.75907153177236</v>
      </c>
      <c r="E91" s="192">
        <f t="shared" si="3"/>
        <v>284.240857161859</v>
      </c>
    </row>
    <row r="92" s="182" customFormat="true" ht="14.25" spans="2:5">
      <c r="B92" s="183">
        <v>86</v>
      </c>
      <c r="C92" s="184">
        <v>500</v>
      </c>
      <c r="D92" s="185">
        <f t="shared" si="2"/>
        <v>1.77079867531751</v>
      </c>
      <c r="E92" s="192">
        <f t="shared" si="3"/>
        <v>282.35846737933</v>
      </c>
    </row>
    <row r="93" s="182" customFormat="true" ht="14.25" spans="2:5">
      <c r="B93" s="183">
        <v>87</v>
      </c>
      <c r="C93" s="184">
        <v>500</v>
      </c>
      <c r="D93" s="185">
        <f t="shared" si="2"/>
        <v>1.78260399981962</v>
      </c>
      <c r="E93" s="192">
        <f t="shared" si="3"/>
        <v>280.488543754302</v>
      </c>
    </row>
    <row r="94" s="182" customFormat="true" ht="14.25" spans="2:5">
      <c r="B94" s="183">
        <v>88</v>
      </c>
      <c r="C94" s="184">
        <v>500</v>
      </c>
      <c r="D94" s="185">
        <f t="shared" si="2"/>
        <v>1.79448802648509</v>
      </c>
      <c r="E94" s="192">
        <f t="shared" si="3"/>
        <v>278.631003729439</v>
      </c>
    </row>
    <row r="95" s="182" customFormat="true" ht="14.25" spans="2:5">
      <c r="B95" s="183">
        <v>89</v>
      </c>
      <c r="C95" s="184">
        <v>500</v>
      </c>
      <c r="D95" s="185">
        <f t="shared" si="2"/>
        <v>1.80645127999499</v>
      </c>
      <c r="E95" s="192">
        <f t="shared" si="3"/>
        <v>276.785765294145</v>
      </c>
    </row>
    <row r="96" s="182" customFormat="true" ht="14.25" spans="2:5">
      <c r="B96" s="183">
        <v>90</v>
      </c>
      <c r="C96" s="184">
        <v>500</v>
      </c>
      <c r="D96" s="185">
        <f t="shared" si="2"/>
        <v>1.81849428852829</v>
      </c>
      <c r="E96" s="192">
        <f t="shared" si="3"/>
        <v>274.952746980938</v>
      </c>
    </row>
    <row r="97" s="182" customFormat="true" ht="14.25" spans="2:5">
      <c r="B97" s="183">
        <v>91</v>
      </c>
      <c r="C97" s="184">
        <v>500</v>
      </c>
      <c r="D97" s="185">
        <f t="shared" si="2"/>
        <v>1.83061758378514</v>
      </c>
      <c r="E97" s="192">
        <f t="shared" si="3"/>
        <v>273.131867861859</v>
      </c>
    </row>
    <row r="98" s="182" customFormat="true" ht="14.25" spans="2:5">
      <c r="B98" s="183">
        <v>92</v>
      </c>
      <c r="C98" s="184">
        <v>500</v>
      </c>
      <c r="D98" s="185">
        <f t="shared" si="2"/>
        <v>1.84282170101038</v>
      </c>
      <c r="E98" s="192">
        <f t="shared" si="3"/>
        <v>271.323047544893</v>
      </c>
    </row>
    <row r="99" s="182" customFormat="true" ht="14.25" spans="2:5">
      <c r="B99" s="183">
        <v>93</v>
      </c>
      <c r="C99" s="184">
        <v>500</v>
      </c>
      <c r="D99" s="185">
        <f t="shared" si="2"/>
        <v>1.85510717901711</v>
      </c>
      <c r="E99" s="192">
        <f t="shared" si="3"/>
        <v>269.526206170424</v>
      </c>
    </row>
    <row r="100" s="182" customFormat="true" ht="14.25" spans="2:5">
      <c r="B100" s="183">
        <v>94</v>
      </c>
      <c r="C100" s="184">
        <v>500</v>
      </c>
      <c r="D100" s="185">
        <f t="shared" si="2"/>
        <v>1.86747456021056</v>
      </c>
      <c r="E100" s="192">
        <f t="shared" si="3"/>
        <v>267.741264407706</v>
      </c>
    </row>
    <row r="101" s="182" customFormat="true" ht="14.25" spans="2:5">
      <c r="B101" s="183">
        <v>95</v>
      </c>
      <c r="C101" s="184">
        <v>500</v>
      </c>
      <c r="D101" s="185">
        <f t="shared" si="2"/>
        <v>1.87992439061196</v>
      </c>
      <c r="E101" s="192">
        <f t="shared" si="3"/>
        <v>265.968143451364</v>
      </c>
    </row>
    <row r="102" s="182" customFormat="true" ht="14.25" spans="2:5">
      <c r="B102" s="183">
        <v>96</v>
      </c>
      <c r="C102" s="184">
        <v>500</v>
      </c>
      <c r="D102" s="185">
        <f t="shared" si="2"/>
        <v>1.89245721988271</v>
      </c>
      <c r="E102" s="192">
        <f t="shared" si="3"/>
        <v>264.206765017911</v>
      </c>
    </row>
    <row r="103" s="182" customFormat="true" ht="14.25" spans="2:5">
      <c r="B103" s="183">
        <v>97</v>
      </c>
      <c r="C103" s="184">
        <v>500</v>
      </c>
      <c r="D103" s="185">
        <f t="shared" si="2"/>
        <v>1.9050736013486</v>
      </c>
      <c r="E103" s="192">
        <f t="shared" si="3"/>
        <v>262.457051342295</v>
      </c>
    </row>
    <row r="104" s="182" customFormat="true" ht="14.25" spans="2:5">
      <c r="B104" s="183">
        <v>98</v>
      </c>
      <c r="C104" s="184">
        <v>500</v>
      </c>
      <c r="D104" s="185">
        <f t="shared" si="2"/>
        <v>1.91777409202425</v>
      </c>
      <c r="E104" s="192">
        <f t="shared" si="3"/>
        <v>260.718925174466</v>
      </c>
    </row>
    <row r="105" s="182" customFormat="true" ht="14.25" spans="2:5">
      <c r="B105" s="183">
        <v>99</v>
      </c>
      <c r="C105" s="184">
        <v>500</v>
      </c>
      <c r="D105" s="185">
        <f t="shared" si="2"/>
        <v>1.93055925263775</v>
      </c>
      <c r="E105" s="192">
        <f t="shared" si="3"/>
        <v>258.992309775959</v>
      </c>
    </row>
    <row r="106" s="182" customFormat="true" ht="14.25" spans="2:5">
      <c r="B106" s="183">
        <v>100</v>
      </c>
      <c r="C106" s="184">
        <v>500</v>
      </c>
      <c r="D106" s="185">
        <f t="shared" si="2"/>
        <v>1.94342964765533</v>
      </c>
      <c r="E106" s="192">
        <f t="shared" si="3"/>
        <v>257.277128916516</v>
      </c>
    </row>
    <row r="107" s="182" customFormat="true" ht="14.25" spans="2:5">
      <c r="B107" s="183">
        <v>101</v>
      </c>
      <c r="C107" s="184">
        <v>500</v>
      </c>
      <c r="D107" s="185">
        <f t="shared" si="2"/>
        <v>1.95638584530637</v>
      </c>
      <c r="E107" s="192">
        <f t="shared" si="3"/>
        <v>255.573306870711</v>
      </c>
    </row>
    <row r="108" s="182" customFormat="true" ht="14.25" spans="2:5">
      <c r="B108" s="183">
        <v>102</v>
      </c>
      <c r="C108" s="184">
        <v>500</v>
      </c>
      <c r="D108" s="185">
        <f t="shared" si="2"/>
        <v>1.96942841760841</v>
      </c>
      <c r="E108" s="192">
        <f t="shared" si="3"/>
        <v>253.880768414614</v>
      </c>
    </row>
    <row r="109" s="182" customFormat="true" ht="14.25" spans="2:5">
      <c r="B109" s="183">
        <v>103</v>
      </c>
      <c r="C109" s="184">
        <v>500</v>
      </c>
      <c r="D109" s="185">
        <f t="shared" si="2"/>
        <v>1.98255794039247</v>
      </c>
      <c r="E109" s="192">
        <f t="shared" si="3"/>
        <v>252.199438822464</v>
      </c>
    </row>
    <row r="110" s="182" customFormat="true" ht="14.25" spans="2:5">
      <c r="B110" s="183">
        <v>104</v>
      </c>
      <c r="C110" s="184">
        <v>500</v>
      </c>
      <c r="D110" s="185">
        <f t="shared" si="2"/>
        <v>1.99577499332842</v>
      </c>
      <c r="E110" s="192">
        <f t="shared" si="3"/>
        <v>250.529243863375</v>
      </c>
    </row>
    <row r="111" s="182" customFormat="true" ht="14.25" spans="2:5">
      <c r="B111" s="183">
        <v>105</v>
      </c>
      <c r="C111" s="184">
        <v>500</v>
      </c>
      <c r="D111" s="185">
        <f t="shared" si="2"/>
        <v>2.0090801599506</v>
      </c>
      <c r="E111" s="192">
        <f t="shared" si="3"/>
        <v>248.870109798055</v>
      </c>
    </row>
    <row r="112" s="182" customFormat="true" ht="14.25" spans="2:5">
      <c r="B112" s="183">
        <v>106</v>
      </c>
      <c r="C112" s="184">
        <v>500</v>
      </c>
      <c r="D112" s="185">
        <f t="shared" si="2"/>
        <v>2.02247402768361</v>
      </c>
      <c r="E112" s="192">
        <f t="shared" si="3"/>
        <v>247.221963375551</v>
      </c>
    </row>
    <row r="113" s="182" customFormat="true" ht="14.25" spans="2:5">
      <c r="B113" s="183">
        <v>107</v>
      </c>
      <c r="C113" s="184">
        <v>500</v>
      </c>
      <c r="D113" s="185">
        <f t="shared" si="2"/>
        <v>2.03595718786817</v>
      </c>
      <c r="E113" s="192">
        <f t="shared" si="3"/>
        <v>245.584731830017</v>
      </c>
    </row>
    <row r="114" s="182" customFormat="true" ht="14.25" spans="2:5">
      <c r="B114" s="183">
        <v>108</v>
      </c>
      <c r="C114" s="184">
        <v>500</v>
      </c>
      <c r="D114" s="185">
        <f t="shared" si="2"/>
        <v>2.04953023578729</v>
      </c>
      <c r="E114" s="192">
        <f t="shared" si="3"/>
        <v>243.958342877501</v>
      </c>
    </row>
    <row r="115" s="182" customFormat="true" ht="14.25" spans="2:5">
      <c r="B115" s="183">
        <v>109</v>
      </c>
      <c r="C115" s="184">
        <v>500</v>
      </c>
      <c r="D115" s="185">
        <f t="shared" si="2"/>
        <v>2.06319377069254</v>
      </c>
      <c r="E115" s="192">
        <f t="shared" si="3"/>
        <v>242.342724712749</v>
      </c>
    </row>
    <row r="116" s="182" customFormat="true" ht="14.25" spans="2:5">
      <c r="B116" s="183">
        <v>110</v>
      </c>
      <c r="C116" s="184">
        <v>500</v>
      </c>
      <c r="D116" s="185">
        <f t="shared" si="2"/>
        <v>2.07694839583048</v>
      </c>
      <c r="E116" s="192">
        <f t="shared" si="3"/>
        <v>240.737806006042</v>
      </c>
    </row>
    <row r="117" s="182" customFormat="true" ht="14.25" spans="2:5">
      <c r="B117" s="183">
        <v>111</v>
      </c>
      <c r="C117" s="184">
        <v>500</v>
      </c>
      <c r="D117" s="185">
        <f t="shared" si="2"/>
        <v>2.09079471846935</v>
      </c>
      <c r="E117" s="192">
        <f t="shared" si="3"/>
        <v>239.143515900042</v>
      </c>
    </row>
    <row r="118" s="182" customFormat="true" ht="14.25" spans="2:5">
      <c r="B118" s="183">
        <v>112</v>
      </c>
      <c r="C118" s="184">
        <v>500</v>
      </c>
      <c r="D118" s="185">
        <f t="shared" si="2"/>
        <v>2.10473334992582</v>
      </c>
      <c r="E118" s="192">
        <f t="shared" si="3"/>
        <v>237.559784006664</v>
      </c>
    </row>
    <row r="119" s="182" customFormat="true" ht="14.25" spans="2:5">
      <c r="B119" s="183">
        <v>113</v>
      </c>
      <c r="C119" s="184">
        <v>500</v>
      </c>
      <c r="D119" s="185">
        <f t="shared" si="2"/>
        <v>2.11876490559199</v>
      </c>
      <c r="E119" s="192">
        <f t="shared" si="3"/>
        <v>235.986540403971</v>
      </c>
    </row>
    <row r="120" s="182" customFormat="true" ht="14.25" spans="2:5">
      <c r="B120" s="183">
        <v>114</v>
      </c>
      <c r="C120" s="184">
        <v>500</v>
      </c>
      <c r="D120" s="185">
        <f t="shared" si="2"/>
        <v>2.1328900049626</v>
      </c>
      <c r="E120" s="192">
        <f t="shared" si="3"/>
        <v>234.423715633084</v>
      </c>
    </row>
    <row r="121" s="182" customFormat="true" ht="14.25" spans="2:5">
      <c r="B121" s="183">
        <v>115</v>
      </c>
      <c r="C121" s="184">
        <v>500</v>
      </c>
      <c r="D121" s="185">
        <f t="shared" si="2"/>
        <v>2.14710927166235</v>
      </c>
      <c r="E121" s="192">
        <f t="shared" si="3"/>
        <v>232.871240695116</v>
      </c>
    </row>
    <row r="122" s="182" customFormat="true" ht="14.25" spans="2:5">
      <c r="B122" s="183">
        <v>116</v>
      </c>
      <c r="C122" s="184">
        <v>500</v>
      </c>
      <c r="D122" s="185">
        <f t="shared" si="2"/>
        <v>2.16142333347344</v>
      </c>
      <c r="E122" s="192">
        <f t="shared" si="3"/>
        <v>231.329047048129</v>
      </c>
    </row>
    <row r="123" s="182" customFormat="true" ht="14.25" spans="2:5">
      <c r="B123" s="183">
        <v>117</v>
      </c>
      <c r="C123" s="184">
        <v>500</v>
      </c>
      <c r="D123" s="185">
        <f t="shared" si="2"/>
        <v>2.17583282236326</v>
      </c>
      <c r="E123" s="192">
        <f t="shared" si="3"/>
        <v>229.797066604102</v>
      </c>
    </row>
    <row r="124" s="182" customFormat="true" ht="14.25" spans="2:5">
      <c r="B124" s="183">
        <v>118</v>
      </c>
      <c r="C124" s="184">
        <v>500</v>
      </c>
      <c r="D124" s="185">
        <f t="shared" si="2"/>
        <v>2.19033837451235</v>
      </c>
      <c r="E124" s="192">
        <f t="shared" si="3"/>
        <v>228.275231725929</v>
      </c>
    </row>
    <row r="125" s="182" customFormat="true" ht="14.25" spans="2:5">
      <c r="B125" s="183">
        <v>119</v>
      </c>
      <c r="C125" s="184">
        <v>500</v>
      </c>
      <c r="D125" s="185">
        <f t="shared" si="2"/>
        <v>2.20494063034243</v>
      </c>
      <c r="E125" s="192">
        <f t="shared" si="3"/>
        <v>226.763475224433</v>
      </c>
    </row>
    <row r="126" s="182" customFormat="true" ht="14.25" spans="2:5">
      <c r="B126" s="183">
        <v>120</v>
      </c>
      <c r="C126" s="184">
        <v>500</v>
      </c>
      <c r="D126" s="185">
        <f t="shared" si="2"/>
        <v>2.21964023454471</v>
      </c>
      <c r="E126" s="192">
        <f t="shared" si="3"/>
        <v>225.261730355397</v>
      </c>
    </row>
    <row r="127" s="182" customFormat="true" ht="14.25" spans="2:5">
      <c r="B127" s="183">
        <v>121</v>
      </c>
      <c r="C127" s="184">
        <v>500</v>
      </c>
      <c r="D127" s="185">
        <f t="shared" si="2"/>
        <v>2.23443783610834</v>
      </c>
      <c r="E127" s="192">
        <f t="shared" si="3"/>
        <v>223.769930816619</v>
      </c>
    </row>
    <row r="128" s="182" customFormat="true" ht="14.25" spans="2:5">
      <c r="B128" s="183">
        <v>122</v>
      </c>
      <c r="C128" s="184">
        <v>500</v>
      </c>
      <c r="D128" s="185">
        <f t="shared" si="2"/>
        <v>2.24933408834906</v>
      </c>
      <c r="E128" s="192">
        <f t="shared" si="3"/>
        <v>222.288010744986</v>
      </c>
    </row>
    <row r="129" s="182" customFormat="true" ht="14.25" spans="2:5">
      <c r="B129" s="183">
        <v>123</v>
      </c>
      <c r="C129" s="184">
        <v>500</v>
      </c>
      <c r="D129" s="185">
        <f t="shared" si="2"/>
        <v>2.26432964893806</v>
      </c>
      <c r="E129" s="192">
        <f t="shared" si="3"/>
        <v>220.815904713562</v>
      </c>
    </row>
    <row r="130" s="182" customFormat="true" ht="14.25" spans="2:5">
      <c r="B130" s="183">
        <v>124</v>
      </c>
      <c r="C130" s="184">
        <v>500</v>
      </c>
      <c r="D130" s="185">
        <f t="shared" si="2"/>
        <v>2.27942517993098</v>
      </c>
      <c r="E130" s="192">
        <f t="shared" si="3"/>
        <v>219.353547728704</v>
      </c>
    </row>
    <row r="131" s="182" customFormat="true" ht="14.25" spans="2:5">
      <c r="B131" s="183">
        <v>125</v>
      </c>
      <c r="C131" s="184">
        <v>500</v>
      </c>
      <c r="D131" s="185">
        <f t="shared" si="2"/>
        <v>2.29462134779718</v>
      </c>
      <c r="E131" s="192">
        <f t="shared" si="3"/>
        <v>217.90087522719</v>
      </c>
    </row>
    <row r="132" s="182" customFormat="true" ht="14.25" spans="2:5">
      <c r="B132" s="183">
        <v>126</v>
      </c>
      <c r="C132" s="184">
        <v>500</v>
      </c>
      <c r="D132" s="185">
        <f t="shared" si="2"/>
        <v>2.30991882344917</v>
      </c>
      <c r="E132" s="192">
        <f t="shared" si="3"/>
        <v>216.457823073367</v>
      </c>
    </row>
    <row r="133" s="182" customFormat="true" ht="14.25" spans="2:5">
      <c r="B133" s="183">
        <v>127</v>
      </c>
      <c r="C133" s="184">
        <v>500</v>
      </c>
      <c r="D133" s="185">
        <f t="shared" si="2"/>
        <v>2.32531828227216</v>
      </c>
      <c r="E133" s="192">
        <f t="shared" si="3"/>
        <v>215.024327556325</v>
      </c>
    </row>
    <row r="134" s="182" customFormat="true" ht="14.25" spans="2:5">
      <c r="B134" s="183">
        <v>128</v>
      </c>
      <c r="C134" s="184">
        <v>500</v>
      </c>
      <c r="D134" s="185">
        <f t="shared" si="2"/>
        <v>2.34082040415397</v>
      </c>
      <c r="E134" s="192">
        <f t="shared" si="3"/>
        <v>213.600325387078</v>
      </c>
    </row>
    <row r="135" s="182" customFormat="true" ht="14.25" spans="2:5">
      <c r="B135" s="183">
        <v>129</v>
      </c>
      <c r="C135" s="184">
        <v>500</v>
      </c>
      <c r="D135" s="185">
        <f t="shared" si="2"/>
        <v>2.356425873515</v>
      </c>
      <c r="E135" s="192">
        <f t="shared" si="3"/>
        <v>212.185753695773</v>
      </c>
    </row>
    <row r="136" s="182" customFormat="true" ht="14.25" spans="2:5">
      <c r="B136" s="183">
        <v>130</v>
      </c>
      <c r="C136" s="184">
        <v>500</v>
      </c>
      <c r="D136" s="185">
        <f t="shared" ref="D136:D199" si="4">(1+$G$4)^(B136)</f>
        <v>2.37213537933843</v>
      </c>
      <c r="E136" s="192">
        <f t="shared" ref="E136:E199" si="5">C136/D136</f>
        <v>210.780550028913</v>
      </c>
    </row>
    <row r="137" s="182" customFormat="true" ht="14.25" spans="2:5">
      <c r="B137" s="183">
        <v>131</v>
      </c>
      <c r="C137" s="184">
        <v>500</v>
      </c>
      <c r="D137" s="185">
        <f t="shared" si="4"/>
        <v>2.38794961520069</v>
      </c>
      <c r="E137" s="192">
        <f t="shared" si="5"/>
        <v>209.384652346603</v>
      </c>
    </row>
    <row r="138" s="182" customFormat="true" ht="14.25" spans="2:5">
      <c r="B138" s="183">
        <v>132</v>
      </c>
      <c r="C138" s="184">
        <v>500</v>
      </c>
      <c r="D138" s="185">
        <f t="shared" si="4"/>
        <v>2.40386927930203</v>
      </c>
      <c r="E138" s="192">
        <f t="shared" si="5"/>
        <v>207.997999019804</v>
      </c>
    </row>
    <row r="139" s="182" customFormat="true" ht="14.25" spans="2:5">
      <c r="B139" s="183">
        <v>133</v>
      </c>
      <c r="C139" s="184">
        <v>500</v>
      </c>
      <c r="D139" s="185">
        <f t="shared" si="4"/>
        <v>2.41989507449737</v>
      </c>
      <c r="E139" s="192">
        <f t="shared" si="5"/>
        <v>206.62052882762</v>
      </c>
    </row>
    <row r="140" s="182" customFormat="true" ht="14.25" spans="2:5">
      <c r="B140" s="183">
        <v>134</v>
      </c>
      <c r="C140" s="184">
        <v>500</v>
      </c>
      <c r="D140" s="185">
        <f t="shared" si="4"/>
        <v>2.43602770832736</v>
      </c>
      <c r="E140" s="192">
        <f t="shared" si="5"/>
        <v>205.252180954589</v>
      </c>
    </row>
    <row r="141" s="182" customFormat="true" ht="14.25" spans="2:5">
      <c r="B141" s="183">
        <v>135</v>
      </c>
      <c r="C141" s="184">
        <v>500</v>
      </c>
      <c r="D141" s="185">
        <f t="shared" si="4"/>
        <v>2.45226789304954</v>
      </c>
      <c r="E141" s="192">
        <f t="shared" si="5"/>
        <v>203.892894988003</v>
      </c>
    </row>
    <row r="142" s="182" customFormat="true" ht="14.25" spans="2:5">
      <c r="B142" s="183">
        <v>136</v>
      </c>
      <c r="C142" s="184">
        <v>500</v>
      </c>
      <c r="D142" s="185">
        <f t="shared" si="4"/>
        <v>2.46861634566987</v>
      </c>
      <c r="E142" s="192">
        <f t="shared" si="5"/>
        <v>202.542610915234</v>
      </c>
    </row>
    <row r="143" s="182" customFormat="true" ht="14.25" spans="2:5">
      <c r="B143" s="183">
        <v>137</v>
      </c>
      <c r="C143" s="184">
        <v>500</v>
      </c>
      <c r="D143" s="185">
        <f t="shared" si="4"/>
        <v>2.48507378797433</v>
      </c>
      <c r="E143" s="192">
        <f t="shared" si="5"/>
        <v>201.201269121094</v>
      </c>
    </row>
    <row r="144" s="182" customFormat="true" ht="14.25" spans="2:5">
      <c r="B144" s="183">
        <v>138</v>
      </c>
      <c r="C144" s="184">
        <v>500</v>
      </c>
      <c r="D144" s="185">
        <f t="shared" si="4"/>
        <v>2.50164094656083</v>
      </c>
      <c r="E144" s="192">
        <f t="shared" si="5"/>
        <v>199.868810385193</v>
      </c>
    </row>
    <row r="145" s="182" customFormat="true" ht="14.25" spans="2:5">
      <c r="B145" s="183">
        <v>139</v>
      </c>
      <c r="C145" s="184">
        <v>500</v>
      </c>
      <c r="D145" s="185">
        <f t="shared" si="4"/>
        <v>2.51831855287124</v>
      </c>
      <c r="E145" s="192">
        <f t="shared" si="5"/>
        <v>198.54517587933</v>
      </c>
    </row>
    <row r="146" s="182" customFormat="true" ht="14.25" spans="2:5">
      <c r="B146" s="183">
        <v>140</v>
      </c>
      <c r="C146" s="184">
        <v>500</v>
      </c>
      <c r="D146" s="185">
        <f t="shared" si="4"/>
        <v>2.53510734322371</v>
      </c>
      <c r="E146" s="192">
        <f t="shared" si="5"/>
        <v>197.230307164898</v>
      </c>
    </row>
    <row r="147" s="182" customFormat="true" ht="14.25" spans="2:5">
      <c r="B147" s="183">
        <v>141</v>
      </c>
      <c r="C147" s="184">
        <v>500</v>
      </c>
      <c r="D147" s="185">
        <f t="shared" si="4"/>
        <v>2.5520080588452</v>
      </c>
      <c r="E147" s="192">
        <f t="shared" si="5"/>
        <v>195.924146190296</v>
      </c>
    </row>
    <row r="148" s="182" customFormat="true" ht="14.25" spans="2:5">
      <c r="B148" s="183">
        <v>142</v>
      </c>
      <c r="C148" s="184">
        <v>500</v>
      </c>
      <c r="D148" s="185">
        <f t="shared" si="4"/>
        <v>2.56902144590417</v>
      </c>
      <c r="E148" s="192">
        <f t="shared" si="5"/>
        <v>194.626635288373</v>
      </c>
    </row>
    <row r="149" s="182" customFormat="true" ht="14.25" spans="2:5">
      <c r="B149" s="183">
        <v>143</v>
      </c>
      <c r="C149" s="184">
        <v>500</v>
      </c>
      <c r="D149" s="185">
        <f t="shared" si="4"/>
        <v>2.58614825554353</v>
      </c>
      <c r="E149" s="192">
        <f t="shared" si="5"/>
        <v>193.337717173881</v>
      </c>
    </row>
    <row r="150" s="182" customFormat="true" ht="14.25" spans="2:5">
      <c r="B150" s="183">
        <v>144</v>
      </c>
      <c r="C150" s="184">
        <v>500</v>
      </c>
      <c r="D150" s="185">
        <f t="shared" si="4"/>
        <v>2.60338924391382</v>
      </c>
      <c r="E150" s="192">
        <f t="shared" si="5"/>
        <v>192.057334940941</v>
      </c>
    </row>
    <row r="151" s="182" customFormat="true" ht="14.25" spans="2:5">
      <c r="B151" s="183">
        <v>145</v>
      </c>
      <c r="C151" s="184">
        <v>500</v>
      </c>
      <c r="D151" s="185">
        <f t="shared" si="4"/>
        <v>2.62074517220658</v>
      </c>
      <c r="E151" s="192">
        <f t="shared" si="5"/>
        <v>190.785432060538</v>
      </c>
    </row>
    <row r="152" s="182" customFormat="true" ht="14.25" spans="2:5">
      <c r="B152" s="183">
        <v>146</v>
      </c>
      <c r="C152" s="184">
        <v>500</v>
      </c>
      <c r="D152" s="185">
        <f t="shared" si="4"/>
        <v>2.63821680668796</v>
      </c>
      <c r="E152" s="192">
        <f t="shared" si="5"/>
        <v>189.521952378017</v>
      </c>
    </row>
    <row r="153" s="182" customFormat="true" ht="14.25" spans="2:5">
      <c r="B153" s="183">
        <v>147</v>
      </c>
      <c r="C153" s="184">
        <v>500</v>
      </c>
      <c r="D153" s="185">
        <f t="shared" si="4"/>
        <v>2.65580491873254</v>
      </c>
      <c r="E153" s="192">
        <f t="shared" si="5"/>
        <v>188.266840110613</v>
      </c>
    </row>
    <row r="154" s="182" customFormat="true" ht="14.25" spans="2:5">
      <c r="B154" s="183">
        <v>148</v>
      </c>
      <c r="C154" s="184">
        <v>500</v>
      </c>
      <c r="D154" s="185">
        <f t="shared" si="4"/>
        <v>2.67351028485742</v>
      </c>
      <c r="E154" s="192">
        <f t="shared" si="5"/>
        <v>187.02003984498</v>
      </c>
    </row>
    <row r="155" s="182" customFormat="true" ht="14.25" spans="2:5">
      <c r="B155" s="183">
        <v>149</v>
      </c>
      <c r="C155" s="184">
        <v>500</v>
      </c>
      <c r="D155" s="185">
        <f t="shared" si="4"/>
        <v>2.69133368675647</v>
      </c>
      <c r="E155" s="192">
        <f t="shared" si="5"/>
        <v>185.781496534749</v>
      </c>
    </row>
    <row r="156" s="182" customFormat="true" ht="14.25" spans="2:5">
      <c r="B156" s="183">
        <v>150</v>
      </c>
      <c r="C156" s="184">
        <v>500</v>
      </c>
      <c r="D156" s="185">
        <f t="shared" si="4"/>
        <v>2.70927591133485</v>
      </c>
      <c r="E156" s="192">
        <f t="shared" si="5"/>
        <v>184.551155498095</v>
      </c>
    </row>
    <row r="157" s="182" customFormat="true" ht="14.25" spans="2:5">
      <c r="B157" s="183">
        <v>151</v>
      </c>
      <c r="C157" s="184">
        <v>500</v>
      </c>
      <c r="D157" s="185">
        <f t="shared" si="4"/>
        <v>2.72733775074375</v>
      </c>
      <c r="E157" s="192">
        <f t="shared" si="5"/>
        <v>183.328962415326</v>
      </c>
    </row>
    <row r="158" s="182" customFormat="true" ht="14.25" spans="2:5">
      <c r="B158" s="183">
        <v>152</v>
      </c>
      <c r="C158" s="184">
        <v>500</v>
      </c>
      <c r="D158" s="185">
        <f t="shared" si="4"/>
        <v>2.74552000241537</v>
      </c>
      <c r="E158" s="192">
        <f t="shared" si="5"/>
        <v>182.114863326483</v>
      </c>
    </row>
    <row r="159" s="182" customFormat="true" ht="14.25" spans="2:5">
      <c r="B159" s="183">
        <v>153</v>
      </c>
      <c r="C159" s="184">
        <v>500</v>
      </c>
      <c r="D159" s="185">
        <f t="shared" si="4"/>
        <v>2.76382346909814</v>
      </c>
      <c r="E159" s="192">
        <f t="shared" si="5"/>
        <v>180.908804628956</v>
      </c>
    </row>
    <row r="160" s="182" customFormat="true" ht="14.25" spans="2:5">
      <c r="B160" s="183">
        <v>154</v>
      </c>
      <c r="C160" s="184">
        <v>500</v>
      </c>
      <c r="D160" s="185">
        <f t="shared" si="4"/>
        <v>2.78224895889213</v>
      </c>
      <c r="E160" s="192">
        <f t="shared" si="5"/>
        <v>179.710733075122</v>
      </c>
    </row>
    <row r="161" s="182" customFormat="true" ht="14.25" spans="2:5">
      <c r="B161" s="183">
        <v>155</v>
      </c>
      <c r="C161" s="184">
        <v>500</v>
      </c>
      <c r="D161" s="185">
        <f t="shared" si="4"/>
        <v>2.80079728528474</v>
      </c>
      <c r="E161" s="192">
        <f t="shared" si="5"/>
        <v>178.520595769989</v>
      </c>
    </row>
    <row r="162" s="182" customFormat="true" ht="14.25" spans="2:5">
      <c r="B162" s="183">
        <v>156</v>
      </c>
      <c r="C162" s="184">
        <v>500</v>
      </c>
      <c r="D162" s="185">
        <f t="shared" si="4"/>
        <v>2.81946926718664</v>
      </c>
      <c r="E162" s="192">
        <f t="shared" si="5"/>
        <v>177.338340168863</v>
      </c>
    </row>
    <row r="163" s="182" customFormat="true" ht="14.25" spans="2:5">
      <c r="B163" s="183">
        <v>157</v>
      </c>
      <c r="C163" s="184">
        <v>500</v>
      </c>
      <c r="D163" s="185">
        <f t="shared" si="4"/>
        <v>2.83826572896789</v>
      </c>
      <c r="E163" s="192">
        <f t="shared" si="5"/>
        <v>176.16391407503</v>
      </c>
    </row>
    <row r="164" s="182" customFormat="true" ht="14.25" spans="2:5">
      <c r="B164" s="183">
        <v>158</v>
      </c>
      <c r="C164" s="184">
        <v>500</v>
      </c>
      <c r="D164" s="185">
        <f t="shared" si="4"/>
        <v>2.85718750049434</v>
      </c>
      <c r="E164" s="192">
        <f t="shared" si="5"/>
        <v>174.997265637447</v>
      </c>
    </row>
    <row r="165" s="182" customFormat="true" ht="14.25" spans="2:5">
      <c r="B165" s="183">
        <v>159</v>
      </c>
      <c r="C165" s="184">
        <v>500</v>
      </c>
      <c r="D165" s="185">
        <f t="shared" si="4"/>
        <v>2.8762354171643</v>
      </c>
      <c r="E165" s="192">
        <f t="shared" si="5"/>
        <v>173.838343348457</v>
      </c>
    </row>
    <row r="166" s="182" customFormat="true" ht="14.25" spans="2:5">
      <c r="B166" s="183">
        <v>160</v>
      </c>
      <c r="C166" s="184">
        <v>500</v>
      </c>
      <c r="D166" s="185">
        <f t="shared" si="4"/>
        <v>2.8954103199454</v>
      </c>
      <c r="E166" s="192">
        <f t="shared" si="5"/>
        <v>172.687096041513</v>
      </c>
    </row>
    <row r="167" s="182" customFormat="true" ht="14.25" spans="2:5">
      <c r="B167" s="183">
        <v>161</v>
      </c>
      <c r="C167" s="184">
        <v>500</v>
      </c>
      <c r="D167" s="185">
        <f t="shared" si="4"/>
        <v>2.9147130554117</v>
      </c>
      <c r="E167" s="192">
        <f t="shared" si="5"/>
        <v>171.543472888921</v>
      </c>
    </row>
    <row r="168" s="182" customFormat="true" ht="14.25" spans="2:5">
      <c r="B168" s="183">
        <v>162</v>
      </c>
      <c r="C168" s="184">
        <v>500</v>
      </c>
      <c r="D168" s="185">
        <f t="shared" si="4"/>
        <v>2.93414447578111</v>
      </c>
      <c r="E168" s="192">
        <f t="shared" si="5"/>
        <v>170.40742339959</v>
      </c>
    </row>
    <row r="169" s="182" customFormat="true" ht="14.25" spans="2:5">
      <c r="B169" s="183">
        <v>163</v>
      </c>
      <c r="C169" s="184">
        <v>500</v>
      </c>
      <c r="D169" s="185">
        <f t="shared" si="4"/>
        <v>2.95370543895298</v>
      </c>
      <c r="E169" s="192">
        <f t="shared" si="5"/>
        <v>169.278897416811</v>
      </c>
    </row>
    <row r="170" s="182" customFormat="true" ht="14.25" spans="2:5">
      <c r="B170" s="183">
        <v>164</v>
      </c>
      <c r="C170" s="184">
        <v>500</v>
      </c>
      <c r="D170" s="185">
        <f t="shared" si="4"/>
        <v>2.973396808546</v>
      </c>
      <c r="E170" s="192">
        <f t="shared" si="5"/>
        <v>168.157845116038</v>
      </c>
    </row>
    <row r="171" s="182" customFormat="true" ht="14.25" spans="2:5">
      <c r="B171" s="183">
        <v>165</v>
      </c>
      <c r="C171" s="184">
        <v>500</v>
      </c>
      <c r="D171" s="185">
        <f t="shared" si="4"/>
        <v>2.99321945393631</v>
      </c>
      <c r="E171" s="192">
        <f t="shared" si="5"/>
        <v>167.044217002687</v>
      </c>
    </row>
    <row r="172" s="182" customFormat="true" ht="14.25" spans="2:5">
      <c r="B172" s="183">
        <v>166</v>
      </c>
      <c r="C172" s="184">
        <v>500</v>
      </c>
      <c r="D172" s="185">
        <f t="shared" si="4"/>
        <v>3.01317425029589</v>
      </c>
      <c r="E172" s="192">
        <f t="shared" si="5"/>
        <v>165.937963909954</v>
      </c>
    </row>
    <row r="173" s="182" customFormat="true" ht="14.25" spans="2:5">
      <c r="B173" s="183">
        <v>167</v>
      </c>
      <c r="C173" s="184">
        <v>500</v>
      </c>
      <c r="D173" s="185">
        <f t="shared" si="4"/>
        <v>3.03326207863119</v>
      </c>
      <c r="E173" s="192">
        <f t="shared" si="5"/>
        <v>164.839036996643</v>
      </c>
    </row>
    <row r="174" s="182" customFormat="true" ht="14.25" spans="2:5">
      <c r="B174" s="183">
        <v>168</v>
      </c>
      <c r="C174" s="184">
        <v>500</v>
      </c>
      <c r="D174" s="185">
        <f t="shared" si="4"/>
        <v>3.05348382582207</v>
      </c>
      <c r="E174" s="192">
        <f t="shared" si="5"/>
        <v>163.747387745009</v>
      </c>
    </row>
    <row r="175" s="182" customFormat="true" ht="14.25" spans="2:5">
      <c r="B175" s="183">
        <v>169</v>
      </c>
      <c r="C175" s="184">
        <v>500</v>
      </c>
      <c r="D175" s="185">
        <f t="shared" si="4"/>
        <v>3.07384038466088</v>
      </c>
      <c r="E175" s="192">
        <f t="shared" si="5"/>
        <v>162.662967958618</v>
      </c>
    </row>
    <row r="176" s="182" customFormat="true" ht="14.25" spans="2:5">
      <c r="B176" s="183">
        <v>170</v>
      </c>
      <c r="C176" s="184">
        <v>500</v>
      </c>
      <c r="D176" s="185">
        <f t="shared" si="4"/>
        <v>3.09433265389195</v>
      </c>
      <c r="E176" s="192">
        <f t="shared" si="5"/>
        <v>161.585729760217</v>
      </c>
    </row>
    <row r="177" s="182" customFormat="true" ht="14.25" spans="2:5">
      <c r="B177" s="183">
        <v>171</v>
      </c>
      <c r="C177" s="184">
        <v>500</v>
      </c>
      <c r="D177" s="185">
        <f t="shared" si="4"/>
        <v>3.11496153825123</v>
      </c>
      <c r="E177" s="192">
        <f t="shared" si="5"/>
        <v>160.51562558962</v>
      </c>
    </row>
    <row r="178" s="182" customFormat="true" ht="14.25" spans="2:5">
      <c r="B178" s="183">
        <v>172</v>
      </c>
      <c r="C178" s="184">
        <v>500</v>
      </c>
      <c r="D178" s="185">
        <f t="shared" si="4"/>
        <v>3.13572794850624</v>
      </c>
      <c r="E178" s="192">
        <f t="shared" si="5"/>
        <v>159.452608201609</v>
      </c>
    </row>
    <row r="179" s="182" customFormat="true" ht="14.25" spans="2:5">
      <c r="B179" s="183">
        <v>173</v>
      </c>
      <c r="C179" s="184">
        <v>500</v>
      </c>
      <c r="D179" s="185">
        <f t="shared" si="4"/>
        <v>3.15663280149628</v>
      </c>
      <c r="E179" s="192">
        <f t="shared" si="5"/>
        <v>158.39663066385</v>
      </c>
    </row>
    <row r="180" s="182" customFormat="true" ht="14.25" spans="2:5">
      <c r="B180" s="183">
        <v>174</v>
      </c>
      <c r="C180" s="184">
        <v>500</v>
      </c>
      <c r="D180" s="185">
        <f t="shared" si="4"/>
        <v>3.17767702017292</v>
      </c>
      <c r="E180" s="192">
        <f t="shared" si="5"/>
        <v>157.347646354818</v>
      </c>
    </row>
    <row r="181" s="182" customFormat="true" ht="14.25" spans="2:5">
      <c r="B181" s="183">
        <v>175</v>
      </c>
      <c r="C181" s="184">
        <v>500</v>
      </c>
      <c r="D181" s="185">
        <f t="shared" si="4"/>
        <v>3.19886153364074</v>
      </c>
      <c r="E181" s="192">
        <f t="shared" si="5"/>
        <v>156.305608961739</v>
      </c>
    </row>
    <row r="182" s="182" customFormat="true" ht="14.25" spans="2:5">
      <c r="B182" s="183">
        <v>176</v>
      </c>
      <c r="C182" s="184">
        <v>500</v>
      </c>
      <c r="D182" s="185">
        <f t="shared" si="4"/>
        <v>3.22018727719835</v>
      </c>
      <c r="E182" s="192">
        <f t="shared" si="5"/>
        <v>155.270472478549</v>
      </c>
    </row>
    <row r="183" s="182" customFormat="true" ht="14.25" spans="2:5">
      <c r="B183" s="183">
        <v>177</v>
      </c>
      <c r="C183" s="184">
        <v>500</v>
      </c>
      <c r="D183" s="185">
        <f t="shared" si="4"/>
        <v>3.24165519237967</v>
      </c>
      <c r="E183" s="192">
        <f t="shared" si="5"/>
        <v>154.242191203857</v>
      </c>
    </row>
    <row r="184" s="182" customFormat="true" ht="14.25" spans="2:5">
      <c r="B184" s="183">
        <v>178</v>
      </c>
      <c r="C184" s="184">
        <v>500</v>
      </c>
      <c r="D184" s="185">
        <f t="shared" si="4"/>
        <v>3.26326622699553</v>
      </c>
      <c r="E184" s="192">
        <f t="shared" si="5"/>
        <v>153.220719738931</v>
      </c>
    </row>
    <row r="185" s="182" customFormat="true" ht="14.25" spans="2:5">
      <c r="B185" s="183">
        <v>179</v>
      </c>
      <c r="C185" s="184">
        <v>500</v>
      </c>
      <c r="D185" s="185">
        <f t="shared" si="4"/>
        <v>3.2850213351755</v>
      </c>
      <c r="E185" s="192">
        <f t="shared" si="5"/>
        <v>152.206012985693</v>
      </c>
    </row>
    <row r="186" s="182" customFormat="true" ht="14.25" spans="2:5">
      <c r="B186" s="183">
        <v>180</v>
      </c>
      <c r="C186" s="184">
        <v>500</v>
      </c>
      <c r="D186" s="185">
        <f t="shared" si="4"/>
        <v>3.30692147741001</v>
      </c>
      <c r="E186" s="192">
        <f t="shared" si="5"/>
        <v>151.198026144728</v>
      </c>
    </row>
    <row r="187" s="182" customFormat="true" ht="14.25" spans="2:5">
      <c r="B187" s="183">
        <v>181</v>
      </c>
      <c r="C187" s="184">
        <v>500</v>
      </c>
      <c r="D187" s="185">
        <f t="shared" si="4"/>
        <v>3.32896762059274</v>
      </c>
      <c r="E187" s="192">
        <f t="shared" si="5"/>
        <v>150.196714713306</v>
      </c>
    </row>
    <row r="188" s="182" customFormat="true" ht="14.25" spans="2:5">
      <c r="B188" s="183">
        <v>182</v>
      </c>
      <c r="C188" s="184">
        <v>500</v>
      </c>
      <c r="D188" s="185">
        <f t="shared" si="4"/>
        <v>3.35116073806336</v>
      </c>
      <c r="E188" s="192">
        <f t="shared" si="5"/>
        <v>149.202034483416</v>
      </c>
    </row>
    <row r="189" s="182" customFormat="true" ht="14.25" spans="2:5">
      <c r="B189" s="183">
        <v>183</v>
      </c>
      <c r="C189" s="184">
        <v>500</v>
      </c>
      <c r="D189" s="185">
        <f t="shared" si="4"/>
        <v>3.37350180965045</v>
      </c>
      <c r="E189" s="192">
        <f t="shared" si="5"/>
        <v>148.213941539818</v>
      </c>
    </row>
    <row r="190" s="182" customFormat="true" ht="14.25" spans="2:5">
      <c r="B190" s="183">
        <v>184</v>
      </c>
      <c r="C190" s="184">
        <v>500</v>
      </c>
      <c r="D190" s="185">
        <f t="shared" si="4"/>
        <v>3.39599182171478</v>
      </c>
      <c r="E190" s="192">
        <f t="shared" si="5"/>
        <v>147.232392258097</v>
      </c>
    </row>
    <row r="191" s="182" customFormat="true" ht="14.25" spans="2:5">
      <c r="B191" s="183">
        <v>185</v>
      </c>
      <c r="C191" s="184">
        <v>500</v>
      </c>
      <c r="D191" s="185">
        <f t="shared" si="4"/>
        <v>3.41863176719288</v>
      </c>
      <c r="E191" s="192">
        <f t="shared" si="5"/>
        <v>146.257343302745</v>
      </c>
    </row>
    <row r="192" s="182" customFormat="true" ht="14.25" spans="2:5">
      <c r="B192" s="183">
        <v>186</v>
      </c>
      <c r="C192" s="184">
        <v>500</v>
      </c>
      <c r="D192" s="185">
        <f t="shared" si="4"/>
        <v>3.44142264564083</v>
      </c>
      <c r="E192" s="192">
        <f t="shared" si="5"/>
        <v>145.288751625244</v>
      </c>
    </row>
    <row r="193" s="182" customFormat="true" ht="14.25" spans="2:5">
      <c r="B193" s="183">
        <v>187</v>
      </c>
      <c r="C193" s="184">
        <v>500</v>
      </c>
      <c r="D193" s="185">
        <f t="shared" si="4"/>
        <v>3.46436546327844</v>
      </c>
      <c r="E193" s="192">
        <f t="shared" si="5"/>
        <v>144.326574462163</v>
      </c>
    </row>
    <row r="194" s="182" customFormat="true" ht="14.25" spans="2:5">
      <c r="B194" s="183">
        <v>188</v>
      </c>
      <c r="C194" s="184">
        <v>500</v>
      </c>
      <c r="D194" s="185">
        <f t="shared" si="4"/>
        <v>3.48746123303363</v>
      </c>
      <c r="E194" s="192">
        <f t="shared" si="5"/>
        <v>143.370769333274</v>
      </c>
    </row>
    <row r="195" s="182" customFormat="true" ht="14.25" spans="2:5">
      <c r="B195" s="183">
        <v>189</v>
      </c>
      <c r="C195" s="184">
        <v>500</v>
      </c>
      <c r="D195" s="185">
        <f t="shared" si="4"/>
        <v>3.51071097458718</v>
      </c>
      <c r="E195" s="192">
        <f t="shared" si="5"/>
        <v>142.421294039676</v>
      </c>
    </row>
    <row r="196" s="182" customFormat="true" ht="14.25" spans="2:5">
      <c r="B196" s="183">
        <v>190</v>
      </c>
      <c r="C196" s="184">
        <v>500</v>
      </c>
      <c r="D196" s="185">
        <f t="shared" si="4"/>
        <v>3.53411571441776</v>
      </c>
      <c r="E196" s="192">
        <f t="shared" si="5"/>
        <v>141.47810666193</v>
      </c>
    </row>
    <row r="197" s="182" customFormat="true" ht="14.25" spans="2:5">
      <c r="B197" s="183">
        <v>191</v>
      </c>
      <c r="C197" s="184">
        <v>500</v>
      </c>
      <c r="D197" s="185">
        <f t="shared" si="4"/>
        <v>3.55767648584722</v>
      </c>
      <c r="E197" s="192">
        <f t="shared" si="5"/>
        <v>140.541165558209</v>
      </c>
    </row>
    <row r="198" s="182" customFormat="true" ht="14.25" spans="2:5">
      <c r="B198" s="183">
        <v>192</v>
      </c>
      <c r="C198" s="184">
        <v>500</v>
      </c>
      <c r="D198" s="185">
        <f t="shared" si="4"/>
        <v>3.5813943290862</v>
      </c>
      <c r="E198" s="192">
        <f t="shared" si="5"/>
        <v>139.610429362459</v>
      </c>
    </row>
    <row r="199" s="182" customFormat="true" ht="14.25" spans="2:5">
      <c r="B199" s="183">
        <v>193</v>
      </c>
      <c r="C199" s="184">
        <v>500</v>
      </c>
      <c r="D199" s="185">
        <f t="shared" si="4"/>
        <v>3.60527029128011</v>
      </c>
      <c r="E199" s="192">
        <f t="shared" si="5"/>
        <v>138.685856982575</v>
      </c>
    </row>
    <row r="200" s="182" customFormat="true" ht="14.25" spans="2:5">
      <c r="B200" s="183">
        <v>194</v>
      </c>
      <c r="C200" s="184">
        <v>500</v>
      </c>
      <c r="D200" s="185">
        <f t="shared" ref="D200:D246" si="6">(1+$G$4)^(B200)</f>
        <v>3.62930542655531</v>
      </c>
      <c r="E200" s="192">
        <f t="shared" ref="E200:E246" si="7">C200/D200</f>
        <v>137.767407598585</v>
      </c>
    </row>
    <row r="201" s="182" customFormat="true" ht="14.25" spans="2:5">
      <c r="B201" s="183">
        <v>195</v>
      </c>
      <c r="C201" s="184">
        <v>500</v>
      </c>
      <c r="D201" s="185">
        <f t="shared" si="6"/>
        <v>3.65350079606567</v>
      </c>
      <c r="E201" s="192">
        <f t="shared" si="7"/>
        <v>136.855040660846</v>
      </c>
    </row>
    <row r="202" s="182" customFormat="true" ht="14.25" spans="2:5">
      <c r="B202" s="183">
        <v>196</v>
      </c>
      <c r="C202" s="184">
        <v>500</v>
      </c>
      <c r="D202" s="185">
        <f t="shared" si="6"/>
        <v>3.67785746803945</v>
      </c>
      <c r="E202" s="192">
        <f t="shared" si="7"/>
        <v>135.948715888257</v>
      </c>
    </row>
    <row r="203" s="182" customFormat="true" ht="14.25" spans="2:5">
      <c r="B203" s="183">
        <v>197</v>
      </c>
      <c r="C203" s="184">
        <v>500</v>
      </c>
      <c r="D203" s="185">
        <f t="shared" si="6"/>
        <v>3.70237651782637</v>
      </c>
      <c r="E203" s="192">
        <f t="shared" si="7"/>
        <v>135.048393266481</v>
      </c>
    </row>
    <row r="204" s="182" customFormat="true" ht="14.25" spans="2:5">
      <c r="B204" s="183">
        <v>198</v>
      </c>
      <c r="C204" s="184">
        <v>500</v>
      </c>
      <c r="D204" s="185">
        <f t="shared" si="6"/>
        <v>3.72705902794522</v>
      </c>
      <c r="E204" s="192">
        <f t="shared" si="7"/>
        <v>134.154033046173</v>
      </c>
    </row>
    <row r="205" s="182" customFormat="true" ht="14.25" spans="2:5">
      <c r="B205" s="183">
        <v>199</v>
      </c>
      <c r="C205" s="184">
        <v>500</v>
      </c>
      <c r="D205" s="185">
        <f t="shared" si="6"/>
        <v>3.75190608813152</v>
      </c>
      <c r="E205" s="192">
        <f t="shared" si="7"/>
        <v>133.265595741231</v>
      </c>
    </row>
    <row r="206" s="182" customFormat="true" ht="14.25" spans="2:5">
      <c r="B206" s="183">
        <v>200</v>
      </c>
      <c r="C206" s="184">
        <v>500</v>
      </c>
      <c r="D206" s="185">
        <f t="shared" si="6"/>
        <v>3.77691879538573</v>
      </c>
      <c r="E206" s="192">
        <f t="shared" si="7"/>
        <v>132.383042127051</v>
      </c>
    </row>
    <row r="207" s="182" customFormat="true" ht="14.25" spans="2:5">
      <c r="B207" s="183">
        <v>201</v>
      </c>
      <c r="C207" s="184">
        <v>500</v>
      </c>
      <c r="D207" s="185">
        <f t="shared" si="6"/>
        <v>3.80209825402163</v>
      </c>
      <c r="E207" s="192">
        <f t="shared" si="7"/>
        <v>131.506333238793</v>
      </c>
    </row>
    <row r="208" s="182" customFormat="true" ht="14.25" spans="2:5">
      <c r="B208" s="183">
        <v>202</v>
      </c>
      <c r="C208" s="184">
        <v>500</v>
      </c>
      <c r="D208" s="185">
        <f t="shared" si="6"/>
        <v>3.82744557571511</v>
      </c>
      <c r="E208" s="192">
        <f t="shared" si="7"/>
        <v>130.635430369661</v>
      </c>
    </row>
    <row r="209" s="182" customFormat="true" ht="14.25" spans="2:5">
      <c r="B209" s="183">
        <v>203</v>
      </c>
      <c r="C209" s="184">
        <v>500</v>
      </c>
      <c r="D209" s="185">
        <f t="shared" si="6"/>
        <v>3.85296187955321</v>
      </c>
      <c r="E209" s="192">
        <f t="shared" si="7"/>
        <v>129.7702950692</v>
      </c>
    </row>
    <row r="210" s="182" customFormat="true" ht="14.25" spans="2:5">
      <c r="B210" s="183">
        <v>204</v>
      </c>
      <c r="C210" s="184">
        <v>500</v>
      </c>
      <c r="D210" s="185">
        <f t="shared" si="6"/>
        <v>3.87864829208356</v>
      </c>
      <c r="E210" s="192">
        <f t="shared" si="7"/>
        <v>128.91088914159</v>
      </c>
    </row>
    <row r="211" s="182" customFormat="true" ht="14.25" spans="2:5">
      <c r="B211" s="183">
        <v>205</v>
      </c>
      <c r="C211" s="184">
        <v>500</v>
      </c>
      <c r="D211" s="185">
        <f t="shared" si="6"/>
        <v>3.90450594736412</v>
      </c>
      <c r="E211" s="192">
        <f t="shared" si="7"/>
        <v>128.057174643963</v>
      </c>
    </row>
    <row r="212" s="182" customFormat="true" ht="14.25" spans="2:5">
      <c r="B212" s="183">
        <v>206</v>
      </c>
      <c r="C212" s="184">
        <v>500</v>
      </c>
      <c r="D212" s="185">
        <f t="shared" si="6"/>
        <v>3.93053598701322</v>
      </c>
      <c r="E212" s="192">
        <f t="shared" si="7"/>
        <v>127.209113884732</v>
      </c>
    </row>
    <row r="213" s="182" customFormat="true" ht="14.25" spans="2:5">
      <c r="B213" s="183">
        <v>207</v>
      </c>
      <c r="C213" s="184">
        <v>500</v>
      </c>
      <c r="D213" s="185">
        <f t="shared" si="6"/>
        <v>3.95673956025997</v>
      </c>
      <c r="E213" s="192">
        <f t="shared" si="7"/>
        <v>126.366669421919</v>
      </c>
    </row>
    <row r="214" s="182" customFormat="true" ht="14.25" spans="2:5">
      <c r="B214" s="183">
        <v>208</v>
      </c>
      <c r="C214" s="184">
        <v>500</v>
      </c>
      <c r="D214" s="185">
        <f t="shared" si="6"/>
        <v>3.98311782399504</v>
      </c>
      <c r="E214" s="192">
        <f t="shared" si="7"/>
        <v>125.529804061509</v>
      </c>
    </row>
    <row r="215" s="182" customFormat="true" ht="14.25" spans="2:5">
      <c r="B215" s="183">
        <v>209</v>
      </c>
      <c r="C215" s="184">
        <v>500</v>
      </c>
      <c r="D215" s="185">
        <f t="shared" si="6"/>
        <v>4.00967194282167</v>
      </c>
      <c r="E215" s="192">
        <f t="shared" si="7"/>
        <v>124.698480855803</v>
      </c>
    </row>
    <row r="216" s="182" customFormat="true" ht="14.25" spans="2:5">
      <c r="B216" s="183">
        <v>210</v>
      </c>
      <c r="C216" s="184">
        <v>500</v>
      </c>
      <c r="D216" s="185">
        <f t="shared" si="6"/>
        <v>4.03640308910715</v>
      </c>
      <c r="E216" s="192">
        <f t="shared" si="7"/>
        <v>123.872663101791</v>
      </c>
    </row>
    <row r="217" s="182" customFormat="true" ht="14.25" spans="2:5">
      <c r="B217" s="183">
        <v>211</v>
      </c>
      <c r="C217" s="184">
        <v>500</v>
      </c>
      <c r="D217" s="185">
        <f t="shared" si="6"/>
        <v>4.06331244303453</v>
      </c>
      <c r="E217" s="192">
        <f t="shared" si="7"/>
        <v>123.052314339528</v>
      </c>
    </row>
    <row r="218" s="182" customFormat="true" ht="14.25" spans="2:5">
      <c r="B218" s="183">
        <v>212</v>
      </c>
      <c r="C218" s="184">
        <v>500</v>
      </c>
      <c r="D218" s="185">
        <f t="shared" si="6"/>
        <v>4.09040119265476</v>
      </c>
      <c r="E218" s="192">
        <f t="shared" si="7"/>
        <v>122.237398350524</v>
      </c>
    </row>
    <row r="219" s="182" customFormat="true" ht="14.25" spans="2:5">
      <c r="B219" s="183">
        <v>213</v>
      </c>
      <c r="C219" s="184">
        <v>500</v>
      </c>
      <c r="D219" s="185">
        <f t="shared" si="6"/>
        <v>4.11767053393912</v>
      </c>
      <c r="E219" s="192">
        <f t="shared" si="7"/>
        <v>121.42787915615</v>
      </c>
    </row>
    <row r="220" s="182" customFormat="true" ht="14.25" spans="2:5">
      <c r="B220" s="183">
        <v>214</v>
      </c>
      <c r="C220" s="184">
        <v>500</v>
      </c>
      <c r="D220" s="185">
        <f t="shared" si="6"/>
        <v>4.14512167083205</v>
      </c>
      <c r="E220" s="192">
        <f t="shared" si="7"/>
        <v>120.623721016043</v>
      </c>
    </row>
    <row r="221" s="182" customFormat="true" ht="14.25" spans="2:5">
      <c r="B221" s="183">
        <v>215</v>
      </c>
      <c r="C221" s="184">
        <v>500</v>
      </c>
      <c r="D221" s="185">
        <f t="shared" si="6"/>
        <v>4.17275581530426</v>
      </c>
      <c r="E221" s="192">
        <f t="shared" si="7"/>
        <v>119.824888426533</v>
      </c>
    </row>
    <row r="222" s="182" customFormat="true" ht="14.25" spans="2:5">
      <c r="B222" s="183">
        <v>216</v>
      </c>
      <c r="C222" s="184">
        <v>500</v>
      </c>
      <c r="D222" s="185">
        <f t="shared" si="6"/>
        <v>4.20057418740629</v>
      </c>
      <c r="E222" s="192">
        <f t="shared" si="7"/>
        <v>119.031346119073</v>
      </c>
    </row>
    <row r="223" s="182" customFormat="true" ht="14.25" spans="2:5">
      <c r="B223" s="183">
        <v>217</v>
      </c>
      <c r="C223" s="184">
        <v>500</v>
      </c>
      <c r="D223" s="185">
        <f t="shared" si="6"/>
        <v>4.22857801532233</v>
      </c>
      <c r="E223" s="192">
        <f t="shared" si="7"/>
        <v>118.243059058681</v>
      </c>
    </row>
    <row r="224" s="182" customFormat="true" ht="14.25" spans="2:5">
      <c r="B224" s="183">
        <v>218</v>
      </c>
      <c r="C224" s="184">
        <v>500</v>
      </c>
      <c r="D224" s="185">
        <f t="shared" si="6"/>
        <v>4.25676853542448</v>
      </c>
      <c r="E224" s="192">
        <f t="shared" si="7"/>
        <v>117.459992442399</v>
      </c>
    </row>
    <row r="225" s="182" customFormat="true" ht="14.25" spans="2:5">
      <c r="B225" s="183">
        <v>219</v>
      </c>
      <c r="C225" s="184">
        <v>500</v>
      </c>
      <c r="D225" s="185">
        <f t="shared" si="6"/>
        <v>4.28514699232731</v>
      </c>
      <c r="E225" s="192">
        <f t="shared" si="7"/>
        <v>116.682111697747</v>
      </c>
    </row>
    <row r="226" s="182" customFormat="true" ht="14.25" spans="2:5">
      <c r="B226" s="183">
        <v>220</v>
      </c>
      <c r="C226" s="184">
        <v>500</v>
      </c>
      <c r="D226" s="185">
        <f t="shared" si="6"/>
        <v>4.31371463894283</v>
      </c>
      <c r="E226" s="192">
        <f t="shared" si="7"/>
        <v>115.909382481206</v>
      </c>
    </row>
    <row r="227" s="182" customFormat="true" ht="14.25" spans="2:5">
      <c r="B227" s="183">
        <v>221</v>
      </c>
      <c r="C227" s="184">
        <v>500</v>
      </c>
      <c r="D227" s="185">
        <f t="shared" si="6"/>
        <v>4.34247273653578</v>
      </c>
      <c r="E227" s="192">
        <f t="shared" si="7"/>
        <v>115.141770676694</v>
      </c>
    </row>
    <row r="228" s="182" customFormat="true" ht="14.25" spans="2:5">
      <c r="B228" s="183">
        <v>222</v>
      </c>
      <c r="C228" s="184">
        <v>500</v>
      </c>
      <c r="D228" s="185">
        <f t="shared" si="6"/>
        <v>4.37142255477935</v>
      </c>
      <c r="E228" s="192">
        <f t="shared" si="7"/>
        <v>114.379242394067</v>
      </c>
    </row>
    <row r="229" s="182" customFormat="true" ht="14.25" spans="2:5">
      <c r="B229" s="183">
        <v>223</v>
      </c>
      <c r="C229" s="184">
        <v>500</v>
      </c>
      <c r="D229" s="185">
        <f t="shared" si="6"/>
        <v>4.40056537181121</v>
      </c>
      <c r="E229" s="192">
        <f t="shared" si="7"/>
        <v>113.621763967617</v>
      </c>
    </row>
    <row r="230" s="182" customFormat="true" ht="14.25" spans="2:5">
      <c r="B230" s="183">
        <v>224</v>
      </c>
      <c r="C230" s="184">
        <v>500</v>
      </c>
      <c r="D230" s="185">
        <f t="shared" si="6"/>
        <v>4.42990247428995</v>
      </c>
      <c r="E230" s="192">
        <f t="shared" si="7"/>
        <v>112.869301954586</v>
      </c>
    </row>
    <row r="231" s="182" customFormat="true" ht="14.25" spans="2:5">
      <c r="B231" s="183">
        <v>225</v>
      </c>
      <c r="C231" s="184">
        <v>500</v>
      </c>
      <c r="D231" s="185">
        <f t="shared" si="6"/>
        <v>4.45943515745189</v>
      </c>
      <c r="E231" s="192">
        <f t="shared" si="7"/>
        <v>112.121823133695</v>
      </c>
    </row>
    <row r="232" s="182" customFormat="true" ht="14.25" spans="2:5">
      <c r="B232" s="183">
        <v>226</v>
      </c>
      <c r="C232" s="184">
        <v>500</v>
      </c>
      <c r="D232" s="185">
        <f t="shared" si="6"/>
        <v>4.48916472516823</v>
      </c>
      <c r="E232" s="192">
        <f t="shared" si="7"/>
        <v>111.37929450367</v>
      </c>
    </row>
    <row r="233" s="182" customFormat="true" ht="14.25" spans="2:5">
      <c r="B233" s="183">
        <v>227</v>
      </c>
      <c r="C233" s="184">
        <v>500</v>
      </c>
      <c r="D233" s="185">
        <f t="shared" si="6"/>
        <v>4.51909249000269</v>
      </c>
      <c r="E233" s="192">
        <f t="shared" si="7"/>
        <v>110.641683281792</v>
      </c>
    </row>
    <row r="234" s="182" customFormat="true" ht="14.25" spans="2:5">
      <c r="B234" s="183">
        <v>228</v>
      </c>
      <c r="C234" s="184">
        <v>500</v>
      </c>
      <c r="D234" s="185">
        <f t="shared" si="6"/>
        <v>4.54921977326937</v>
      </c>
      <c r="E234" s="192">
        <f t="shared" si="7"/>
        <v>109.908956902442</v>
      </c>
    </row>
    <row r="235" s="182" customFormat="true" ht="14.25" spans="2:5">
      <c r="B235" s="183">
        <v>229</v>
      </c>
      <c r="C235" s="184">
        <v>500</v>
      </c>
      <c r="D235" s="185">
        <f t="shared" si="6"/>
        <v>4.57954790509117</v>
      </c>
      <c r="E235" s="192">
        <f t="shared" si="7"/>
        <v>109.181083015671</v>
      </c>
    </row>
    <row r="236" s="182" customFormat="true" ht="14.25" spans="2:5">
      <c r="B236" s="183">
        <v>230</v>
      </c>
      <c r="C236" s="184">
        <v>500</v>
      </c>
      <c r="D236" s="185">
        <f t="shared" si="6"/>
        <v>4.61007822445844</v>
      </c>
      <c r="E236" s="192">
        <f t="shared" si="7"/>
        <v>108.458029485766</v>
      </c>
    </row>
    <row r="237" s="182" customFormat="true" ht="14.25" spans="2:5">
      <c r="B237" s="183">
        <v>231</v>
      </c>
      <c r="C237" s="184">
        <v>500</v>
      </c>
      <c r="D237" s="185">
        <f t="shared" si="6"/>
        <v>4.64081207928816</v>
      </c>
      <c r="E237" s="192">
        <f t="shared" si="7"/>
        <v>107.739764389834</v>
      </c>
    </row>
    <row r="238" s="182" customFormat="true" ht="14.25" spans="2:5">
      <c r="B238" s="183">
        <v>232</v>
      </c>
      <c r="C238" s="184">
        <v>500</v>
      </c>
      <c r="D238" s="185">
        <f t="shared" si="6"/>
        <v>4.67175082648342</v>
      </c>
      <c r="E238" s="192">
        <f t="shared" si="7"/>
        <v>107.026256016391</v>
      </c>
    </row>
    <row r="239" s="182" customFormat="true" ht="14.25" spans="2:5">
      <c r="B239" s="183">
        <v>233</v>
      </c>
      <c r="C239" s="184">
        <v>500</v>
      </c>
      <c r="D239" s="185">
        <f t="shared" si="6"/>
        <v>4.70289583199331</v>
      </c>
      <c r="E239" s="192">
        <f t="shared" si="7"/>
        <v>106.317472863965</v>
      </c>
    </row>
    <row r="240" s="182" customFormat="true" ht="14.25" spans="2:5">
      <c r="B240" s="183">
        <v>234</v>
      </c>
      <c r="C240" s="184">
        <v>500</v>
      </c>
      <c r="D240" s="185">
        <f t="shared" si="6"/>
        <v>4.73424847087326</v>
      </c>
      <c r="E240" s="192">
        <f t="shared" si="7"/>
        <v>105.6133836397</v>
      </c>
    </row>
    <row r="241" s="182" customFormat="true" ht="14.25" spans="2:5">
      <c r="B241" s="183">
        <v>235</v>
      </c>
      <c r="C241" s="184">
        <v>500</v>
      </c>
      <c r="D241" s="185">
        <f t="shared" si="6"/>
        <v>4.76581012734575</v>
      </c>
      <c r="E241" s="192">
        <f t="shared" si="7"/>
        <v>104.91395725798</v>
      </c>
    </row>
    <row r="242" s="182" customFormat="true" ht="14.25" spans="2:5">
      <c r="B242" s="183">
        <v>236</v>
      </c>
      <c r="C242" s="184">
        <v>500</v>
      </c>
      <c r="D242" s="185">
        <f t="shared" si="6"/>
        <v>4.79758219486139</v>
      </c>
      <c r="E242" s="192">
        <f t="shared" si="7"/>
        <v>104.219162839053</v>
      </c>
    </row>
    <row r="243" s="182" customFormat="true" ht="14.25" spans="2:5">
      <c r="B243" s="183">
        <v>237</v>
      </c>
      <c r="C243" s="184">
        <v>500</v>
      </c>
      <c r="D243" s="185">
        <f t="shared" si="6"/>
        <v>4.82956607616046</v>
      </c>
      <c r="E243" s="192">
        <f t="shared" si="7"/>
        <v>103.528969707669</v>
      </c>
    </row>
    <row r="244" s="182" customFormat="true" ht="14.25" spans="2:5">
      <c r="B244" s="183">
        <v>238</v>
      </c>
      <c r="C244" s="184">
        <v>500</v>
      </c>
      <c r="D244" s="185">
        <f t="shared" si="6"/>
        <v>4.86176318333486</v>
      </c>
      <c r="E244" s="192">
        <f t="shared" si="7"/>
        <v>102.843347391724</v>
      </c>
    </row>
    <row r="245" s="182" customFormat="true" ht="14.25" spans="2:5">
      <c r="B245" s="183">
        <v>239</v>
      </c>
      <c r="C245" s="184">
        <v>500</v>
      </c>
      <c r="D245" s="185">
        <f t="shared" si="6"/>
        <v>4.89417493789043</v>
      </c>
      <c r="E245" s="192">
        <f t="shared" si="7"/>
        <v>102.162265620918</v>
      </c>
    </row>
    <row r="246" s="182" customFormat="true" ht="14.25" spans="2:5">
      <c r="B246" s="183">
        <v>240</v>
      </c>
      <c r="C246" s="184">
        <v>500</v>
      </c>
      <c r="D246" s="185">
        <f t="shared" si="6"/>
        <v>4.9268027708097</v>
      </c>
      <c r="E246" s="192">
        <f t="shared" si="7"/>
        <v>101.485694325415</v>
      </c>
    </row>
  </sheetData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1025" progId="Equation.3" r:id="rId3">
          <objectPr defaultSize="0" r:id="rId4">
            <anchor moveWithCells="1">
              <from>
                <xdr:col>7</xdr:col>
                <xdr:colOff>654685</xdr:colOff>
                <xdr:row>1</xdr:row>
                <xdr:rowOff>151130</xdr:rowOff>
              </from>
              <to>
                <xdr:col>12</xdr:col>
                <xdr:colOff>532765</xdr:colOff>
                <xdr:row>3</xdr:row>
                <xdr:rowOff>295910</xdr:rowOff>
              </to>
            </anchor>
          </objectPr>
        </oleObject>
      </mc:Choice>
      <mc:Fallback>
        <oleObject shapeId="1025" progId="Equation.3" r:id="rId3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4"/>
  <sheetViews>
    <sheetView zoomScale="130" zoomScaleNormal="130" workbookViewId="0">
      <selection activeCell="J14" sqref="J14"/>
    </sheetView>
  </sheetViews>
  <sheetFormatPr defaultColWidth="9" defaultRowHeight="13.5"/>
  <cols>
    <col min="1" max="3" width="9" style="1"/>
    <col min="4" max="4" width="10.875" style="2" customWidth="true"/>
    <col min="5" max="5" width="13.375" style="1" customWidth="true"/>
    <col min="6" max="6" width="12.875" style="1" customWidth="true"/>
    <col min="7" max="7" width="10.875" style="1" customWidth="true"/>
    <col min="8" max="8" width="11.125" style="1" customWidth="true"/>
    <col min="9" max="9" width="14.375" style="1" customWidth="true"/>
    <col min="10" max="10" width="13.375" style="1" customWidth="true"/>
    <col min="11" max="12" width="16" style="1" customWidth="true"/>
    <col min="13" max="13" width="13.25" style="1"/>
    <col min="14" max="14" width="15.375" style="1" customWidth="true"/>
    <col min="15" max="15" width="14.375" style="1" customWidth="true"/>
    <col min="16" max="16384" width="9" style="1"/>
  </cols>
  <sheetData>
    <row r="1" s="1" customFormat="true" spans="4:4">
      <c r="D1" s="2"/>
    </row>
    <row r="2" s="1" customFormat="true" ht="14.25" spans="4:4">
      <c r="D2" s="2"/>
    </row>
    <row r="3" s="1" customFormat="true" spans="2:6">
      <c r="B3" s="3" t="s">
        <v>65</v>
      </c>
      <c r="C3" s="4"/>
      <c r="D3" s="4"/>
      <c r="E3" s="4"/>
      <c r="F3" s="11"/>
    </row>
    <row r="4" s="1" customFormat="true" spans="2:6">
      <c r="B4" s="5"/>
      <c r="C4" s="6"/>
      <c r="D4" s="6"/>
      <c r="E4" s="6"/>
      <c r="F4" s="12"/>
    </row>
    <row r="5" s="1" customFormat="true" spans="2:6">
      <c r="B5" s="5"/>
      <c r="C5" s="6"/>
      <c r="D5" s="6"/>
      <c r="E5" s="6"/>
      <c r="F5" s="12"/>
    </row>
    <row r="6" s="1" customFormat="true" ht="14.25" spans="2:6">
      <c r="B6" s="5"/>
      <c r="C6" s="6"/>
      <c r="D6" s="6"/>
      <c r="E6" s="6"/>
      <c r="F6" s="12"/>
    </row>
    <row r="7" s="1" customFormat="true" ht="27" customHeight="true" spans="2:16">
      <c r="B7" s="5"/>
      <c r="C7" s="6"/>
      <c r="D7" s="6"/>
      <c r="E7" s="6"/>
      <c r="F7" s="12"/>
      <c r="H7" s="13" t="s">
        <v>66</v>
      </c>
      <c r="I7" s="13" t="s">
        <v>67</v>
      </c>
      <c r="J7" s="13" t="s">
        <v>68</v>
      </c>
      <c r="K7" s="13" t="s">
        <v>69</v>
      </c>
      <c r="L7" s="13" t="s">
        <v>47</v>
      </c>
      <c r="M7" s="13" t="s">
        <v>70</v>
      </c>
      <c r="N7" s="13" t="s">
        <v>71</v>
      </c>
      <c r="O7" s="2"/>
      <c r="P7" s="2"/>
    </row>
    <row r="8" s="1" customFormat="true" ht="27" customHeight="true" spans="2:16">
      <c r="B8" s="7"/>
      <c r="C8" s="8"/>
      <c r="D8" s="8"/>
      <c r="E8" s="8"/>
      <c r="F8" s="14"/>
      <c r="H8" s="15">
        <v>265000</v>
      </c>
      <c r="I8" s="24">
        <v>0.0285</v>
      </c>
      <c r="J8" s="25">
        <f>H8*I8</f>
        <v>7552.5</v>
      </c>
      <c r="K8" s="26">
        <v>6</v>
      </c>
      <c r="L8" s="27">
        <f>K8*12</f>
        <v>72</v>
      </c>
      <c r="M8" s="26">
        <f>J8*K8</f>
        <v>45315</v>
      </c>
      <c r="N8" s="28">
        <f>H8/72+M8/72</f>
        <v>4309.93055555556</v>
      </c>
      <c r="O8" s="29"/>
      <c r="P8" s="2"/>
    </row>
    <row r="9" s="1" customFormat="true" spans="4:12">
      <c r="D9" s="2"/>
      <c r="H9" s="2"/>
      <c r="I9" s="2"/>
      <c r="J9" s="2"/>
      <c r="K9" s="2"/>
      <c r="L9" s="2"/>
    </row>
    <row r="10" s="1" customFormat="true" ht="14.25" spans="4:12">
      <c r="D10" s="2"/>
      <c r="H10" s="2"/>
      <c r="I10" s="2"/>
      <c r="J10" s="2"/>
      <c r="K10" s="2"/>
      <c r="L10" s="2"/>
    </row>
    <row r="11" s="1" customFormat="true" ht="21" spans="4:12">
      <c r="D11" s="9" t="s">
        <v>11</v>
      </c>
      <c r="E11" s="16" t="s">
        <v>26</v>
      </c>
      <c r="F11" s="16" t="s">
        <v>72</v>
      </c>
      <c r="G11" s="17" t="s">
        <v>73</v>
      </c>
      <c r="H11" s="2"/>
      <c r="I11" s="2"/>
      <c r="J11" s="2"/>
      <c r="K11" s="2"/>
      <c r="L11" s="2"/>
    </row>
    <row r="12" s="1" customFormat="true" ht="19.5" spans="4:12">
      <c r="D12" s="10">
        <v>0</v>
      </c>
      <c r="E12" s="18">
        <v>265000</v>
      </c>
      <c r="F12" s="19">
        <f>IRR(E12:E84)</f>
        <v>0.00445137524848913</v>
      </c>
      <c r="G12" s="20">
        <f>(1+F12)^12-1</f>
        <v>0.0547438762950105</v>
      </c>
      <c r="H12" s="2"/>
      <c r="I12" s="2"/>
      <c r="J12" s="2"/>
      <c r="K12" s="2"/>
      <c r="L12" s="2"/>
    </row>
    <row r="13" s="1" customFormat="true" ht="18.75" spans="4:12">
      <c r="D13" s="10">
        <v>1</v>
      </c>
      <c r="E13" s="21">
        <f>0-$N$8</f>
        <v>-4309.93055555556</v>
      </c>
      <c r="F13" s="22"/>
      <c r="G13" s="23"/>
      <c r="H13" s="2"/>
      <c r="I13" s="2"/>
      <c r="J13" s="2"/>
      <c r="K13" s="2"/>
      <c r="L13" s="2"/>
    </row>
    <row r="14" s="1" customFormat="true" ht="18.75" spans="4:12">
      <c r="D14" s="10">
        <v>2</v>
      </c>
      <c r="E14" s="21">
        <f t="shared" ref="E14:E23" si="0">0-$N$8</f>
        <v>-4309.93055555556</v>
      </c>
      <c r="F14" s="22"/>
      <c r="G14" s="23"/>
      <c r="H14" s="2"/>
      <c r="I14" s="2"/>
      <c r="J14" s="2"/>
      <c r="K14" s="2"/>
      <c r="L14" s="2"/>
    </row>
    <row r="15" s="1" customFormat="true" ht="18.75" spans="4:7">
      <c r="D15" s="10">
        <v>3</v>
      </c>
      <c r="E15" s="21">
        <f t="shared" si="0"/>
        <v>-4309.93055555556</v>
      </c>
      <c r="F15" s="22"/>
      <c r="G15" s="23"/>
    </row>
    <row r="16" s="1" customFormat="true" ht="18.75" spans="4:7">
      <c r="D16" s="10">
        <v>4</v>
      </c>
      <c r="E16" s="21">
        <f t="shared" si="0"/>
        <v>-4309.93055555556</v>
      </c>
      <c r="F16" s="22"/>
      <c r="G16" s="23"/>
    </row>
    <row r="17" s="1" customFormat="true" ht="18.75" spans="4:7">
      <c r="D17" s="10">
        <v>5</v>
      </c>
      <c r="E17" s="21">
        <f t="shared" si="0"/>
        <v>-4309.93055555556</v>
      </c>
      <c r="F17" s="22"/>
      <c r="G17" s="23"/>
    </row>
    <row r="18" s="1" customFormat="true" ht="18.75" spans="4:13">
      <c r="D18" s="10">
        <v>6</v>
      </c>
      <c r="E18" s="21">
        <f t="shared" si="0"/>
        <v>-4309.93055555556</v>
      </c>
      <c r="F18" s="22"/>
      <c r="G18" s="23"/>
      <c r="M18" s="30"/>
    </row>
    <row r="19" s="1" customFormat="true" ht="18.75" spans="4:7">
      <c r="D19" s="10">
        <v>7</v>
      </c>
      <c r="E19" s="21">
        <f t="shared" si="0"/>
        <v>-4309.93055555556</v>
      </c>
      <c r="F19" s="22"/>
      <c r="G19" s="23"/>
    </row>
    <row r="20" s="1" customFormat="true" ht="18.75" spans="4:7">
      <c r="D20" s="10">
        <v>8</v>
      </c>
      <c r="E20" s="21">
        <f t="shared" si="0"/>
        <v>-4309.93055555556</v>
      </c>
      <c r="F20" s="22"/>
      <c r="G20" s="23"/>
    </row>
    <row r="21" s="1" customFormat="true" ht="18.75" spans="4:7">
      <c r="D21" s="10">
        <v>9</v>
      </c>
      <c r="E21" s="21">
        <f t="shared" si="0"/>
        <v>-4309.93055555556</v>
      </c>
      <c r="F21" s="22"/>
      <c r="G21" s="23"/>
    </row>
    <row r="22" s="1" customFormat="true" ht="18.75" spans="4:7">
      <c r="D22" s="10">
        <v>10</v>
      </c>
      <c r="E22" s="21">
        <f t="shared" si="0"/>
        <v>-4309.93055555556</v>
      </c>
      <c r="F22" s="22"/>
      <c r="G22" s="23"/>
    </row>
    <row r="23" s="1" customFormat="true" ht="18.75" spans="4:7">
      <c r="D23" s="10">
        <v>11</v>
      </c>
      <c r="E23" s="21">
        <f t="shared" si="0"/>
        <v>-4309.93055555556</v>
      </c>
      <c r="F23" s="22"/>
      <c r="G23" s="23"/>
    </row>
    <row r="24" s="1" customFormat="true" ht="18.75" spans="4:7">
      <c r="D24" s="10">
        <v>12</v>
      </c>
      <c r="E24" s="21">
        <f t="shared" ref="E24:E32" si="1">0-$N$8</f>
        <v>-4309.93055555556</v>
      </c>
      <c r="F24" s="22"/>
      <c r="G24" s="23"/>
    </row>
    <row r="25" s="1" customFormat="true" ht="18.75" spans="4:7">
      <c r="D25" s="10">
        <v>13</v>
      </c>
      <c r="E25" s="21">
        <f t="shared" si="1"/>
        <v>-4309.93055555556</v>
      </c>
      <c r="F25" s="22"/>
      <c r="G25" s="23"/>
    </row>
    <row r="26" s="1" customFormat="true" ht="18.75" spans="4:7">
      <c r="D26" s="10">
        <v>14</v>
      </c>
      <c r="E26" s="21">
        <f t="shared" si="1"/>
        <v>-4309.93055555556</v>
      </c>
      <c r="F26" s="22"/>
      <c r="G26" s="23"/>
    </row>
    <row r="27" s="1" customFormat="true" ht="18.75" spans="4:7">
      <c r="D27" s="10">
        <v>15</v>
      </c>
      <c r="E27" s="21">
        <f t="shared" si="1"/>
        <v>-4309.93055555556</v>
      </c>
      <c r="F27" s="22"/>
      <c r="G27" s="23"/>
    </row>
    <row r="28" s="1" customFormat="true" ht="18.75" spans="4:7">
      <c r="D28" s="10">
        <v>16</v>
      </c>
      <c r="E28" s="21">
        <f t="shared" si="1"/>
        <v>-4309.93055555556</v>
      </c>
      <c r="F28" s="22"/>
      <c r="G28" s="23"/>
    </row>
    <row r="29" s="1" customFormat="true" ht="18.75" spans="4:7">
      <c r="D29" s="10">
        <v>17</v>
      </c>
      <c r="E29" s="21">
        <f t="shared" si="1"/>
        <v>-4309.93055555556</v>
      </c>
      <c r="F29" s="22"/>
      <c r="G29" s="23"/>
    </row>
    <row r="30" s="1" customFormat="true" ht="18.75" spans="4:7">
      <c r="D30" s="10">
        <v>18</v>
      </c>
      <c r="E30" s="21">
        <f t="shared" si="1"/>
        <v>-4309.93055555556</v>
      </c>
      <c r="F30" s="22"/>
      <c r="G30" s="23"/>
    </row>
    <row r="31" s="1" customFormat="true" ht="18.75" spans="4:7">
      <c r="D31" s="10">
        <v>19</v>
      </c>
      <c r="E31" s="21">
        <f t="shared" si="1"/>
        <v>-4309.93055555556</v>
      </c>
      <c r="F31" s="22"/>
      <c r="G31" s="23"/>
    </row>
    <row r="32" s="1" customFormat="true" ht="18.75" spans="4:7">
      <c r="D32" s="10">
        <v>20</v>
      </c>
      <c r="E32" s="21">
        <f t="shared" si="1"/>
        <v>-4309.93055555556</v>
      </c>
      <c r="F32" s="22"/>
      <c r="G32" s="23"/>
    </row>
    <row r="33" s="1" customFormat="true" ht="18.75" spans="4:7">
      <c r="D33" s="10">
        <v>21</v>
      </c>
      <c r="E33" s="21">
        <f t="shared" ref="E33:E42" si="2">0-$N$8</f>
        <v>-4309.93055555556</v>
      </c>
      <c r="F33" s="22"/>
      <c r="G33" s="23"/>
    </row>
    <row r="34" s="1" customFormat="true" ht="18.75" spans="4:7">
      <c r="D34" s="10">
        <v>22</v>
      </c>
      <c r="E34" s="21">
        <f t="shared" si="2"/>
        <v>-4309.93055555556</v>
      </c>
      <c r="F34" s="22"/>
      <c r="G34" s="23"/>
    </row>
    <row r="35" s="1" customFormat="true" ht="18.75" spans="4:7">
      <c r="D35" s="10">
        <v>23</v>
      </c>
      <c r="E35" s="21">
        <f t="shared" si="2"/>
        <v>-4309.93055555556</v>
      </c>
      <c r="F35" s="22"/>
      <c r="G35" s="23"/>
    </row>
    <row r="36" s="1" customFormat="true" ht="18.75" spans="4:7">
      <c r="D36" s="10">
        <v>24</v>
      </c>
      <c r="E36" s="21">
        <f t="shared" si="2"/>
        <v>-4309.93055555556</v>
      </c>
      <c r="F36" s="22"/>
      <c r="G36" s="23"/>
    </row>
    <row r="37" s="1" customFormat="true" ht="18.75" spans="4:7">
      <c r="D37" s="10">
        <v>25</v>
      </c>
      <c r="E37" s="21">
        <f t="shared" si="2"/>
        <v>-4309.93055555556</v>
      </c>
      <c r="F37" s="22"/>
      <c r="G37" s="23"/>
    </row>
    <row r="38" s="1" customFormat="true" ht="18.75" spans="4:7">
      <c r="D38" s="10">
        <v>26</v>
      </c>
      <c r="E38" s="21">
        <f t="shared" si="2"/>
        <v>-4309.93055555556</v>
      </c>
      <c r="F38" s="22"/>
      <c r="G38" s="23"/>
    </row>
    <row r="39" s="1" customFormat="true" ht="18.75" spans="4:7">
      <c r="D39" s="10">
        <v>27</v>
      </c>
      <c r="E39" s="21">
        <f t="shared" si="2"/>
        <v>-4309.93055555556</v>
      </c>
      <c r="F39" s="22"/>
      <c r="G39" s="23"/>
    </row>
    <row r="40" s="1" customFormat="true" ht="18.75" spans="4:7">
      <c r="D40" s="10">
        <v>28</v>
      </c>
      <c r="E40" s="21">
        <f t="shared" si="2"/>
        <v>-4309.93055555556</v>
      </c>
      <c r="F40" s="22"/>
      <c r="G40" s="23"/>
    </row>
    <row r="41" s="1" customFormat="true" ht="18.75" spans="4:7">
      <c r="D41" s="10">
        <v>29</v>
      </c>
      <c r="E41" s="21">
        <f t="shared" si="2"/>
        <v>-4309.93055555556</v>
      </c>
      <c r="F41" s="22"/>
      <c r="G41" s="23"/>
    </row>
    <row r="42" s="1" customFormat="true" ht="18.75" spans="4:7">
      <c r="D42" s="10">
        <v>30</v>
      </c>
      <c r="E42" s="21">
        <f t="shared" si="2"/>
        <v>-4309.93055555556</v>
      </c>
      <c r="F42" s="22"/>
      <c r="G42" s="23"/>
    </row>
    <row r="43" s="1" customFormat="true" ht="18.75" spans="4:7">
      <c r="D43" s="10">
        <v>31</v>
      </c>
      <c r="E43" s="21">
        <f t="shared" ref="E43:E52" si="3">0-$N$8</f>
        <v>-4309.93055555556</v>
      </c>
      <c r="F43" s="22"/>
      <c r="G43" s="23"/>
    </row>
    <row r="44" s="1" customFormat="true" ht="18.75" spans="4:7">
      <c r="D44" s="10">
        <v>32</v>
      </c>
      <c r="E44" s="21">
        <f t="shared" si="3"/>
        <v>-4309.93055555556</v>
      </c>
      <c r="F44" s="22"/>
      <c r="G44" s="23"/>
    </row>
    <row r="45" s="1" customFormat="true" ht="18.75" spans="4:7">
      <c r="D45" s="10">
        <v>33</v>
      </c>
      <c r="E45" s="21">
        <f t="shared" si="3"/>
        <v>-4309.93055555556</v>
      </c>
      <c r="F45" s="22"/>
      <c r="G45" s="23"/>
    </row>
    <row r="46" s="1" customFormat="true" ht="18.75" spans="4:7">
      <c r="D46" s="10">
        <v>34</v>
      </c>
      <c r="E46" s="21">
        <f t="shared" si="3"/>
        <v>-4309.93055555556</v>
      </c>
      <c r="F46" s="22"/>
      <c r="G46" s="23"/>
    </row>
    <row r="47" s="1" customFormat="true" ht="18.75" spans="4:7">
      <c r="D47" s="10">
        <v>35</v>
      </c>
      <c r="E47" s="21">
        <f t="shared" si="3"/>
        <v>-4309.93055555556</v>
      </c>
      <c r="F47" s="22"/>
      <c r="G47" s="23"/>
    </row>
    <row r="48" s="1" customFormat="true" ht="18.75" spans="4:7">
      <c r="D48" s="10">
        <v>36</v>
      </c>
      <c r="E48" s="21">
        <f t="shared" si="3"/>
        <v>-4309.93055555556</v>
      </c>
      <c r="F48" s="22"/>
      <c r="G48" s="23"/>
    </row>
    <row r="49" s="1" customFormat="true" ht="18.75" spans="4:7">
      <c r="D49" s="10">
        <v>37</v>
      </c>
      <c r="E49" s="21">
        <f t="shared" si="3"/>
        <v>-4309.93055555556</v>
      </c>
      <c r="F49" s="22"/>
      <c r="G49" s="23"/>
    </row>
    <row r="50" s="1" customFormat="true" ht="18.75" spans="4:7">
      <c r="D50" s="10">
        <v>38</v>
      </c>
      <c r="E50" s="21">
        <f t="shared" si="3"/>
        <v>-4309.93055555556</v>
      </c>
      <c r="F50" s="22"/>
      <c r="G50" s="23"/>
    </row>
    <row r="51" s="1" customFormat="true" ht="18.75" spans="4:7">
      <c r="D51" s="10">
        <v>39</v>
      </c>
      <c r="E51" s="21">
        <f t="shared" si="3"/>
        <v>-4309.93055555556</v>
      </c>
      <c r="F51" s="22"/>
      <c r="G51" s="23"/>
    </row>
    <row r="52" s="1" customFormat="true" ht="18.75" spans="4:7">
      <c r="D52" s="10">
        <v>40</v>
      </c>
      <c r="E52" s="21">
        <f t="shared" si="3"/>
        <v>-4309.93055555556</v>
      </c>
      <c r="F52" s="22"/>
      <c r="G52" s="23"/>
    </row>
    <row r="53" s="1" customFormat="true" ht="18.75" spans="4:7">
      <c r="D53" s="10">
        <v>41</v>
      </c>
      <c r="E53" s="21">
        <f t="shared" ref="E53:E62" si="4">0-$N$8</f>
        <v>-4309.93055555556</v>
      </c>
      <c r="F53" s="22"/>
      <c r="G53" s="23"/>
    </row>
    <row r="54" s="1" customFormat="true" ht="18.75" spans="4:7">
      <c r="D54" s="10">
        <v>42</v>
      </c>
      <c r="E54" s="21">
        <f t="shared" si="4"/>
        <v>-4309.93055555556</v>
      </c>
      <c r="F54" s="22"/>
      <c r="G54" s="23"/>
    </row>
    <row r="55" s="1" customFormat="true" ht="18.75" spans="4:7">
      <c r="D55" s="10">
        <v>43</v>
      </c>
      <c r="E55" s="21">
        <f t="shared" si="4"/>
        <v>-4309.93055555556</v>
      </c>
      <c r="F55" s="22"/>
      <c r="G55" s="23"/>
    </row>
    <row r="56" s="1" customFormat="true" ht="18.75" spans="4:7">
      <c r="D56" s="10">
        <v>44</v>
      </c>
      <c r="E56" s="21">
        <f t="shared" si="4"/>
        <v>-4309.93055555556</v>
      </c>
      <c r="F56" s="22"/>
      <c r="G56" s="23"/>
    </row>
    <row r="57" s="1" customFormat="true" ht="18.75" spans="4:7">
      <c r="D57" s="10">
        <v>45</v>
      </c>
      <c r="E57" s="21">
        <f t="shared" si="4"/>
        <v>-4309.93055555556</v>
      </c>
      <c r="F57" s="22"/>
      <c r="G57" s="23"/>
    </row>
    <row r="58" s="1" customFormat="true" ht="18.75" spans="4:7">
      <c r="D58" s="10">
        <v>46</v>
      </c>
      <c r="E58" s="21">
        <f t="shared" si="4"/>
        <v>-4309.93055555556</v>
      </c>
      <c r="F58" s="22"/>
      <c r="G58" s="23"/>
    </row>
    <row r="59" s="1" customFormat="true" ht="18.75" spans="4:7">
      <c r="D59" s="10">
        <v>47</v>
      </c>
      <c r="E59" s="21">
        <f t="shared" si="4"/>
        <v>-4309.93055555556</v>
      </c>
      <c r="F59" s="22"/>
      <c r="G59" s="23"/>
    </row>
    <row r="60" s="1" customFormat="true" ht="18.75" spans="4:7">
      <c r="D60" s="10">
        <v>48</v>
      </c>
      <c r="E60" s="21">
        <f t="shared" si="4"/>
        <v>-4309.93055555556</v>
      </c>
      <c r="F60" s="22"/>
      <c r="G60" s="23"/>
    </row>
    <row r="61" s="1" customFormat="true" ht="18.75" spans="4:7">
      <c r="D61" s="10">
        <v>49</v>
      </c>
      <c r="E61" s="21">
        <f t="shared" si="4"/>
        <v>-4309.93055555556</v>
      </c>
      <c r="F61" s="22"/>
      <c r="G61" s="23"/>
    </row>
    <row r="62" s="1" customFormat="true" ht="18.75" spans="4:7">
      <c r="D62" s="10">
        <v>50</v>
      </c>
      <c r="E62" s="21">
        <f t="shared" si="4"/>
        <v>-4309.93055555556</v>
      </c>
      <c r="F62" s="22"/>
      <c r="G62" s="23"/>
    </row>
    <row r="63" s="1" customFormat="true" ht="18.75" spans="4:7">
      <c r="D63" s="10">
        <v>51</v>
      </c>
      <c r="E63" s="21">
        <f t="shared" ref="E63:E72" si="5">0-$N$8</f>
        <v>-4309.93055555556</v>
      </c>
      <c r="F63" s="22"/>
      <c r="G63" s="23"/>
    </row>
    <row r="64" s="1" customFormat="true" ht="18.75" spans="4:7">
      <c r="D64" s="10">
        <v>52</v>
      </c>
      <c r="E64" s="21">
        <f t="shared" si="5"/>
        <v>-4309.93055555556</v>
      </c>
      <c r="F64" s="22"/>
      <c r="G64" s="23"/>
    </row>
    <row r="65" s="1" customFormat="true" ht="18.75" spans="4:7">
      <c r="D65" s="10">
        <v>53</v>
      </c>
      <c r="E65" s="21">
        <f t="shared" si="5"/>
        <v>-4309.93055555556</v>
      </c>
      <c r="F65" s="22"/>
      <c r="G65" s="23"/>
    </row>
    <row r="66" s="1" customFormat="true" ht="18.75" spans="4:7">
      <c r="D66" s="10">
        <v>54</v>
      </c>
      <c r="E66" s="21">
        <f t="shared" si="5"/>
        <v>-4309.93055555556</v>
      </c>
      <c r="F66" s="22"/>
      <c r="G66" s="23"/>
    </row>
    <row r="67" s="1" customFormat="true" ht="18.75" spans="4:7">
      <c r="D67" s="10">
        <v>55</v>
      </c>
      <c r="E67" s="21">
        <f t="shared" si="5"/>
        <v>-4309.93055555556</v>
      </c>
      <c r="F67" s="22"/>
      <c r="G67" s="23"/>
    </row>
    <row r="68" s="1" customFormat="true" ht="18.75" spans="4:7">
      <c r="D68" s="10">
        <v>56</v>
      </c>
      <c r="E68" s="21">
        <f t="shared" si="5"/>
        <v>-4309.93055555556</v>
      </c>
      <c r="F68" s="22"/>
      <c r="G68" s="23"/>
    </row>
    <row r="69" s="1" customFormat="true" ht="18.75" spans="4:7">
      <c r="D69" s="10">
        <v>57</v>
      </c>
      <c r="E69" s="21">
        <f t="shared" si="5"/>
        <v>-4309.93055555556</v>
      </c>
      <c r="F69" s="22"/>
      <c r="G69" s="23"/>
    </row>
    <row r="70" s="1" customFormat="true" ht="18.75" spans="4:7">
      <c r="D70" s="10">
        <v>58</v>
      </c>
      <c r="E70" s="21">
        <f t="shared" si="5"/>
        <v>-4309.93055555556</v>
      </c>
      <c r="F70" s="22"/>
      <c r="G70" s="23"/>
    </row>
    <row r="71" s="1" customFormat="true" ht="18.75" spans="4:7">
      <c r="D71" s="10">
        <v>59</v>
      </c>
      <c r="E71" s="21">
        <f t="shared" si="5"/>
        <v>-4309.93055555556</v>
      </c>
      <c r="F71" s="22"/>
      <c r="G71" s="23"/>
    </row>
    <row r="72" s="1" customFormat="true" ht="18.75" spans="4:7">
      <c r="D72" s="10">
        <v>60</v>
      </c>
      <c r="E72" s="21">
        <f t="shared" si="5"/>
        <v>-4309.93055555556</v>
      </c>
      <c r="F72" s="22"/>
      <c r="G72" s="23"/>
    </row>
    <row r="73" s="1" customFormat="true" ht="18.75" spans="4:7">
      <c r="D73" s="10">
        <v>61</v>
      </c>
      <c r="E73" s="21">
        <f t="shared" ref="E73:E84" si="6">0-$N$8</f>
        <v>-4309.93055555556</v>
      </c>
      <c r="F73" s="22"/>
      <c r="G73" s="23"/>
    </row>
    <row r="74" s="1" customFormat="true" ht="18.75" spans="4:7">
      <c r="D74" s="10">
        <v>62</v>
      </c>
      <c r="E74" s="21">
        <f t="shared" si="6"/>
        <v>-4309.93055555556</v>
      </c>
      <c r="F74" s="22"/>
      <c r="G74" s="23"/>
    </row>
    <row r="75" s="1" customFormat="true" ht="18.75" spans="4:7">
      <c r="D75" s="10">
        <v>63</v>
      </c>
      <c r="E75" s="21">
        <f t="shared" si="6"/>
        <v>-4309.93055555556</v>
      </c>
      <c r="F75" s="22"/>
      <c r="G75" s="23"/>
    </row>
    <row r="76" s="1" customFormat="true" ht="18.75" spans="4:7">
      <c r="D76" s="10">
        <v>64</v>
      </c>
      <c r="E76" s="21">
        <f t="shared" si="6"/>
        <v>-4309.93055555556</v>
      </c>
      <c r="F76" s="22"/>
      <c r="G76" s="23"/>
    </row>
    <row r="77" s="1" customFormat="true" ht="18.75" spans="4:7">
      <c r="D77" s="10">
        <v>65</v>
      </c>
      <c r="E77" s="21">
        <f t="shared" si="6"/>
        <v>-4309.93055555556</v>
      </c>
      <c r="F77" s="22"/>
      <c r="G77" s="23"/>
    </row>
    <row r="78" s="1" customFormat="true" ht="18.75" spans="4:7">
      <c r="D78" s="10">
        <v>66</v>
      </c>
      <c r="E78" s="21">
        <f t="shared" si="6"/>
        <v>-4309.93055555556</v>
      </c>
      <c r="F78" s="22"/>
      <c r="G78" s="23"/>
    </row>
    <row r="79" s="1" customFormat="true" ht="18.75" spans="4:7">
      <c r="D79" s="10">
        <v>67</v>
      </c>
      <c r="E79" s="21">
        <f t="shared" si="6"/>
        <v>-4309.93055555556</v>
      </c>
      <c r="F79" s="22"/>
      <c r="G79" s="23"/>
    </row>
    <row r="80" s="1" customFormat="true" ht="18.75" spans="4:7">
      <c r="D80" s="10">
        <v>68</v>
      </c>
      <c r="E80" s="21">
        <f t="shared" si="6"/>
        <v>-4309.93055555556</v>
      </c>
      <c r="F80" s="22"/>
      <c r="G80" s="23"/>
    </row>
    <row r="81" s="1" customFormat="true" ht="18.75" spans="4:7">
      <c r="D81" s="10">
        <v>69</v>
      </c>
      <c r="E81" s="21">
        <f t="shared" si="6"/>
        <v>-4309.93055555556</v>
      </c>
      <c r="F81" s="22"/>
      <c r="G81" s="23"/>
    </row>
    <row r="82" s="1" customFormat="true" ht="18.75" spans="4:7">
      <c r="D82" s="10">
        <v>70</v>
      </c>
      <c r="E82" s="21">
        <f t="shared" si="6"/>
        <v>-4309.93055555556</v>
      </c>
      <c r="F82" s="22"/>
      <c r="G82" s="23"/>
    </row>
    <row r="83" s="1" customFormat="true" ht="18.75" spans="4:7">
      <c r="D83" s="10">
        <v>71</v>
      </c>
      <c r="E83" s="21">
        <f t="shared" si="6"/>
        <v>-4309.93055555556</v>
      </c>
      <c r="F83" s="22"/>
      <c r="G83" s="23"/>
    </row>
    <row r="84" s="1" customFormat="true" ht="19.5" spans="4:7">
      <c r="D84" s="31">
        <v>72</v>
      </c>
      <c r="E84" s="32">
        <f t="shared" si="6"/>
        <v>-4309.93055555556</v>
      </c>
      <c r="F84" s="33"/>
      <c r="G84" s="34"/>
    </row>
  </sheetData>
  <mergeCells count="1">
    <mergeCell ref="B3:F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J24"/>
  <sheetViews>
    <sheetView zoomScale="130" zoomScaleNormal="130" workbookViewId="0">
      <selection activeCell="L16" sqref="L16"/>
    </sheetView>
  </sheetViews>
  <sheetFormatPr defaultColWidth="9" defaultRowHeight="13.5"/>
  <cols>
    <col min="1" max="2" width="9" style="162"/>
    <col min="3" max="3" width="9.5" style="162" customWidth="true"/>
    <col min="4" max="4" width="8.125" style="162" customWidth="true"/>
    <col min="5" max="5" width="12.375" style="162" customWidth="true"/>
    <col min="6" max="6" width="7.125" style="162" customWidth="true"/>
    <col min="7" max="7" width="9.5" style="162" customWidth="true"/>
    <col min="8" max="8" width="18.25" style="162" customWidth="true"/>
    <col min="9" max="9" width="15.25" style="162" customWidth="true"/>
    <col min="10" max="10" width="14.5" style="162" customWidth="true"/>
    <col min="11" max="16384" width="9" style="162"/>
  </cols>
  <sheetData>
    <row r="2" s="162" customFormat="true" ht="14.25"/>
    <row r="3" s="162" customFormat="true" spans="3:9">
      <c r="C3" s="163" t="s">
        <v>9</v>
      </c>
      <c r="D3" s="164"/>
      <c r="E3" s="164"/>
      <c r="F3" s="164"/>
      <c r="G3" s="164"/>
      <c r="H3" s="164"/>
      <c r="I3" s="177"/>
    </row>
    <row r="4" s="162" customFormat="true" spans="3:9">
      <c r="C4" s="165"/>
      <c r="D4" s="166"/>
      <c r="E4" s="166"/>
      <c r="F4" s="166"/>
      <c r="G4" s="166"/>
      <c r="H4" s="166"/>
      <c r="I4" s="178"/>
    </row>
    <row r="5" s="162" customFormat="true" spans="3:9">
      <c r="C5" s="165"/>
      <c r="D5" s="166"/>
      <c r="E5" s="166"/>
      <c r="F5" s="166"/>
      <c r="G5" s="166"/>
      <c r="H5" s="166"/>
      <c r="I5" s="178"/>
    </row>
    <row r="6" s="162" customFormat="true" spans="3:9">
      <c r="C6" s="165"/>
      <c r="D6" s="166"/>
      <c r="E6" s="166"/>
      <c r="F6" s="166"/>
      <c r="G6" s="166"/>
      <c r="H6" s="166"/>
      <c r="I6" s="178"/>
    </row>
    <row r="7" s="162" customFormat="true" spans="3:9">
      <c r="C7" s="165"/>
      <c r="D7" s="166"/>
      <c r="E7" s="166"/>
      <c r="F7" s="166"/>
      <c r="G7" s="166"/>
      <c r="H7" s="166"/>
      <c r="I7" s="178"/>
    </row>
    <row r="8" s="162" customFormat="true" ht="14.25" spans="3:9">
      <c r="C8" s="167"/>
      <c r="D8" s="168"/>
      <c r="E8" s="168"/>
      <c r="F8" s="168"/>
      <c r="G8" s="168"/>
      <c r="H8" s="168"/>
      <c r="I8" s="179"/>
    </row>
    <row r="10" s="162" customFormat="true" ht="14.25"/>
    <row r="11" s="162" customFormat="true" ht="30" customHeight="true" spans="3:10">
      <c r="C11" s="86" t="s">
        <v>10</v>
      </c>
      <c r="D11" s="117" t="s">
        <v>11</v>
      </c>
      <c r="E11" s="117" t="s">
        <v>12</v>
      </c>
      <c r="F11" s="126" t="s">
        <v>3</v>
      </c>
      <c r="G11" s="117" t="s">
        <v>13</v>
      </c>
      <c r="H11" s="117" t="s">
        <v>14</v>
      </c>
      <c r="I11" s="180" t="s">
        <v>15</v>
      </c>
      <c r="J11" s="87" t="s">
        <v>16</v>
      </c>
    </row>
    <row r="12" s="162" customFormat="true" ht="21.75" spans="3:10">
      <c r="C12" s="169">
        <v>0.06</v>
      </c>
      <c r="D12" s="170">
        <v>12</v>
      </c>
      <c r="E12" s="172">
        <f>C12/D12</f>
        <v>0.005</v>
      </c>
      <c r="F12" s="126">
        <v>0</v>
      </c>
      <c r="G12" s="126">
        <v>1000</v>
      </c>
      <c r="H12" s="173">
        <f>G12*(1+$E$12)^($D$12-F12)</f>
        <v>1061.6778118645</v>
      </c>
      <c r="I12" s="181">
        <f>SUM(H12:H24)</f>
        <v>2295.23404915449</v>
      </c>
      <c r="J12" s="181">
        <f>FV(E12,D12,-100,-1000)</f>
        <v>2295.23404915446</v>
      </c>
    </row>
    <row r="13" s="162" customFormat="true" ht="21" spans="3:9">
      <c r="C13" s="171"/>
      <c r="D13" s="171"/>
      <c r="E13" s="171"/>
      <c r="F13" s="174">
        <v>1</v>
      </c>
      <c r="G13" s="175">
        <v>100</v>
      </c>
      <c r="H13" s="103">
        <f>G13*(1+$E$12)^($D$12-F13)</f>
        <v>105.639583270099</v>
      </c>
      <c r="I13" s="106"/>
    </row>
    <row r="14" s="162" customFormat="true" ht="21" spans="3:9">
      <c r="C14" s="171"/>
      <c r="D14" s="171"/>
      <c r="E14" s="171"/>
      <c r="F14" s="174">
        <v>2</v>
      </c>
      <c r="G14" s="175">
        <v>100</v>
      </c>
      <c r="H14" s="103">
        <f t="shared" ref="H14:H24" si="0">G14*(1+$E$12)^($D$12-F14)</f>
        <v>105.114013204079</v>
      </c>
      <c r="I14" s="106"/>
    </row>
    <row r="15" s="162" customFormat="true" ht="21" spans="3:9">
      <c r="C15" s="171"/>
      <c r="D15" s="171"/>
      <c r="E15" s="171"/>
      <c r="F15" s="174">
        <v>3</v>
      </c>
      <c r="G15" s="175">
        <v>100</v>
      </c>
      <c r="H15" s="103">
        <f t="shared" si="0"/>
        <v>104.591057914506</v>
      </c>
      <c r="I15" s="106"/>
    </row>
    <row r="16" s="162" customFormat="true" ht="21" spans="3:9">
      <c r="C16" s="171"/>
      <c r="D16" s="171"/>
      <c r="E16" s="171"/>
      <c r="F16" s="174">
        <v>4</v>
      </c>
      <c r="G16" s="175">
        <v>100</v>
      </c>
      <c r="H16" s="103">
        <f t="shared" si="0"/>
        <v>104.070704392544</v>
      </c>
      <c r="I16" s="106"/>
    </row>
    <row r="17" s="162" customFormat="true" ht="21" spans="3:9">
      <c r="C17" s="171"/>
      <c r="D17" s="171"/>
      <c r="E17" s="171"/>
      <c r="F17" s="174">
        <v>5</v>
      </c>
      <c r="G17" s="175">
        <v>100</v>
      </c>
      <c r="H17" s="103">
        <f t="shared" si="0"/>
        <v>103.552939694073</v>
      </c>
      <c r="I17" s="106"/>
    </row>
    <row r="18" s="162" customFormat="true" ht="21" spans="3:9">
      <c r="C18" s="171"/>
      <c r="D18" s="171"/>
      <c r="E18" s="171"/>
      <c r="F18" s="174">
        <v>6</v>
      </c>
      <c r="G18" s="175">
        <v>100</v>
      </c>
      <c r="H18" s="103">
        <f t="shared" si="0"/>
        <v>103.037750939377</v>
      </c>
      <c r="I18" s="106"/>
    </row>
    <row r="19" s="162" customFormat="true" ht="21" spans="3:9">
      <c r="C19" s="171"/>
      <c r="D19" s="171"/>
      <c r="E19" s="171"/>
      <c r="F19" s="174">
        <v>7</v>
      </c>
      <c r="G19" s="175">
        <v>100</v>
      </c>
      <c r="H19" s="103">
        <f t="shared" si="0"/>
        <v>102.525125312812</v>
      </c>
      <c r="I19" s="106"/>
    </row>
    <row r="20" s="162" customFormat="true" ht="21" spans="3:9">
      <c r="C20" s="171"/>
      <c r="D20" s="171"/>
      <c r="E20" s="171"/>
      <c r="F20" s="174">
        <v>8</v>
      </c>
      <c r="G20" s="175">
        <v>100</v>
      </c>
      <c r="H20" s="103">
        <f t="shared" si="0"/>
        <v>102.0150500625</v>
      </c>
      <c r="I20" s="106"/>
    </row>
    <row r="21" s="162" customFormat="true" ht="21" spans="3:9">
      <c r="C21" s="171"/>
      <c r="D21" s="171"/>
      <c r="E21" s="171"/>
      <c r="F21" s="174">
        <v>9</v>
      </c>
      <c r="G21" s="175">
        <v>100</v>
      </c>
      <c r="H21" s="103">
        <f t="shared" si="0"/>
        <v>101.5075125</v>
      </c>
      <c r="I21" s="106"/>
    </row>
    <row r="22" s="162" customFormat="true" ht="21" spans="3:9">
      <c r="C22" s="171"/>
      <c r="D22" s="171"/>
      <c r="E22" s="171"/>
      <c r="F22" s="174">
        <v>10</v>
      </c>
      <c r="G22" s="175">
        <v>100</v>
      </c>
      <c r="H22" s="103">
        <f t="shared" si="0"/>
        <v>101.0025</v>
      </c>
      <c r="I22" s="106"/>
    </row>
    <row r="23" s="162" customFormat="true" ht="21" spans="3:9">
      <c r="C23" s="171"/>
      <c r="D23" s="171"/>
      <c r="E23" s="171"/>
      <c r="F23" s="174">
        <v>11</v>
      </c>
      <c r="G23" s="175">
        <v>100</v>
      </c>
      <c r="H23" s="103">
        <f t="shared" si="0"/>
        <v>100.5</v>
      </c>
      <c r="I23" s="106"/>
    </row>
    <row r="24" s="162" customFormat="true" ht="21.75" spans="3:9">
      <c r="C24" s="171"/>
      <c r="D24" s="171"/>
      <c r="E24" s="171"/>
      <c r="F24" s="176">
        <v>12</v>
      </c>
      <c r="G24" s="127">
        <v>100</v>
      </c>
      <c r="H24" s="102">
        <f t="shared" si="0"/>
        <v>100</v>
      </c>
      <c r="I24" s="106"/>
    </row>
  </sheetData>
  <mergeCells count="1">
    <mergeCell ref="C3:I8"/>
  </mergeCell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2049" progId="Equation.3" r:id="rId3">
          <objectPr defaultSize="0" r:id="rId4">
            <anchor moveWithCells="1">
              <from>
                <xdr:col>9</xdr:col>
                <xdr:colOff>88900</xdr:colOff>
                <xdr:row>3</xdr:row>
                <xdr:rowOff>75565</xdr:rowOff>
              </from>
              <to>
                <xdr:col>11</xdr:col>
                <xdr:colOff>674370</xdr:colOff>
                <xdr:row>6</xdr:row>
                <xdr:rowOff>68580</xdr:rowOff>
              </to>
            </anchor>
          </objectPr>
        </oleObject>
      </mc:Choice>
      <mc:Fallback>
        <oleObject shapeId="2049" progId="Equation.3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R30"/>
  <sheetViews>
    <sheetView workbookViewId="0">
      <selection activeCell="N25" sqref="N25"/>
    </sheetView>
  </sheetViews>
  <sheetFormatPr defaultColWidth="9" defaultRowHeight="13.5"/>
  <cols>
    <col min="1" max="10" width="9" style="1"/>
    <col min="11" max="11" width="6.375" style="2" customWidth="true"/>
    <col min="12" max="12" width="13.875" style="2" customWidth="true"/>
    <col min="13" max="13" width="27.9583333333333" style="2" customWidth="true"/>
    <col min="14" max="14" width="22" style="1" customWidth="true"/>
    <col min="15" max="15" width="25.125" style="1" customWidth="true"/>
    <col min="16" max="16" width="9" style="1"/>
    <col min="17" max="17" width="14.875" style="1"/>
    <col min="18" max="18" width="17.125" style="1"/>
    <col min="19" max="16384" width="9" style="1"/>
  </cols>
  <sheetData>
    <row r="1" s="1" customFormat="true" ht="24" customHeight="true" spans="11:13">
      <c r="K1" s="2"/>
      <c r="L1" s="2"/>
      <c r="M1" s="2"/>
    </row>
    <row r="2" s="1" customFormat="true" ht="22" customHeight="true" spans="3:15">
      <c r="C2" s="134"/>
      <c r="D2" s="135"/>
      <c r="E2" s="135"/>
      <c r="F2" s="135"/>
      <c r="G2" s="135"/>
      <c r="H2" s="135"/>
      <c r="I2" s="135"/>
      <c r="J2" s="135"/>
      <c r="K2" s="143"/>
      <c r="L2" s="143"/>
      <c r="M2" s="143"/>
      <c r="N2" s="149" t="s">
        <v>17</v>
      </c>
      <c r="O2" s="150" t="s">
        <v>18</v>
      </c>
    </row>
    <row r="3" s="1" customFormat="true" ht="22" customHeight="true" spans="3:15">
      <c r="C3" s="136"/>
      <c r="K3" s="47"/>
      <c r="L3" s="144" t="s">
        <v>19</v>
      </c>
      <c r="M3" s="47">
        <v>0.1238</v>
      </c>
      <c r="N3" s="151">
        <f>M3</f>
        <v>0.1238</v>
      </c>
      <c r="O3" s="152">
        <f>IRR(L6:L9)</f>
        <v>0.123816431679459</v>
      </c>
    </row>
    <row r="4" s="1" customFormat="true" ht="18.75" spans="3:15">
      <c r="C4" s="137" t="s">
        <v>20</v>
      </c>
      <c r="D4" s="138"/>
      <c r="E4" s="138"/>
      <c r="F4" s="138"/>
      <c r="G4" s="138"/>
      <c r="H4" s="138"/>
      <c r="I4" s="138"/>
      <c r="K4" s="47"/>
      <c r="L4" s="47"/>
      <c r="M4" s="47"/>
      <c r="O4" s="153"/>
    </row>
    <row r="5" s="1" customFormat="true" ht="19.5" spans="3:15">
      <c r="C5" s="139"/>
      <c r="D5" s="138"/>
      <c r="E5" s="138"/>
      <c r="F5" s="138"/>
      <c r="G5" s="138"/>
      <c r="H5" s="138"/>
      <c r="I5" s="138"/>
      <c r="K5" s="89" t="s">
        <v>21</v>
      </c>
      <c r="L5" s="89" t="s">
        <v>22</v>
      </c>
      <c r="M5" s="76" t="s">
        <v>23</v>
      </c>
      <c r="O5" s="153"/>
    </row>
    <row r="6" s="1" customFormat="true" ht="18" spans="3:15">
      <c r="C6" s="139"/>
      <c r="D6" s="138"/>
      <c r="E6" s="138"/>
      <c r="F6" s="138"/>
      <c r="G6" s="138"/>
      <c r="H6" s="138"/>
      <c r="I6" s="138"/>
      <c r="K6" s="38">
        <v>0</v>
      </c>
      <c r="L6" s="38">
        <v>-2000</v>
      </c>
      <c r="M6" s="47">
        <f>L6/(1+$M$3)^K6</f>
        <v>-2000</v>
      </c>
      <c r="O6" s="153"/>
    </row>
    <row r="7" s="1" customFormat="true" ht="18" spans="3:15">
      <c r="C7" s="139"/>
      <c r="D7" s="138"/>
      <c r="E7" s="138"/>
      <c r="F7" s="138"/>
      <c r="G7" s="138"/>
      <c r="H7" s="138"/>
      <c r="I7" s="138"/>
      <c r="K7" s="38">
        <v>1</v>
      </c>
      <c r="L7" s="38">
        <v>100</v>
      </c>
      <c r="M7" s="80">
        <f>L7/(1+$M$3)^K7</f>
        <v>88.9838049474996</v>
      </c>
      <c r="O7" s="153"/>
    </row>
    <row r="8" s="1" customFormat="true" ht="18" spans="3:15">
      <c r="C8" s="139"/>
      <c r="D8" s="138"/>
      <c r="E8" s="138"/>
      <c r="F8" s="138"/>
      <c r="G8" s="138"/>
      <c r="H8" s="138"/>
      <c r="I8" s="138"/>
      <c r="K8" s="38">
        <v>2</v>
      </c>
      <c r="L8" s="38">
        <v>100</v>
      </c>
      <c r="M8" s="80">
        <f>L8/(1+$M$3)^K8</f>
        <v>79.1811754293465</v>
      </c>
      <c r="O8" s="153"/>
    </row>
    <row r="9" s="1" customFormat="true" ht="18.75" spans="3:15">
      <c r="C9" s="139"/>
      <c r="D9" s="138"/>
      <c r="E9" s="138"/>
      <c r="F9" s="138"/>
      <c r="G9" s="138"/>
      <c r="H9" s="138"/>
      <c r="I9" s="138"/>
      <c r="K9" s="40">
        <v>3</v>
      </c>
      <c r="L9" s="40">
        <v>2600</v>
      </c>
      <c r="M9" s="81">
        <f>L9/(1+$M$3)^K9</f>
        <v>1831.91899017886</v>
      </c>
      <c r="O9" s="153"/>
    </row>
    <row r="10" s="1" customFormat="true" ht="18" spans="3:15">
      <c r="C10" s="136"/>
      <c r="K10" s="47"/>
      <c r="L10" s="47"/>
      <c r="M10" s="80"/>
      <c r="O10" s="153"/>
    </row>
    <row r="11" s="1" customFormat="true" ht="18.75" spans="3:15">
      <c r="C11" s="136"/>
      <c r="K11" s="47"/>
      <c r="L11" s="47"/>
      <c r="M11" s="47"/>
      <c r="O11" s="153"/>
    </row>
    <row r="12" s="1" customFormat="true" ht="24" customHeight="true" spans="3:15">
      <c r="C12" s="140"/>
      <c r="D12" s="141"/>
      <c r="E12" s="141"/>
      <c r="F12" s="141"/>
      <c r="G12" s="141"/>
      <c r="H12" s="141"/>
      <c r="I12" s="141"/>
      <c r="J12" s="141"/>
      <c r="K12" s="145"/>
      <c r="L12" s="146" t="s">
        <v>24</v>
      </c>
      <c r="M12" s="154">
        <f>SUM(M6:M10)</f>
        <v>0.0839705557109482</v>
      </c>
      <c r="N12" s="141"/>
      <c r="O12" s="155"/>
    </row>
    <row r="13" s="1" customFormat="true" ht="14.25" spans="11:13">
      <c r="K13" s="2"/>
      <c r="L13" s="2"/>
      <c r="M13" s="2"/>
    </row>
    <row r="14" s="1" customFormat="true" spans="11:13">
      <c r="K14" s="2"/>
      <c r="L14" s="2"/>
      <c r="M14" s="2"/>
    </row>
    <row r="15" s="1" customFormat="true" spans="11:13">
      <c r="K15" s="2"/>
      <c r="L15" s="2"/>
      <c r="M15" s="2"/>
    </row>
    <row r="16" s="1" customFormat="true" spans="11:13">
      <c r="K16" s="2"/>
      <c r="L16" s="2"/>
      <c r="M16" s="2"/>
    </row>
    <row r="17" s="1" customFormat="true" spans="11:13">
      <c r="K17" s="2"/>
      <c r="L17" s="2"/>
      <c r="M17" s="2"/>
    </row>
    <row r="18" s="1" customFormat="true" ht="14.25" spans="11:13">
      <c r="K18" s="2"/>
      <c r="L18" s="2"/>
      <c r="M18" s="2"/>
    </row>
    <row r="19" s="1" customFormat="true" ht="19.5" spans="3:17">
      <c r="C19" s="134"/>
      <c r="D19" s="135"/>
      <c r="E19" s="135"/>
      <c r="F19" s="135"/>
      <c r="G19" s="135"/>
      <c r="H19" s="135"/>
      <c r="I19" s="135"/>
      <c r="J19" s="135"/>
      <c r="K19" s="143"/>
      <c r="L19" s="143"/>
      <c r="M19" s="143"/>
      <c r="N19" s="149" t="s">
        <v>17</v>
      </c>
      <c r="O19" s="150" t="s">
        <v>18</v>
      </c>
      <c r="Q19" s="159"/>
    </row>
    <row r="20" s="1" customFormat="true" ht="19.5" spans="3:17">
      <c r="C20" s="142" t="s">
        <v>25</v>
      </c>
      <c r="D20" s="138"/>
      <c r="E20" s="138"/>
      <c r="F20" s="138"/>
      <c r="G20" s="138"/>
      <c r="H20" s="138"/>
      <c r="I20" s="138"/>
      <c r="K20" s="2"/>
      <c r="L20" s="144" t="s">
        <v>19</v>
      </c>
      <c r="M20" s="47">
        <v>0.1</v>
      </c>
      <c r="N20" s="151">
        <f>M20</f>
        <v>0.1</v>
      </c>
      <c r="O20" s="152">
        <f>IRR(L22:L26)</f>
        <v>0.0995425480944345</v>
      </c>
      <c r="Q20" s="159"/>
    </row>
    <row r="21" s="1" customFormat="true" ht="19.5" spans="3:17">
      <c r="C21" s="139"/>
      <c r="D21" s="138"/>
      <c r="E21" s="138"/>
      <c r="F21" s="138"/>
      <c r="G21" s="138"/>
      <c r="H21" s="138"/>
      <c r="I21" s="138"/>
      <c r="K21" s="76" t="s">
        <v>21</v>
      </c>
      <c r="L21" s="75" t="s">
        <v>22</v>
      </c>
      <c r="M21" s="76" t="s">
        <v>23</v>
      </c>
      <c r="O21" s="153"/>
      <c r="Q21" s="159"/>
    </row>
    <row r="22" s="1" customFormat="true" ht="18" spans="3:18">
      <c r="C22" s="139"/>
      <c r="D22" s="138"/>
      <c r="E22" s="138"/>
      <c r="F22" s="138"/>
      <c r="G22" s="138"/>
      <c r="H22" s="138"/>
      <c r="I22" s="138"/>
      <c r="K22" s="47">
        <v>0</v>
      </c>
      <c r="L22" s="43">
        <v>-1000</v>
      </c>
      <c r="M22" s="47">
        <f t="shared" ref="M22:M26" si="0">L22/(1+$M$20)^K22</f>
        <v>-1000</v>
      </c>
      <c r="O22" s="153"/>
      <c r="Q22" s="159"/>
      <c r="R22" s="160"/>
    </row>
    <row r="23" s="1" customFormat="true" ht="18" spans="3:18">
      <c r="C23" s="139"/>
      <c r="D23" s="138"/>
      <c r="E23" s="138"/>
      <c r="F23" s="138"/>
      <c r="G23" s="138"/>
      <c r="H23" s="138"/>
      <c r="I23" s="138"/>
      <c r="K23" s="47">
        <v>1</v>
      </c>
      <c r="L23" s="43">
        <v>-1000</v>
      </c>
      <c r="M23" s="47">
        <f t="shared" si="0"/>
        <v>-909.090909090909</v>
      </c>
      <c r="O23" s="153"/>
      <c r="Q23" s="160"/>
      <c r="R23" s="160"/>
    </row>
    <row r="24" s="1" customFormat="true" ht="18.75" spans="3:18">
      <c r="C24" s="139"/>
      <c r="D24" s="138"/>
      <c r="E24" s="138"/>
      <c r="F24" s="138"/>
      <c r="G24" s="138"/>
      <c r="H24" s="138"/>
      <c r="I24" s="138"/>
      <c r="K24" s="47">
        <v>2</v>
      </c>
      <c r="L24" s="43">
        <v>-1000</v>
      </c>
      <c r="M24" s="47">
        <f t="shared" si="0"/>
        <v>-826.446280991735</v>
      </c>
      <c r="O24" s="156"/>
      <c r="P24" s="157"/>
      <c r="Q24" s="160"/>
      <c r="R24" s="160"/>
    </row>
    <row r="25" s="1" customFormat="true" ht="18.75" spans="3:18">
      <c r="C25" s="139"/>
      <c r="D25" s="138"/>
      <c r="E25" s="138"/>
      <c r="F25" s="138"/>
      <c r="G25" s="138"/>
      <c r="H25" s="138"/>
      <c r="I25" s="138"/>
      <c r="K25" s="47">
        <v>3</v>
      </c>
      <c r="L25" s="43">
        <v>0</v>
      </c>
      <c r="M25" s="47">
        <f t="shared" si="0"/>
        <v>0</v>
      </c>
      <c r="O25" s="156"/>
      <c r="P25" s="157"/>
      <c r="Q25" s="160"/>
      <c r="R25" s="160"/>
    </row>
    <row r="26" s="1" customFormat="true" ht="18.75" spans="3:17">
      <c r="C26" s="139"/>
      <c r="D26" s="138"/>
      <c r="E26" s="138"/>
      <c r="F26" s="138"/>
      <c r="G26" s="138"/>
      <c r="H26" s="138"/>
      <c r="I26" s="138"/>
      <c r="K26" s="71">
        <v>4</v>
      </c>
      <c r="L26" s="48">
        <v>4000</v>
      </c>
      <c r="M26" s="71">
        <f t="shared" si="0"/>
        <v>2732.05382146028</v>
      </c>
      <c r="O26" s="153"/>
      <c r="Q26" s="161"/>
    </row>
    <row r="27" s="1" customFormat="true" spans="3:15">
      <c r="C27" s="136"/>
      <c r="K27" s="2"/>
      <c r="L27" s="2"/>
      <c r="M27" s="2"/>
      <c r="O27" s="153"/>
    </row>
    <row r="28" s="1" customFormat="true" spans="3:15">
      <c r="C28" s="136"/>
      <c r="K28" s="2"/>
      <c r="L28" s="2"/>
      <c r="M28" s="2"/>
      <c r="O28" s="153"/>
    </row>
    <row r="29" s="1" customFormat="true" ht="25" customHeight="true" spans="3:15">
      <c r="C29" s="140"/>
      <c r="D29" s="141"/>
      <c r="E29" s="141"/>
      <c r="F29" s="141"/>
      <c r="G29" s="141"/>
      <c r="H29" s="141"/>
      <c r="I29" s="141"/>
      <c r="J29" s="141"/>
      <c r="K29" s="147"/>
      <c r="L29" s="148" t="s">
        <v>24</v>
      </c>
      <c r="M29" s="158">
        <f>SUM(M22:M26)</f>
        <v>-3.48336862236238</v>
      </c>
      <c r="N29" s="141"/>
      <c r="O29" s="155"/>
    </row>
    <row r="30" s="1" customFormat="true" ht="14.25" spans="11:13">
      <c r="K30" s="2"/>
      <c r="L30" s="2"/>
      <c r="M30" s="2"/>
    </row>
  </sheetData>
  <mergeCells count="2">
    <mergeCell ref="C4:I9"/>
    <mergeCell ref="C20:I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0:J59"/>
  <sheetViews>
    <sheetView zoomScale="115" zoomScaleNormal="115" workbookViewId="0">
      <selection activeCell="H16" sqref="H16"/>
    </sheetView>
  </sheetViews>
  <sheetFormatPr defaultColWidth="9" defaultRowHeight="18"/>
  <cols>
    <col min="1" max="3" width="9" style="47"/>
    <col min="4" max="4" width="10.5" style="47" customWidth="true"/>
    <col min="5" max="6" width="13.25" style="47" customWidth="true"/>
    <col min="7" max="7" width="12.75" style="47" customWidth="true"/>
    <col min="8" max="8" width="15.25" style="47" customWidth="true"/>
    <col min="9" max="9" width="11.5" style="47" customWidth="true"/>
    <col min="10" max="10" width="20.0916666666667" style="47" customWidth="true"/>
    <col min="11" max="16384" width="9" style="47"/>
  </cols>
  <sheetData>
    <row r="10" ht="27" customHeight="true" spans="3:10">
      <c r="C10" s="130" t="s">
        <v>3</v>
      </c>
      <c r="D10" s="75" t="s">
        <v>26</v>
      </c>
      <c r="E10" s="75" t="s">
        <v>23</v>
      </c>
      <c r="F10" s="75" t="s">
        <v>27</v>
      </c>
      <c r="G10" s="75" t="s">
        <v>28</v>
      </c>
      <c r="H10" s="101" t="s">
        <v>29</v>
      </c>
      <c r="I10" s="77" t="s">
        <v>30</v>
      </c>
      <c r="J10" s="101" t="s">
        <v>31</v>
      </c>
    </row>
    <row r="11" ht="24" customHeight="true" spans="3:10">
      <c r="C11" s="36">
        <v>0</v>
      </c>
      <c r="D11" s="37">
        <v>-8000</v>
      </c>
      <c r="E11" s="37"/>
      <c r="F11" s="131">
        <f>SUM(E12:E59)</f>
        <v>8000.26923519781</v>
      </c>
      <c r="G11" s="132">
        <v>0.0077</v>
      </c>
      <c r="H11" s="133">
        <f>RATE(4*12,200,-8000)</f>
        <v>0.00770147248820179</v>
      </c>
      <c r="I11" s="133">
        <f>IRR(D11:D59)</f>
        <v>0.00770147248820208</v>
      </c>
      <c r="J11" s="133">
        <f>(1+I11)^12-1</f>
        <v>0.0964345645893445</v>
      </c>
    </row>
    <row r="12" spans="3:6">
      <c r="C12" s="38">
        <v>1</v>
      </c>
      <c r="D12" s="43">
        <v>200</v>
      </c>
      <c r="E12" s="46">
        <f>D12/(1+$G$11)^C12</f>
        <v>198.471767391089</v>
      </c>
      <c r="F12" s="80"/>
    </row>
    <row r="13" spans="3:6">
      <c r="C13" s="38">
        <v>2</v>
      </c>
      <c r="D13" s="43">
        <v>200</v>
      </c>
      <c r="E13" s="46">
        <f t="shared" ref="E13:E59" si="0">D13/(1+$G$11)^C13</f>
        <v>196.955212256712</v>
      </c>
      <c r="F13" s="80"/>
    </row>
    <row r="14" spans="3:6">
      <c r="C14" s="38">
        <v>3</v>
      </c>
      <c r="D14" s="43">
        <v>200</v>
      </c>
      <c r="E14" s="46">
        <f t="shared" si="0"/>
        <v>195.450245367383</v>
      </c>
      <c r="F14" s="80"/>
    </row>
    <row r="15" spans="3:6">
      <c r="C15" s="38">
        <v>4</v>
      </c>
      <c r="D15" s="43">
        <v>200</v>
      </c>
      <c r="E15" s="46">
        <f t="shared" si="0"/>
        <v>193.956778175432</v>
      </c>
      <c r="F15" s="80"/>
    </row>
    <row r="16" spans="3:6">
      <c r="C16" s="38">
        <v>5</v>
      </c>
      <c r="D16" s="43">
        <v>200</v>
      </c>
      <c r="E16" s="46">
        <f t="shared" si="0"/>
        <v>192.474722809797</v>
      </c>
      <c r="F16" s="80"/>
    </row>
    <row r="17" spans="3:6">
      <c r="C17" s="38">
        <v>6</v>
      </c>
      <c r="D17" s="43">
        <v>200</v>
      </c>
      <c r="E17" s="46">
        <f t="shared" si="0"/>
        <v>191.003992070851</v>
      </c>
      <c r="F17" s="80"/>
    </row>
    <row r="18" spans="3:6">
      <c r="C18" s="38">
        <v>7</v>
      </c>
      <c r="D18" s="43">
        <v>200</v>
      </c>
      <c r="E18" s="46">
        <f t="shared" si="0"/>
        <v>189.544499425277</v>
      </c>
      <c r="F18" s="80"/>
    </row>
    <row r="19" spans="3:6">
      <c r="C19" s="38">
        <v>8</v>
      </c>
      <c r="D19" s="43">
        <v>200</v>
      </c>
      <c r="E19" s="46">
        <f t="shared" si="0"/>
        <v>188.096159000969</v>
      </c>
      <c r="F19" s="80"/>
    </row>
    <row r="20" spans="3:6">
      <c r="C20" s="38">
        <v>9</v>
      </c>
      <c r="D20" s="43">
        <v>200</v>
      </c>
      <c r="E20" s="46">
        <f t="shared" si="0"/>
        <v>186.658885581988</v>
      </c>
      <c r="F20" s="80"/>
    </row>
    <row r="21" spans="3:6">
      <c r="C21" s="38">
        <v>10</v>
      </c>
      <c r="D21" s="43">
        <v>200</v>
      </c>
      <c r="E21" s="46">
        <f t="shared" si="0"/>
        <v>185.232594603541</v>
      </c>
      <c r="F21" s="80"/>
    </row>
    <row r="22" spans="3:6">
      <c r="C22" s="38">
        <v>11</v>
      </c>
      <c r="D22" s="43">
        <v>200</v>
      </c>
      <c r="E22" s="46">
        <f t="shared" si="0"/>
        <v>183.817202147009</v>
      </c>
      <c r="F22" s="80"/>
    </row>
    <row r="23" spans="3:6">
      <c r="C23" s="38">
        <v>12</v>
      </c>
      <c r="D23" s="43">
        <v>200</v>
      </c>
      <c r="E23" s="46">
        <f t="shared" si="0"/>
        <v>182.412624935009</v>
      </c>
      <c r="F23" s="80"/>
    </row>
    <row r="24" spans="3:6">
      <c r="C24" s="38">
        <v>13</v>
      </c>
      <c r="D24" s="43">
        <v>200</v>
      </c>
      <c r="E24" s="46">
        <f t="shared" si="0"/>
        <v>181.018780326495</v>
      </c>
      <c r="F24" s="80"/>
    </row>
    <row r="25" spans="3:6">
      <c r="C25" s="38">
        <v>14</v>
      </c>
      <c r="D25" s="43">
        <v>200</v>
      </c>
      <c r="E25" s="46">
        <f t="shared" si="0"/>
        <v>179.635586311893</v>
      </c>
      <c r="F25" s="80"/>
    </row>
    <row r="26" spans="3:6">
      <c r="C26" s="38">
        <v>15</v>
      </c>
      <c r="D26" s="43">
        <v>200</v>
      </c>
      <c r="E26" s="46">
        <f t="shared" si="0"/>
        <v>178.26296150828</v>
      </c>
      <c r="F26" s="80"/>
    </row>
    <row r="27" spans="3:6">
      <c r="C27" s="38">
        <v>16</v>
      </c>
      <c r="D27" s="43">
        <v>200</v>
      </c>
      <c r="E27" s="46">
        <f t="shared" si="0"/>
        <v>176.900825154589</v>
      </c>
      <c r="F27" s="80"/>
    </row>
    <row r="28" spans="3:6">
      <c r="C28" s="38">
        <v>17</v>
      </c>
      <c r="D28" s="43">
        <v>200</v>
      </c>
      <c r="E28" s="46">
        <f t="shared" si="0"/>
        <v>175.549097106866</v>
      </c>
      <c r="F28" s="80"/>
    </row>
    <row r="29" spans="3:6">
      <c r="C29" s="38">
        <v>18</v>
      </c>
      <c r="D29" s="43">
        <v>200</v>
      </c>
      <c r="E29" s="46">
        <f t="shared" si="0"/>
        <v>174.207697833548</v>
      </c>
      <c r="F29" s="80"/>
    </row>
    <row r="30" spans="3:6">
      <c r="C30" s="38">
        <v>19</v>
      </c>
      <c r="D30" s="43">
        <v>200</v>
      </c>
      <c r="E30" s="46">
        <f t="shared" si="0"/>
        <v>172.876548410785</v>
      </c>
      <c r="F30" s="80"/>
    </row>
    <row r="31" spans="3:6">
      <c r="C31" s="38">
        <v>20</v>
      </c>
      <c r="D31" s="43">
        <v>200</v>
      </c>
      <c r="E31" s="46">
        <f t="shared" si="0"/>
        <v>171.555570517798</v>
      </c>
      <c r="F31" s="80"/>
    </row>
    <row r="32" spans="3:6">
      <c r="C32" s="38">
        <v>21</v>
      </c>
      <c r="D32" s="43">
        <v>200</v>
      </c>
      <c r="E32" s="46">
        <f t="shared" si="0"/>
        <v>170.244686432269</v>
      </c>
      <c r="F32" s="80"/>
    </row>
    <row r="33" spans="3:6">
      <c r="C33" s="38">
        <v>22</v>
      </c>
      <c r="D33" s="43">
        <v>200</v>
      </c>
      <c r="E33" s="46">
        <f t="shared" si="0"/>
        <v>168.943819025771</v>
      </c>
      <c r="F33" s="80"/>
    </row>
    <row r="34" spans="3:6">
      <c r="C34" s="38">
        <v>23</v>
      </c>
      <c r="D34" s="43">
        <v>200</v>
      </c>
      <c r="E34" s="46">
        <f t="shared" si="0"/>
        <v>167.652891759225</v>
      </c>
      <c r="F34" s="80"/>
    </row>
    <row r="35" spans="3:6">
      <c r="C35" s="38">
        <v>24</v>
      </c>
      <c r="D35" s="43">
        <v>200</v>
      </c>
      <c r="E35" s="46">
        <f t="shared" si="0"/>
        <v>166.371828678401</v>
      </c>
      <c r="F35" s="80"/>
    </row>
    <row r="36" spans="3:6">
      <c r="C36" s="38">
        <v>25</v>
      </c>
      <c r="D36" s="43">
        <v>200</v>
      </c>
      <c r="E36" s="46">
        <f t="shared" si="0"/>
        <v>165.100554409449</v>
      </c>
      <c r="F36" s="80"/>
    </row>
    <row r="37" spans="3:6">
      <c r="C37" s="38">
        <v>26</v>
      </c>
      <c r="D37" s="43">
        <v>200</v>
      </c>
      <c r="E37" s="46">
        <f t="shared" si="0"/>
        <v>163.838994154459</v>
      </c>
      <c r="F37" s="80"/>
    </row>
    <row r="38" spans="3:6">
      <c r="C38" s="38">
        <v>27</v>
      </c>
      <c r="D38" s="43">
        <v>200</v>
      </c>
      <c r="E38" s="46">
        <f t="shared" si="0"/>
        <v>162.587073687069</v>
      </c>
      <c r="F38" s="80"/>
    </row>
    <row r="39" spans="3:6">
      <c r="C39" s="38">
        <v>28</v>
      </c>
      <c r="D39" s="43">
        <v>200</v>
      </c>
      <c r="E39" s="46">
        <f t="shared" si="0"/>
        <v>161.344719348088</v>
      </c>
      <c r="F39" s="80"/>
    </row>
    <row r="40" spans="3:6">
      <c r="C40" s="38">
        <v>29</v>
      </c>
      <c r="D40" s="43">
        <v>200</v>
      </c>
      <c r="E40" s="46">
        <f t="shared" si="0"/>
        <v>160.111858041171</v>
      </c>
      <c r="F40" s="80"/>
    </row>
    <row r="41" spans="3:6">
      <c r="C41" s="38">
        <v>30</v>
      </c>
      <c r="D41" s="43">
        <v>200</v>
      </c>
      <c r="E41" s="46">
        <f t="shared" si="0"/>
        <v>158.888417228512</v>
      </c>
      <c r="F41" s="80"/>
    </row>
    <row r="42" spans="3:6">
      <c r="C42" s="38">
        <v>31</v>
      </c>
      <c r="D42" s="43">
        <v>200</v>
      </c>
      <c r="E42" s="46">
        <f t="shared" si="0"/>
        <v>157.674324926577</v>
      </c>
      <c r="F42" s="80"/>
    </row>
    <row r="43" spans="3:6">
      <c r="C43" s="38">
        <v>32</v>
      </c>
      <c r="D43" s="43">
        <v>200</v>
      </c>
      <c r="E43" s="46">
        <f t="shared" si="0"/>
        <v>156.469509701873</v>
      </c>
      <c r="F43" s="80"/>
    </row>
    <row r="44" spans="3:6">
      <c r="C44" s="38">
        <v>33</v>
      </c>
      <c r="D44" s="43">
        <v>200</v>
      </c>
      <c r="E44" s="46">
        <f t="shared" si="0"/>
        <v>155.273900666739</v>
      </c>
      <c r="F44" s="80"/>
    </row>
    <row r="45" spans="3:6">
      <c r="C45" s="38">
        <v>34</v>
      </c>
      <c r="D45" s="43">
        <v>200</v>
      </c>
      <c r="E45" s="46">
        <f t="shared" si="0"/>
        <v>154.08742747518</v>
      </c>
      <c r="F45" s="80"/>
    </row>
    <row r="46" spans="3:6">
      <c r="C46" s="38">
        <v>35</v>
      </c>
      <c r="D46" s="43">
        <v>200</v>
      </c>
      <c r="E46" s="46">
        <f t="shared" si="0"/>
        <v>152.910020318726</v>
      </c>
      <c r="F46" s="80"/>
    </row>
    <row r="47" spans="3:6">
      <c r="C47" s="38">
        <v>36</v>
      </c>
      <c r="D47" s="43">
        <v>200</v>
      </c>
      <c r="E47" s="46">
        <f t="shared" si="0"/>
        <v>151.741609922324</v>
      </c>
      <c r="F47" s="80"/>
    </row>
    <row r="48" spans="3:6">
      <c r="C48" s="38">
        <v>37</v>
      </c>
      <c r="D48" s="43">
        <v>200</v>
      </c>
      <c r="E48" s="46">
        <f t="shared" si="0"/>
        <v>150.582127540264</v>
      </c>
      <c r="F48" s="80"/>
    </row>
    <row r="49" spans="3:6">
      <c r="C49" s="38">
        <v>38</v>
      </c>
      <c r="D49" s="43">
        <v>200</v>
      </c>
      <c r="E49" s="46">
        <f t="shared" si="0"/>
        <v>149.431504952132</v>
      </c>
      <c r="F49" s="80"/>
    </row>
    <row r="50" spans="3:6">
      <c r="C50" s="38">
        <v>39</v>
      </c>
      <c r="D50" s="43">
        <v>200</v>
      </c>
      <c r="E50" s="46">
        <f t="shared" si="0"/>
        <v>148.2896744588</v>
      </c>
      <c r="F50" s="80"/>
    </row>
    <row r="51" spans="3:6">
      <c r="C51" s="38">
        <v>40</v>
      </c>
      <c r="D51" s="43">
        <v>200</v>
      </c>
      <c r="E51" s="46">
        <f t="shared" si="0"/>
        <v>147.156568878436</v>
      </c>
      <c r="F51" s="80"/>
    </row>
    <row r="52" spans="3:6">
      <c r="C52" s="38">
        <v>41</v>
      </c>
      <c r="D52" s="43">
        <v>200</v>
      </c>
      <c r="E52" s="46">
        <f t="shared" si="0"/>
        <v>146.032121542558</v>
      </c>
      <c r="F52" s="80"/>
    </row>
    <row r="53" spans="3:6">
      <c r="C53" s="38">
        <v>42</v>
      </c>
      <c r="D53" s="43">
        <v>200</v>
      </c>
      <c r="E53" s="46">
        <f t="shared" si="0"/>
        <v>144.916266292109</v>
      </c>
      <c r="F53" s="80"/>
    </row>
    <row r="54" spans="3:6">
      <c r="C54" s="38">
        <v>43</v>
      </c>
      <c r="D54" s="43">
        <v>200</v>
      </c>
      <c r="E54" s="46">
        <f t="shared" si="0"/>
        <v>143.808937473562</v>
      </c>
      <c r="F54" s="80"/>
    </row>
    <row r="55" spans="3:6">
      <c r="C55" s="38">
        <v>44</v>
      </c>
      <c r="D55" s="43">
        <v>200</v>
      </c>
      <c r="E55" s="46">
        <f t="shared" si="0"/>
        <v>142.710069935062</v>
      </c>
      <c r="F55" s="80"/>
    </row>
    <row r="56" spans="3:6">
      <c r="C56" s="38">
        <v>45</v>
      </c>
      <c r="D56" s="43">
        <v>200</v>
      </c>
      <c r="E56" s="46">
        <f t="shared" si="0"/>
        <v>141.619599022588</v>
      </c>
      <c r="F56" s="80"/>
    </row>
    <row r="57" spans="3:6">
      <c r="C57" s="38">
        <v>46</v>
      </c>
      <c r="D57" s="43">
        <v>200</v>
      </c>
      <c r="E57" s="46">
        <f t="shared" si="0"/>
        <v>140.537460576152</v>
      </c>
      <c r="F57" s="80"/>
    </row>
    <row r="58" spans="3:6">
      <c r="C58" s="38">
        <v>47</v>
      </c>
      <c r="D58" s="43">
        <v>200</v>
      </c>
      <c r="E58" s="46">
        <f t="shared" si="0"/>
        <v>139.463590926022</v>
      </c>
      <c r="F58" s="80"/>
    </row>
    <row r="59" ht="18.75" spans="3:6">
      <c r="C59" s="40">
        <v>48</v>
      </c>
      <c r="D59" s="43">
        <v>200</v>
      </c>
      <c r="E59" s="46">
        <f t="shared" si="0"/>
        <v>138.397926888977</v>
      </c>
      <c r="F59" s="80"/>
    </row>
  </sheetData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6145" progId="Equation.3" r:id="rId3">
          <objectPr defaultSize="0" r:id="rId4">
            <anchor moveWithCells="1">
              <from>
                <xdr:col>4</xdr:col>
                <xdr:colOff>240665</xdr:colOff>
                <xdr:row>5</xdr:row>
                <xdr:rowOff>121285</xdr:rowOff>
              </from>
              <to>
                <xdr:col>7</xdr:col>
                <xdr:colOff>1052195</xdr:colOff>
                <xdr:row>8</xdr:row>
                <xdr:rowOff>90805</xdr:rowOff>
              </to>
            </anchor>
          </objectPr>
        </oleObject>
      </mc:Choice>
      <mc:Fallback>
        <oleObject shapeId="6145" progId="Equation.3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61"/>
  <sheetViews>
    <sheetView zoomScale="130" zoomScaleNormal="130" workbookViewId="0">
      <selection activeCell="H9" sqref="H9"/>
    </sheetView>
  </sheetViews>
  <sheetFormatPr defaultColWidth="9" defaultRowHeight="14.25" outlineLevelCol="7"/>
  <cols>
    <col min="1" max="1" width="9" style="82"/>
    <col min="2" max="2" width="13.125" style="82" customWidth="true"/>
    <col min="3" max="3" width="15" style="82" customWidth="true"/>
    <col min="4" max="6" width="12.625" style="82"/>
    <col min="7" max="7" width="13.7166666666667" style="82" customWidth="true"/>
    <col min="8" max="8" width="22.5916666666667" style="82" customWidth="true"/>
    <col min="9" max="16384" width="9" style="82"/>
  </cols>
  <sheetData>
    <row r="1" s="82" customFormat="true" ht="15"/>
    <row r="2" s="82" customFormat="true" spans="2:8">
      <c r="B2" s="111" t="s">
        <v>32</v>
      </c>
      <c r="C2" s="112"/>
      <c r="D2" s="112"/>
      <c r="E2" s="112"/>
      <c r="F2" s="112"/>
      <c r="G2" s="112"/>
      <c r="H2" s="123"/>
    </row>
    <row r="3" s="82" customFormat="true" spans="2:8">
      <c r="B3" s="113"/>
      <c r="C3" s="114"/>
      <c r="D3" s="114"/>
      <c r="E3" s="114"/>
      <c r="F3" s="114"/>
      <c r="G3" s="114"/>
      <c r="H3" s="124"/>
    </row>
    <row r="4" s="82" customFormat="true" spans="2:8">
      <c r="B4" s="113"/>
      <c r="C4" s="114"/>
      <c r="D4" s="114"/>
      <c r="E4" s="114"/>
      <c r="F4" s="114"/>
      <c r="G4" s="114"/>
      <c r="H4" s="124"/>
    </row>
    <row r="5" s="82" customFormat="true" spans="2:8">
      <c r="B5" s="113"/>
      <c r="C5" s="114"/>
      <c r="D5" s="114"/>
      <c r="E5" s="114"/>
      <c r="F5" s="114"/>
      <c r="G5" s="114"/>
      <c r="H5" s="124"/>
    </row>
    <row r="6" s="82" customFormat="true" ht="15" spans="2:8">
      <c r="B6" s="115"/>
      <c r="C6" s="116"/>
      <c r="D6" s="116"/>
      <c r="E6" s="116"/>
      <c r="F6" s="116"/>
      <c r="G6" s="116"/>
      <c r="H6" s="125"/>
    </row>
    <row r="7" s="82" customFormat="true" ht="15"/>
    <row r="8" s="82" customFormat="true" ht="28" customHeight="true" spans="2:8">
      <c r="B8" s="86" t="s">
        <v>33</v>
      </c>
      <c r="C8" s="117" t="s">
        <v>34</v>
      </c>
      <c r="D8" s="117" t="s">
        <v>35</v>
      </c>
      <c r="E8" s="126" t="s">
        <v>6</v>
      </c>
      <c r="F8" s="126" t="s">
        <v>1</v>
      </c>
      <c r="G8" s="126" t="s">
        <v>0</v>
      </c>
      <c r="H8" s="87" t="s">
        <v>36</v>
      </c>
    </row>
    <row r="9" s="82" customFormat="true" ht="28" customHeight="true" spans="2:8">
      <c r="B9" s="118">
        <v>8000</v>
      </c>
      <c r="C9" s="119">
        <v>200</v>
      </c>
      <c r="D9" s="120">
        <v>0.01</v>
      </c>
      <c r="E9" s="90">
        <f>SUM(D11:D999)</f>
        <v>7959.62723388218</v>
      </c>
      <c r="F9" s="127">
        <v>51</v>
      </c>
      <c r="G9" s="128">
        <f>(F9+1)/12</f>
        <v>4.33333333333333</v>
      </c>
      <c r="H9" s="129">
        <f>NPER(D9,-C9,B9)/12</f>
        <v>4.2781293012931</v>
      </c>
    </row>
    <row r="10" s="82" customFormat="true" ht="15"/>
    <row r="11" s="82" customFormat="true" ht="18.75" spans="2:4">
      <c r="B11" s="36">
        <v>1</v>
      </c>
      <c r="C11" s="37">
        <v>200</v>
      </c>
      <c r="D11" s="121">
        <f>C11/(1+$D$9)^B11</f>
        <v>198.019801980198</v>
      </c>
    </row>
    <row r="12" s="82" customFormat="true" ht="18.75" spans="2:4">
      <c r="B12" s="36">
        <v>2</v>
      </c>
      <c r="C12" s="37">
        <v>200</v>
      </c>
      <c r="D12" s="121">
        <f t="shared" ref="D12:D43" si="0">C12/(1+$D$9)^B12</f>
        <v>196.059209881384</v>
      </c>
    </row>
    <row r="13" s="82" customFormat="true" ht="18.75" spans="2:4">
      <c r="B13" s="36">
        <v>3</v>
      </c>
      <c r="C13" s="37">
        <v>200</v>
      </c>
      <c r="D13" s="121">
        <f t="shared" si="0"/>
        <v>194.118029585529</v>
      </c>
    </row>
    <row r="14" s="82" customFormat="true" ht="18.75" spans="2:4">
      <c r="B14" s="36">
        <v>4</v>
      </c>
      <c r="C14" s="37">
        <v>200</v>
      </c>
      <c r="D14" s="121">
        <f t="shared" si="0"/>
        <v>192.196068896563</v>
      </c>
    </row>
    <row r="15" s="82" customFormat="true" ht="18.75" spans="2:4">
      <c r="B15" s="36">
        <v>5</v>
      </c>
      <c r="C15" s="37">
        <v>200</v>
      </c>
      <c r="D15" s="121">
        <f t="shared" si="0"/>
        <v>190.29313752135</v>
      </c>
    </row>
    <row r="16" s="82" customFormat="true" ht="18.75" spans="2:4">
      <c r="B16" s="36">
        <v>6</v>
      </c>
      <c r="C16" s="37">
        <v>200</v>
      </c>
      <c r="D16" s="121">
        <f t="shared" si="0"/>
        <v>188.409047050841</v>
      </c>
    </row>
    <row r="17" s="82" customFormat="true" ht="18.75" spans="2:4">
      <c r="B17" s="36">
        <v>7</v>
      </c>
      <c r="C17" s="37">
        <v>200</v>
      </c>
      <c r="D17" s="121">
        <f t="shared" si="0"/>
        <v>186.543610941427</v>
      </c>
    </row>
    <row r="18" s="82" customFormat="true" ht="18.75" spans="2:4">
      <c r="B18" s="36">
        <v>8</v>
      </c>
      <c r="C18" s="37">
        <v>200</v>
      </c>
      <c r="D18" s="121">
        <f t="shared" si="0"/>
        <v>184.696644496462</v>
      </c>
    </row>
    <row r="19" s="82" customFormat="true" ht="18.75" spans="2:4">
      <c r="B19" s="36">
        <v>9</v>
      </c>
      <c r="C19" s="37">
        <v>200</v>
      </c>
      <c r="D19" s="121">
        <f t="shared" si="0"/>
        <v>182.867964847983</v>
      </c>
    </row>
    <row r="20" s="82" customFormat="true" ht="18.75" spans="2:4">
      <c r="B20" s="36">
        <v>10</v>
      </c>
      <c r="C20" s="37">
        <v>200</v>
      </c>
      <c r="D20" s="121">
        <f t="shared" si="0"/>
        <v>181.057390938597</v>
      </c>
    </row>
    <row r="21" s="82" customFormat="true" ht="18.75" spans="2:4">
      <c r="B21" s="36">
        <v>11</v>
      </c>
      <c r="C21" s="37">
        <v>200</v>
      </c>
      <c r="D21" s="121">
        <f t="shared" si="0"/>
        <v>179.264743503561</v>
      </c>
    </row>
    <row r="22" s="82" customFormat="true" ht="18.75" spans="2:4">
      <c r="B22" s="36">
        <v>12</v>
      </c>
      <c r="C22" s="37">
        <v>200</v>
      </c>
      <c r="D22" s="121">
        <f t="shared" si="0"/>
        <v>177.489845053031</v>
      </c>
    </row>
    <row r="23" s="82" customFormat="true" ht="18.75" spans="2:4">
      <c r="B23" s="36">
        <v>13</v>
      </c>
      <c r="C23" s="37">
        <v>200</v>
      </c>
      <c r="D23" s="121">
        <f t="shared" si="0"/>
        <v>175.732519854486</v>
      </c>
    </row>
    <row r="24" s="82" customFormat="true" ht="18.75" spans="2:4">
      <c r="B24" s="36">
        <v>14</v>
      </c>
      <c r="C24" s="37">
        <v>200</v>
      </c>
      <c r="D24" s="121">
        <f t="shared" si="0"/>
        <v>173.992593915333</v>
      </c>
    </row>
    <row r="25" s="82" customFormat="true" ht="18.75" spans="2:4">
      <c r="B25" s="36">
        <v>15</v>
      </c>
      <c r="C25" s="37">
        <v>200</v>
      </c>
      <c r="D25" s="121">
        <f t="shared" si="0"/>
        <v>172.269894965676</v>
      </c>
    </row>
    <row r="26" s="82" customFormat="true" ht="18.75" spans="2:4">
      <c r="B26" s="36">
        <v>16</v>
      </c>
      <c r="C26" s="37">
        <v>200</v>
      </c>
      <c r="D26" s="121">
        <f t="shared" si="0"/>
        <v>170.564252441263</v>
      </c>
    </row>
    <row r="27" s="82" customFormat="true" ht="18.75" spans="2:4">
      <c r="B27" s="36">
        <v>17</v>
      </c>
      <c r="C27" s="37">
        <v>200</v>
      </c>
      <c r="D27" s="121">
        <f t="shared" si="0"/>
        <v>168.875497466597</v>
      </c>
    </row>
    <row r="28" s="82" customFormat="true" ht="18.75" spans="2:4">
      <c r="B28" s="36">
        <v>18</v>
      </c>
      <c r="C28" s="37">
        <v>200</v>
      </c>
      <c r="D28" s="121">
        <f t="shared" si="0"/>
        <v>167.203462838215</v>
      </c>
    </row>
    <row r="29" s="82" customFormat="true" ht="18.75" spans="2:4">
      <c r="B29" s="36">
        <v>19</v>
      </c>
      <c r="C29" s="37">
        <v>200</v>
      </c>
      <c r="D29" s="121">
        <f t="shared" si="0"/>
        <v>165.547983008134</v>
      </c>
    </row>
    <row r="30" s="82" customFormat="true" ht="18.75" spans="2:4">
      <c r="B30" s="36">
        <v>20</v>
      </c>
      <c r="C30" s="37">
        <v>200</v>
      </c>
      <c r="D30" s="121">
        <f t="shared" si="0"/>
        <v>163.908894067459</v>
      </c>
    </row>
    <row r="31" s="82" customFormat="true" ht="18.75" spans="2:4">
      <c r="B31" s="36">
        <v>21</v>
      </c>
      <c r="C31" s="37">
        <v>200</v>
      </c>
      <c r="D31" s="121">
        <f t="shared" si="0"/>
        <v>162.286033730157</v>
      </c>
    </row>
    <row r="32" s="82" customFormat="true" ht="18.75" spans="2:4">
      <c r="B32" s="36">
        <v>22</v>
      </c>
      <c r="C32" s="37">
        <v>200</v>
      </c>
      <c r="D32" s="121">
        <f t="shared" si="0"/>
        <v>160.679241316988</v>
      </c>
    </row>
    <row r="33" s="82" customFormat="true" ht="18.75" spans="2:4">
      <c r="B33" s="36">
        <v>23</v>
      </c>
      <c r="C33" s="37">
        <v>200</v>
      </c>
      <c r="D33" s="121">
        <f t="shared" si="0"/>
        <v>159.088357739592</v>
      </c>
    </row>
    <row r="34" s="82" customFormat="true" ht="18.75" spans="2:4">
      <c r="B34" s="36">
        <v>24</v>
      </c>
      <c r="C34" s="37">
        <v>200</v>
      </c>
      <c r="D34" s="121">
        <f t="shared" si="0"/>
        <v>157.513225484744</v>
      </c>
    </row>
    <row r="35" s="82" customFormat="true" ht="18.75" spans="2:4">
      <c r="B35" s="36">
        <v>25</v>
      </c>
      <c r="C35" s="37">
        <v>200</v>
      </c>
      <c r="D35" s="121">
        <f t="shared" si="0"/>
        <v>155.953688598757</v>
      </c>
    </row>
    <row r="36" s="82" customFormat="true" ht="18.75" spans="2:4">
      <c r="B36" s="36">
        <v>26</v>
      </c>
      <c r="C36" s="37">
        <v>200</v>
      </c>
      <c r="D36" s="121">
        <f t="shared" si="0"/>
        <v>154.409592672036</v>
      </c>
    </row>
    <row r="37" s="82" customFormat="true" ht="18.75" spans="2:4">
      <c r="B37" s="36">
        <v>27</v>
      </c>
      <c r="C37" s="37">
        <v>200</v>
      </c>
      <c r="D37" s="121">
        <f t="shared" si="0"/>
        <v>152.880784823798</v>
      </c>
    </row>
    <row r="38" s="82" customFormat="true" ht="18.75" spans="2:4">
      <c r="B38" s="36">
        <v>28</v>
      </c>
      <c r="C38" s="37">
        <v>200</v>
      </c>
      <c r="D38" s="121">
        <f t="shared" si="0"/>
        <v>151.367113686929</v>
      </c>
    </row>
    <row r="39" s="82" customFormat="true" ht="18.75" spans="2:4">
      <c r="B39" s="36">
        <v>29</v>
      </c>
      <c r="C39" s="37">
        <v>200</v>
      </c>
      <c r="D39" s="121">
        <f t="shared" si="0"/>
        <v>149.868429392999</v>
      </c>
    </row>
    <row r="40" s="82" customFormat="true" ht="18.75" spans="2:4">
      <c r="B40" s="36">
        <v>30</v>
      </c>
      <c r="C40" s="37">
        <v>200</v>
      </c>
      <c r="D40" s="121">
        <f t="shared" si="0"/>
        <v>148.384583557425</v>
      </c>
    </row>
    <row r="41" s="82" customFormat="true" ht="18.75" spans="2:4">
      <c r="B41" s="36">
        <v>31</v>
      </c>
      <c r="C41" s="37">
        <v>200</v>
      </c>
      <c r="D41" s="121">
        <f t="shared" si="0"/>
        <v>146.915429264777</v>
      </c>
    </row>
    <row r="42" s="82" customFormat="true" ht="18.75" spans="2:4">
      <c r="B42" s="36">
        <v>32</v>
      </c>
      <c r="C42" s="37">
        <v>200</v>
      </c>
      <c r="D42" s="121">
        <f t="shared" si="0"/>
        <v>145.460821054235</v>
      </c>
    </row>
    <row r="43" s="82" customFormat="true" ht="18.75" spans="2:4">
      <c r="B43" s="36">
        <v>33</v>
      </c>
      <c r="C43" s="37">
        <v>200</v>
      </c>
      <c r="D43" s="121">
        <f t="shared" si="0"/>
        <v>144.020614905183</v>
      </c>
    </row>
    <row r="44" s="82" customFormat="true" ht="18.75" spans="2:4">
      <c r="B44" s="36">
        <v>34</v>
      </c>
      <c r="C44" s="37">
        <v>200</v>
      </c>
      <c r="D44" s="121">
        <f t="shared" ref="D44:D61" si="1">C44/(1+$D$9)^B44</f>
        <v>142.594668222953</v>
      </c>
    </row>
    <row r="45" s="82" customFormat="true" ht="18.75" spans="2:4">
      <c r="B45" s="36">
        <v>35</v>
      </c>
      <c r="C45" s="37">
        <v>200</v>
      </c>
      <c r="D45" s="121">
        <f t="shared" si="1"/>
        <v>141.182839824706</v>
      </c>
    </row>
    <row r="46" s="82" customFormat="true" ht="18.75" spans="2:4">
      <c r="B46" s="36">
        <v>36</v>
      </c>
      <c r="C46" s="37">
        <v>200</v>
      </c>
      <c r="D46" s="121">
        <f t="shared" si="1"/>
        <v>139.784989925452</v>
      </c>
    </row>
    <row r="47" s="82" customFormat="true" ht="18.75" spans="2:4">
      <c r="B47" s="36">
        <v>37</v>
      </c>
      <c r="C47" s="37">
        <v>200</v>
      </c>
      <c r="D47" s="121">
        <f t="shared" si="1"/>
        <v>138.40098012421</v>
      </c>
    </row>
    <row r="48" s="82" customFormat="true" ht="18.75" spans="2:4">
      <c r="B48" s="36">
        <v>38</v>
      </c>
      <c r="C48" s="37">
        <v>200</v>
      </c>
      <c r="D48" s="121">
        <f t="shared" si="1"/>
        <v>137.030673390307</v>
      </c>
    </row>
    <row r="49" s="82" customFormat="true" ht="18.75" spans="2:4">
      <c r="B49" s="36">
        <v>39</v>
      </c>
      <c r="C49" s="37">
        <v>200</v>
      </c>
      <c r="D49" s="121">
        <f t="shared" si="1"/>
        <v>135.673934049809</v>
      </c>
    </row>
    <row r="50" s="82" customFormat="true" ht="18.75" spans="2:4">
      <c r="B50" s="36">
        <v>40</v>
      </c>
      <c r="C50" s="37">
        <v>200</v>
      </c>
      <c r="D50" s="121">
        <f t="shared" si="1"/>
        <v>134.330627772088</v>
      </c>
    </row>
    <row r="51" s="82" customFormat="true" ht="18.75" spans="2:4">
      <c r="B51" s="36">
        <v>41</v>
      </c>
      <c r="C51" s="37">
        <v>200</v>
      </c>
      <c r="D51" s="121">
        <f t="shared" si="1"/>
        <v>133.000621556522</v>
      </c>
    </row>
    <row r="52" s="82" customFormat="true" ht="18.75" spans="2:4">
      <c r="B52" s="36">
        <v>42</v>
      </c>
      <c r="C52" s="37">
        <v>200</v>
      </c>
      <c r="D52" s="121">
        <f t="shared" si="1"/>
        <v>131.683783719329</v>
      </c>
    </row>
    <row r="53" s="82" customFormat="true" ht="18.75" spans="2:4">
      <c r="B53" s="36">
        <v>43</v>
      </c>
      <c r="C53" s="37">
        <v>200</v>
      </c>
      <c r="D53" s="121">
        <f t="shared" si="1"/>
        <v>130.379983880524</v>
      </c>
    </row>
    <row r="54" s="82" customFormat="true" ht="18.75" spans="2:4">
      <c r="B54" s="36">
        <v>44</v>
      </c>
      <c r="C54" s="37">
        <v>200</v>
      </c>
      <c r="D54" s="121">
        <f t="shared" si="1"/>
        <v>129.089092951014</v>
      </c>
    </row>
    <row r="55" s="82" customFormat="true" ht="18.75" spans="2:4">
      <c r="B55" s="36">
        <v>45</v>
      </c>
      <c r="C55" s="37">
        <v>200</v>
      </c>
      <c r="D55" s="121">
        <f t="shared" si="1"/>
        <v>127.810983119816</v>
      </c>
    </row>
    <row r="56" s="82" customFormat="true" ht="18.75" spans="2:4">
      <c r="B56" s="36">
        <v>46</v>
      </c>
      <c r="C56" s="37">
        <v>200</v>
      </c>
      <c r="D56" s="121">
        <f t="shared" si="1"/>
        <v>126.545527841402</v>
      </c>
    </row>
    <row r="57" s="82" customFormat="true" ht="18.75" spans="2:4">
      <c r="B57" s="36">
        <v>47</v>
      </c>
      <c r="C57" s="37">
        <v>200</v>
      </c>
      <c r="D57" s="121">
        <f t="shared" si="1"/>
        <v>125.29260182317</v>
      </c>
    </row>
    <row r="58" s="82" customFormat="true" ht="18.75" spans="2:4">
      <c r="B58" s="36">
        <v>48</v>
      </c>
      <c r="C58" s="37">
        <v>200</v>
      </c>
      <c r="D58" s="121">
        <f t="shared" si="1"/>
        <v>124.052081013039</v>
      </c>
    </row>
    <row r="59" s="82" customFormat="true" ht="18.75" spans="2:4">
      <c r="B59" s="36">
        <v>49</v>
      </c>
      <c r="C59" s="37">
        <v>200</v>
      </c>
      <c r="D59" s="121">
        <f t="shared" si="1"/>
        <v>122.823842587168</v>
      </c>
    </row>
    <row r="60" s="82" customFormat="true" ht="18.75" spans="2:4">
      <c r="B60" s="36">
        <v>50</v>
      </c>
      <c r="C60" s="37">
        <v>200</v>
      </c>
      <c r="D60" s="121">
        <f t="shared" si="1"/>
        <v>121.60776493779</v>
      </c>
    </row>
    <row r="61" s="82" customFormat="true" ht="18.75" spans="2:4">
      <c r="B61" s="36">
        <v>51</v>
      </c>
      <c r="C61" s="37">
        <v>200</v>
      </c>
      <c r="D61" s="122">
        <f t="shared" si="1"/>
        <v>120.403727661178</v>
      </c>
    </row>
  </sheetData>
  <mergeCells count="1">
    <mergeCell ref="B2:H6"/>
  </mergeCell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3073" progId="Equation.3" r:id="rId3">
          <objectPr defaultSize="0" r:id="rId4">
            <anchor moveWithCells="1">
              <from>
                <xdr:col>4</xdr:col>
                <xdr:colOff>526415</xdr:colOff>
                <xdr:row>9</xdr:row>
                <xdr:rowOff>184150</xdr:rowOff>
              </from>
              <to>
                <xdr:col>7</xdr:col>
                <xdr:colOff>1359535</xdr:colOff>
                <xdr:row>12</xdr:row>
                <xdr:rowOff>172720</xdr:rowOff>
              </to>
            </anchor>
          </objectPr>
        </oleObject>
      </mc:Choice>
      <mc:Fallback>
        <oleObject shapeId="3073" progId="Equation.3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69"/>
  <sheetViews>
    <sheetView tabSelected="1" zoomScale="130" zoomScaleNormal="130" topLeftCell="B1" workbookViewId="0">
      <selection activeCell="F11" sqref="F11"/>
    </sheetView>
  </sheetViews>
  <sheetFormatPr defaultColWidth="9" defaultRowHeight="14.25"/>
  <cols>
    <col min="1" max="1" width="9" style="82"/>
    <col min="2" max="2" width="13.125" style="82" customWidth="true"/>
    <col min="3" max="3" width="17.6916666666667" style="82" customWidth="true"/>
    <col min="4" max="4" width="9" style="82"/>
    <col min="5" max="5" width="11.5" style="82" customWidth="true"/>
    <col min="6" max="6" width="12.25" style="82" customWidth="true"/>
    <col min="7" max="7" width="12.375" style="82" customWidth="true"/>
    <col min="8" max="8" width="15.125" style="82" customWidth="true"/>
    <col min="9" max="9" width="15.875" style="82" customWidth="true"/>
    <col min="10" max="10" width="13.25" style="82" customWidth="true"/>
    <col min="11" max="11" width="17.875" style="82" customWidth="true"/>
    <col min="12" max="12" width="12.5" style="82" customWidth="true"/>
    <col min="13" max="13" width="14.75" style="82" customWidth="true"/>
    <col min="14" max="16384" width="9" style="82"/>
  </cols>
  <sheetData>
    <row r="2" s="82" customFormat="true" ht="15"/>
    <row r="3" s="82" customFormat="true" ht="27" customHeight="true" spans="2:9">
      <c r="B3" s="57" t="s">
        <v>37</v>
      </c>
      <c r="C3" s="83">
        <v>5000000</v>
      </c>
      <c r="F3" s="89" t="s">
        <v>38</v>
      </c>
      <c r="G3" s="75" t="s">
        <v>39</v>
      </c>
      <c r="H3" s="75" t="s">
        <v>40</v>
      </c>
      <c r="I3" s="101" t="s">
        <v>41</v>
      </c>
    </row>
    <row r="4" s="82" customFormat="true" ht="27" customHeight="true" spans="2:9">
      <c r="B4" s="57" t="s">
        <v>10</v>
      </c>
      <c r="C4" s="84">
        <v>0.049</v>
      </c>
      <c r="E4" s="76" t="s">
        <v>42</v>
      </c>
      <c r="F4" s="90">
        <f>INDEX(F18:F257,C6)</f>
        <v>39285.7142857143</v>
      </c>
      <c r="G4" s="90">
        <f>INDEX(G18:G257,C6)</f>
        <v>19841.2698412698</v>
      </c>
      <c r="H4" s="90">
        <f>INDEX(H18:H257,C6)</f>
        <v>19444.4444444445</v>
      </c>
      <c r="I4" s="102">
        <f>INDEX(I18:I257,C6)</f>
        <v>4742063.4920635</v>
      </c>
    </row>
    <row r="5" s="82" customFormat="true" ht="27" customHeight="true" spans="2:9">
      <c r="B5" s="57" t="s">
        <v>43</v>
      </c>
      <c r="C5" s="85">
        <v>21</v>
      </c>
      <c r="E5" s="91" t="s">
        <v>44</v>
      </c>
      <c r="F5" s="92">
        <f>INDEX(J18:J257,C6)</f>
        <v>31807.2931919906</v>
      </c>
      <c r="G5" s="92">
        <f>INDEX(K18:K257,C6)</f>
        <v>11961.4743268043</v>
      </c>
      <c r="H5" s="92">
        <f>INDEX(L18:L257,C6)</f>
        <v>19845.8188651863</v>
      </c>
      <c r="I5" s="103">
        <f>INDEX(M18:M257,C6)</f>
        <v>4848239.06408616</v>
      </c>
    </row>
    <row r="6" s="82" customFormat="true" ht="25" customHeight="true" spans="2:11">
      <c r="B6" s="57" t="s">
        <v>45</v>
      </c>
      <c r="C6" s="85">
        <v>13</v>
      </c>
      <c r="E6" s="93" t="s">
        <v>46</v>
      </c>
      <c r="F6" s="94"/>
      <c r="G6" s="94"/>
      <c r="H6" s="94"/>
      <c r="I6" s="94"/>
      <c r="J6" s="94"/>
      <c r="K6" s="104"/>
    </row>
    <row r="7" s="82" customFormat="true" ht="21" customHeight="true" spans="5:11">
      <c r="E7" s="95"/>
      <c r="F7" s="96"/>
      <c r="G7" s="96"/>
      <c r="H7" s="96"/>
      <c r="I7" s="96"/>
      <c r="J7" s="96"/>
      <c r="K7" s="105"/>
    </row>
    <row r="8" s="82" customFormat="true" ht="15"/>
    <row r="9" s="82" customFormat="true" ht="28" customHeight="true" spans="2:3">
      <c r="B9" s="86" t="s">
        <v>47</v>
      </c>
      <c r="C9" s="87">
        <f>C5*12</f>
        <v>252</v>
      </c>
    </row>
    <row r="10" s="82" customFormat="true" ht="26" customHeight="true" spans="2:3">
      <c r="B10" s="86" t="s">
        <v>35</v>
      </c>
      <c r="C10" s="74">
        <f>C4/12</f>
        <v>0.00408333333333333</v>
      </c>
    </row>
    <row r="11" s="82" customFormat="true" ht="51" customHeight="true" spans="2:3">
      <c r="B11" s="88" t="s">
        <v>48</v>
      </c>
      <c r="C11" s="49">
        <f>C3/C9</f>
        <v>19841.2698412698</v>
      </c>
    </row>
    <row r="12" s="82" customFormat="true" ht="52" customHeight="true" spans="2:3">
      <c r="B12" s="88" t="s">
        <v>49</v>
      </c>
      <c r="C12" s="49">
        <f>C3*C10*(1+C10)^C9/((1+C10)^C9-1)</f>
        <v>31807.2931919906</v>
      </c>
    </row>
    <row r="13" s="82" customFormat="true" ht="24" customHeight="true" spans="7:7">
      <c r="G13" s="97"/>
    </row>
    <row r="14" s="82" customFormat="true" ht="20.25" spans="9:10">
      <c r="I14" s="106"/>
      <c r="J14" s="80"/>
    </row>
    <row r="15" s="82" customFormat="true" ht="27" customHeight="true" spans="7:12">
      <c r="G15" s="98" t="s">
        <v>42</v>
      </c>
      <c r="H15" s="99"/>
      <c r="K15" s="98" t="s">
        <v>44</v>
      </c>
      <c r="L15" s="99"/>
    </row>
    <row r="16" s="82" customFormat="true" ht="35" customHeight="true" spans="5:13">
      <c r="E16" s="69" t="s">
        <v>3</v>
      </c>
      <c r="F16" s="76" t="s">
        <v>50</v>
      </c>
      <c r="G16" s="76" t="s">
        <v>39</v>
      </c>
      <c r="H16" s="76" t="s">
        <v>40</v>
      </c>
      <c r="I16" s="89" t="s">
        <v>41</v>
      </c>
      <c r="J16" s="76" t="s">
        <v>50</v>
      </c>
      <c r="K16" s="76" t="s">
        <v>39</v>
      </c>
      <c r="L16" s="76" t="s">
        <v>40</v>
      </c>
      <c r="M16" s="76" t="s">
        <v>41</v>
      </c>
    </row>
    <row r="17" s="82" customFormat="true" spans="5:13">
      <c r="E17" s="82">
        <v>0</v>
      </c>
      <c r="F17" s="100">
        <f t="shared" ref="F17:F80" si="0">G17+H17</f>
        <v>0</v>
      </c>
      <c r="G17" s="100">
        <v>0</v>
      </c>
      <c r="H17" s="100">
        <v>0</v>
      </c>
      <c r="I17" s="107">
        <f>C3</f>
        <v>5000000</v>
      </c>
      <c r="J17" s="100">
        <v>0</v>
      </c>
      <c r="K17" s="100">
        <v>0</v>
      </c>
      <c r="L17" s="100">
        <v>0</v>
      </c>
      <c r="M17" s="100">
        <f>C3</f>
        <v>5000000</v>
      </c>
    </row>
    <row r="18" s="82" customFormat="true" spans="5:13">
      <c r="E18" s="82">
        <v>1</v>
      </c>
      <c r="F18" s="100">
        <f>G18+H18</f>
        <v>40257.9365079365</v>
      </c>
      <c r="G18" s="100">
        <f>$C$11</f>
        <v>19841.2698412698</v>
      </c>
      <c r="H18" s="100">
        <f>I17*$C$10</f>
        <v>20416.6666666667</v>
      </c>
      <c r="I18" s="107">
        <f>I17-G18</f>
        <v>4980158.73015873</v>
      </c>
      <c r="J18" s="100">
        <f>$C$12</f>
        <v>31807.2931919906</v>
      </c>
      <c r="K18" s="100">
        <f>J18-L18</f>
        <v>11390.6265253239</v>
      </c>
      <c r="L18" s="100">
        <f>M17*$C$10</f>
        <v>20416.6666666667</v>
      </c>
      <c r="M18" s="100">
        <f t="shared" ref="M18:M81" si="1">M17-K18</f>
        <v>4988609.37347468</v>
      </c>
    </row>
    <row r="19" s="82" customFormat="true" spans="5:13">
      <c r="E19" s="82">
        <v>2</v>
      </c>
      <c r="F19" s="100">
        <f t="shared" si="0"/>
        <v>40176.917989418</v>
      </c>
      <c r="G19" s="100">
        <f t="shared" ref="G18:G81" si="2">$C$11</f>
        <v>19841.2698412698</v>
      </c>
      <c r="H19" s="100">
        <f>I18*$C$10</f>
        <v>20335.6481481481</v>
      </c>
      <c r="I19" s="107">
        <f>I18-G19</f>
        <v>4960317.46031746</v>
      </c>
      <c r="J19" s="100">
        <f t="shared" ref="J18:J81" si="3">$C$12</f>
        <v>31807.2931919906</v>
      </c>
      <c r="K19" s="100">
        <f t="shared" ref="K18:K81" si="4">J19-L19</f>
        <v>11437.1382503023</v>
      </c>
      <c r="L19" s="100">
        <f t="shared" ref="L18:L81" si="5">M18*$C$10</f>
        <v>20370.1549416883</v>
      </c>
      <c r="M19" s="100">
        <f t="shared" si="1"/>
        <v>4977172.23522437</v>
      </c>
    </row>
    <row r="20" s="82" customFormat="true" spans="5:13">
      <c r="E20" s="82">
        <v>3</v>
      </c>
      <c r="F20" s="100">
        <f t="shared" si="0"/>
        <v>40095.8994708995</v>
      </c>
      <c r="G20" s="100">
        <f t="shared" si="2"/>
        <v>19841.2698412698</v>
      </c>
      <c r="H20" s="100">
        <f t="shared" ref="H18:H81" si="6">I19*$C$10</f>
        <v>20254.6296296296</v>
      </c>
      <c r="I20" s="107">
        <f>I19-G20</f>
        <v>4940476.19047619</v>
      </c>
      <c r="J20" s="100">
        <f t="shared" si="3"/>
        <v>31807.2931919906</v>
      </c>
      <c r="K20" s="100">
        <f t="shared" si="4"/>
        <v>11483.8398981577</v>
      </c>
      <c r="L20" s="100">
        <f t="shared" si="5"/>
        <v>20323.4532938329</v>
      </c>
      <c r="M20" s="100">
        <f t="shared" si="1"/>
        <v>4965688.39532622</v>
      </c>
    </row>
    <row r="21" s="82" customFormat="true" spans="5:13">
      <c r="E21" s="82">
        <v>4</v>
      </c>
      <c r="F21" s="100">
        <f t="shared" si="0"/>
        <v>40014.880952381</v>
      </c>
      <c r="G21" s="100">
        <f t="shared" si="2"/>
        <v>19841.2698412698</v>
      </c>
      <c r="H21" s="100">
        <f t="shared" si="6"/>
        <v>20173.6111111111</v>
      </c>
      <c r="I21" s="107">
        <f t="shared" ref="I18:I81" si="7">I20-G21</f>
        <v>4920634.92063492</v>
      </c>
      <c r="J21" s="100">
        <f>$C$12</f>
        <v>31807.2931919906</v>
      </c>
      <c r="K21" s="100">
        <f t="shared" si="4"/>
        <v>11530.7322444086</v>
      </c>
      <c r="L21" s="100">
        <f t="shared" si="5"/>
        <v>20276.560947582</v>
      </c>
      <c r="M21" s="100">
        <f t="shared" si="1"/>
        <v>4954157.66308181</v>
      </c>
    </row>
    <row r="22" s="82" customFormat="true" spans="5:13">
      <c r="E22" s="82">
        <v>5</v>
      </c>
      <c r="F22" s="100">
        <f t="shared" si="0"/>
        <v>39933.8624338624</v>
      </c>
      <c r="G22" s="100">
        <f t="shared" si="2"/>
        <v>19841.2698412698</v>
      </c>
      <c r="H22" s="100">
        <f t="shared" si="6"/>
        <v>20092.5925925926</v>
      </c>
      <c r="I22" s="107">
        <f t="shared" si="7"/>
        <v>4900793.65079365</v>
      </c>
      <c r="J22" s="100">
        <f t="shared" si="3"/>
        <v>31807.2931919906</v>
      </c>
      <c r="K22" s="100">
        <f t="shared" si="4"/>
        <v>11577.8160677399</v>
      </c>
      <c r="L22" s="100">
        <f t="shared" si="5"/>
        <v>20229.4771242507</v>
      </c>
      <c r="M22" s="100">
        <f t="shared" si="1"/>
        <v>4942579.84701407</v>
      </c>
    </row>
    <row r="23" s="82" customFormat="true" spans="5:13">
      <c r="E23" s="82">
        <v>6</v>
      </c>
      <c r="F23" s="100">
        <f t="shared" si="0"/>
        <v>39852.8439153439</v>
      </c>
      <c r="G23" s="100">
        <f t="shared" si="2"/>
        <v>19841.2698412698</v>
      </c>
      <c r="H23" s="100">
        <f t="shared" si="6"/>
        <v>20011.5740740741</v>
      </c>
      <c r="I23" s="107">
        <f t="shared" si="7"/>
        <v>4880952.38095238</v>
      </c>
      <c r="J23" s="100">
        <f t="shared" si="3"/>
        <v>31807.2931919906</v>
      </c>
      <c r="K23" s="100">
        <f t="shared" si="4"/>
        <v>11625.0921500165</v>
      </c>
      <c r="L23" s="100">
        <f t="shared" si="5"/>
        <v>20182.2010419741</v>
      </c>
      <c r="M23" s="100">
        <f t="shared" si="1"/>
        <v>4930954.75486405</v>
      </c>
    </row>
    <row r="24" s="82" customFormat="true" spans="5:13">
      <c r="E24" s="82">
        <v>7</v>
      </c>
      <c r="F24" s="100">
        <f t="shared" si="0"/>
        <v>39771.8253968254</v>
      </c>
      <c r="G24" s="100">
        <f t="shared" si="2"/>
        <v>19841.2698412698</v>
      </c>
      <c r="H24" s="100">
        <f t="shared" si="6"/>
        <v>19930.5555555556</v>
      </c>
      <c r="I24" s="107">
        <f t="shared" si="7"/>
        <v>4861111.11111111</v>
      </c>
      <c r="J24" s="100">
        <f t="shared" si="3"/>
        <v>31807.2931919906</v>
      </c>
      <c r="K24" s="100">
        <f t="shared" si="4"/>
        <v>11672.5612762957</v>
      </c>
      <c r="L24" s="100">
        <f t="shared" si="5"/>
        <v>20134.7319156949</v>
      </c>
      <c r="M24" s="100">
        <f t="shared" si="1"/>
        <v>4919282.19358775</v>
      </c>
    </row>
    <row r="25" s="82" customFormat="true" spans="5:13">
      <c r="E25" s="82">
        <v>8</v>
      </c>
      <c r="F25" s="100">
        <f t="shared" si="0"/>
        <v>39690.8068783069</v>
      </c>
      <c r="G25" s="100">
        <f t="shared" si="2"/>
        <v>19841.2698412698</v>
      </c>
      <c r="H25" s="100">
        <f t="shared" si="6"/>
        <v>19849.537037037</v>
      </c>
      <c r="I25" s="107">
        <f t="shared" si="7"/>
        <v>4841269.84126984</v>
      </c>
      <c r="J25" s="100">
        <f t="shared" si="3"/>
        <v>31807.2931919906</v>
      </c>
      <c r="K25" s="100">
        <f t="shared" si="4"/>
        <v>11720.2242348406</v>
      </c>
      <c r="L25" s="100">
        <f t="shared" si="5"/>
        <v>20087.06895715</v>
      </c>
      <c r="M25" s="100">
        <f t="shared" si="1"/>
        <v>4907561.96935291</v>
      </c>
    </row>
    <row r="26" s="82" customFormat="true" spans="5:13">
      <c r="E26" s="82">
        <v>9</v>
      </c>
      <c r="F26" s="100">
        <f t="shared" si="0"/>
        <v>39609.7883597884</v>
      </c>
      <c r="G26" s="100">
        <f t="shared" si="2"/>
        <v>19841.2698412698</v>
      </c>
      <c r="H26" s="100">
        <f t="shared" si="6"/>
        <v>19768.5185185185</v>
      </c>
      <c r="I26" s="107">
        <f t="shared" si="7"/>
        <v>4821428.57142857</v>
      </c>
      <c r="J26" s="100">
        <f t="shared" si="3"/>
        <v>31807.2931919906</v>
      </c>
      <c r="K26" s="100">
        <f t="shared" si="4"/>
        <v>11768.0818171329</v>
      </c>
      <c r="L26" s="100">
        <f t="shared" si="5"/>
        <v>20039.2113748577</v>
      </c>
      <c r="M26" s="100">
        <f t="shared" si="1"/>
        <v>4895793.88753578</v>
      </c>
    </row>
    <row r="27" s="82" customFormat="true" spans="5:13">
      <c r="E27" s="82">
        <v>10</v>
      </c>
      <c r="F27" s="100">
        <f t="shared" si="0"/>
        <v>39528.7698412699</v>
      </c>
      <c r="G27" s="100">
        <f t="shared" si="2"/>
        <v>19841.2698412698</v>
      </c>
      <c r="H27" s="100">
        <f t="shared" si="6"/>
        <v>19687.5</v>
      </c>
      <c r="I27" s="107">
        <f t="shared" si="7"/>
        <v>4801587.3015873</v>
      </c>
      <c r="J27" s="100">
        <f t="shared" si="3"/>
        <v>31807.2931919906</v>
      </c>
      <c r="K27" s="100">
        <f t="shared" si="4"/>
        <v>11816.1348178862</v>
      </c>
      <c r="L27" s="100">
        <f t="shared" si="5"/>
        <v>19991.1583741044</v>
      </c>
      <c r="M27" s="100">
        <f t="shared" si="1"/>
        <v>4883977.75271789</v>
      </c>
    </row>
    <row r="28" s="82" customFormat="true" spans="5:13">
      <c r="E28" s="82">
        <v>11</v>
      </c>
      <c r="F28" s="100">
        <f t="shared" si="0"/>
        <v>39447.7513227513</v>
      </c>
      <c r="G28" s="100">
        <f t="shared" si="2"/>
        <v>19841.2698412698</v>
      </c>
      <c r="H28" s="100">
        <f t="shared" si="6"/>
        <v>19606.4814814815</v>
      </c>
      <c r="I28" s="107">
        <f t="shared" si="7"/>
        <v>4781746.03174603</v>
      </c>
      <c r="J28" s="100">
        <f t="shared" si="3"/>
        <v>31807.2931919906</v>
      </c>
      <c r="K28" s="100">
        <f t="shared" si="4"/>
        <v>11864.3840350592</v>
      </c>
      <c r="L28" s="100">
        <f t="shared" si="5"/>
        <v>19942.9091569314</v>
      </c>
      <c r="M28" s="100">
        <f t="shared" si="1"/>
        <v>4872113.36868284</v>
      </c>
    </row>
    <row r="29" s="82" customFormat="true" spans="5:13">
      <c r="E29" s="82">
        <v>12</v>
      </c>
      <c r="F29" s="100">
        <f t="shared" si="0"/>
        <v>39366.7328042328</v>
      </c>
      <c r="G29" s="100">
        <f t="shared" si="2"/>
        <v>19841.2698412698</v>
      </c>
      <c r="H29" s="100">
        <f t="shared" si="6"/>
        <v>19525.462962963</v>
      </c>
      <c r="I29" s="107">
        <f t="shared" si="7"/>
        <v>4761904.76190476</v>
      </c>
      <c r="J29" s="100">
        <f t="shared" si="3"/>
        <v>31807.2931919906</v>
      </c>
      <c r="K29" s="100">
        <f t="shared" si="4"/>
        <v>11912.830269869</v>
      </c>
      <c r="L29" s="100">
        <f t="shared" si="5"/>
        <v>19894.4629221216</v>
      </c>
      <c r="M29" s="100">
        <f t="shared" si="1"/>
        <v>4860200.53841297</v>
      </c>
    </row>
    <row r="30" s="82" customFormat="true" spans="5:13">
      <c r="E30" s="82">
        <v>13</v>
      </c>
      <c r="F30" s="100">
        <f t="shared" si="0"/>
        <v>39285.7142857143</v>
      </c>
      <c r="G30" s="100">
        <f t="shared" si="2"/>
        <v>19841.2698412698</v>
      </c>
      <c r="H30" s="100">
        <f t="shared" si="6"/>
        <v>19444.4444444445</v>
      </c>
      <c r="I30" s="107">
        <f t="shared" si="7"/>
        <v>4742063.4920635</v>
      </c>
      <c r="J30" s="100">
        <f t="shared" si="3"/>
        <v>31807.2931919906</v>
      </c>
      <c r="K30" s="100">
        <f t="shared" si="4"/>
        <v>11961.4743268043</v>
      </c>
      <c r="L30" s="100">
        <f t="shared" si="5"/>
        <v>19845.8188651863</v>
      </c>
      <c r="M30" s="100">
        <f t="shared" si="1"/>
        <v>4848239.06408616</v>
      </c>
    </row>
    <row r="31" s="82" customFormat="true" spans="5:13">
      <c r="E31" s="82">
        <v>14</v>
      </c>
      <c r="F31" s="100">
        <f t="shared" si="0"/>
        <v>39204.6957671958</v>
      </c>
      <c r="G31" s="100">
        <f t="shared" si="2"/>
        <v>19841.2698412698</v>
      </c>
      <c r="H31" s="100">
        <f t="shared" si="6"/>
        <v>19363.4259259259</v>
      </c>
      <c r="I31" s="107">
        <f t="shared" si="7"/>
        <v>4722222.22222223</v>
      </c>
      <c r="J31" s="100">
        <f t="shared" si="3"/>
        <v>31807.2931919906</v>
      </c>
      <c r="K31" s="100">
        <f t="shared" si="4"/>
        <v>12010.3170136388</v>
      </c>
      <c r="L31" s="100">
        <f t="shared" si="5"/>
        <v>19796.9761783518</v>
      </c>
      <c r="M31" s="100">
        <f t="shared" si="1"/>
        <v>4836228.74707252</v>
      </c>
    </row>
    <row r="32" s="82" customFormat="true" spans="5:13">
      <c r="E32" s="82">
        <v>15</v>
      </c>
      <c r="F32" s="100">
        <f t="shared" si="0"/>
        <v>39123.6772486773</v>
      </c>
      <c r="G32" s="100">
        <f t="shared" si="2"/>
        <v>19841.2698412698</v>
      </c>
      <c r="H32" s="100">
        <f t="shared" si="6"/>
        <v>19282.4074074074</v>
      </c>
      <c r="I32" s="107">
        <f t="shared" si="7"/>
        <v>4702380.95238096</v>
      </c>
      <c r="J32" s="100">
        <f t="shared" si="3"/>
        <v>31807.2931919906</v>
      </c>
      <c r="K32" s="100">
        <f t="shared" si="4"/>
        <v>12059.3591414445</v>
      </c>
      <c r="L32" s="100">
        <f t="shared" si="5"/>
        <v>19747.9340505461</v>
      </c>
      <c r="M32" s="100">
        <f t="shared" si="1"/>
        <v>4824169.38793108</v>
      </c>
    </row>
    <row r="33" s="82" customFormat="true" spans="5:13">
      <c r="E33" s="82">
        <v>16</v>
      </c>
      <c r="F33" s="100">
        <f t="shared" si="0"/>
        <v>39042.6587301587</v>
      </c>
      <c r="G33" s="100">
        <f t="shared" si="2"/>
        <v>19841.2698412698</v>
      </c>
      <c r="H33" s="100">
        <f t="shared" si="6"/>
        <v>19201.3888888889</v>
      </c>
      <c r="I33" s="107">
        <f t="shared" si="7"/>
        <v>4682539.68253969</v>
      </c>
      <c r="J33" s="100">
        <f t="shared" si="3"/>
        <v>31807.2931919906</v>
      </c>
      <c r="K33" s="100">
        <f t="shared" si="4"/>
        <v>12108.6015246054</v>
      </c>
      <c r="L33" s="100">
        <f t="shared" si="5"/>
        <v>19698.6916673852</v>
      </c>
      <c r="M33" s="100">
        <f t="shared" si="1"/>
        <v>4812060.78640647</v>
      </c>
    </row>
    <row r="34" s="82" customFormat="true" spans="5:13">
      <c r="E34" s="82">
        <v>17</v>
      </c>
      <c r="F34" s="100">
        <f t="shared" si="0"/>
        <v>38961.6402116402</v>
      </c>
      <c r="G34" s="100">
        <f t="shared" si="2"/>
        <v>19841.2698412698</v>
      </c>
      <c r="H34" s="100">
        <f t="shared" si="6"/>
        <v>19120.3703703704</v>
      </c>
      <c r="I34" s="107">
        <f t="shared" si="7"/>
        <v>4662698.41269842</v>
      </c>
      <c r="J34" s="100">
        <f t="shared" si="3"/>
        <v>31807.2931919906</v>
      </c>
      <c r="K34" s="100">
        <f t="shared" si="4"/>
        <v>12158.0449808308</v>
      </c>
      <c r="L34" s="100">
        <f t="shared" si="5"/>
        <v>19649.2482111598</v>
      </c>
      <c r="M34" s="100">
        <f t="shared" si="1"/>
        <v>4799902.74142564</v>
      </c>
    </row>
    <row r="35" s="82" customFormat="true" spans="5:13">
      <c r="E35" s="82">
        <v>18</v>
      </c>
      <c r="F35" s="100">
        <f t="shared" si="0"/>
        <v>38880.6216931217</v>
      </c>
      <c r="G35" s="100">
        <f t="shared" si="2"/>
        <v>19841.2698412698</v>
      </c>
      <c r="H35" s="100">
        <f t="shared" si="6"/>
        <v>19039.3518518519</v>
      </c>
      <c r="I35" s="107">
        <f t="shared" si="7"/>
        <v>4642857.14285715</v>
      </c>
      <c r="J35" s="100">
        <f t="shared" si="3"/>
        <v>31807.2931919906</v>
      </c>
      <c r="K35" s="100">
        <f t="shared" si="4"/>
        <v>12207.6903311692</v>
      </c>
      <c r="L35" s="100">
        <f t="shared" si="5"/>
        <v>19599.6028608214</v>
      </c>
      <c r="M35" s="100">
        <f t="shared" si="1"/>
        <v>4787695.05109447</v>
      </c>
    </row>
    <row r="36" s="82" customFormat="true" spans="5:13">
      <c r="E36" s="82">
        <v>19</v>
      </c>
      <c r="F36" s="100">
        <f t="shared" si="0"/>
        <v>38799.6031746032</v>
      </c>
      <c r="G36" s="100">
        <f t="shared" si="2"/>
        <v>19841.2698412698</v>
      </c>
      <c r="H36" s="100">
        <f t="shared" si="6"/>
        <v>18958.3333333334</v>
      </c>
      <c r="I36" s="107">
        <f t="shared" si="7"/>
        <v>4623015.87301588</v>
      </c>
      <c r="J36" s="100">
        <f t="shared" si="3"/>
        <v>31807.2931919906</v>
      </c>
      <c r="K36" s="100">
        <f t="shared" si="4"/>
        <v>12257.5384000215</v>
      </c>
      <c r="L36" s="100">
        <f t="shared" si="5"/>
        <v>19549.7547919691</v>
      </c>
      <c r="M36" s="100">
        <f t="shared" si="1"/>
        <v>4775437.51269445</v>
      </c>
    </row>
    <row r="37" s="82" customFormat="true" spans="5:13">
      <c r="E37" s="82">
        <v>20</v>
      </c>
      <c r="F37" s="100">
        <f t="shared" si="0"/>
        <v>38718.5846560847</v>
      </c>
      <c r="G37" s="100">
        <f t="shared" si="2"/>
        <v>19841.2698412698</v>
      </c>
      <c r="H37" s="100">
        <f t="shared" si="6"/>
        <v>18877.3148148148</v>
      </c>
      <c r="I37" s="107">
        <f t="shared" si="7"/>
        <v>4603174.60317461</v>
      </c>
      <c r="J37" s="100">
        <f t="shared" si="3"/>
        <v>31807.2931919906</v>
      </c>
      <c r="K37" s="100">
        <f t="shared" si="4"/>
        <v>12307.5900151549</v>
      </c>
      <c r="L37" s="100">
        <f t="shared" si="5"/>
        <v>19499.7031768357</v>
      </c>
      <c r="M37" s="100">
        <f t="shared" si="1"/>
        <v>4763129.9226793</v>
      </c>
    </row>
    <row r="38" s="82" customFormat="true" spans="5:13">
      <c r="E38" s="82">
        <v>21</v>
      </c>
      <c r="F38" s="100">
        <f t="shared" si="0"/>
        <v>38637.5661375662</v>
      </c>
      <c r="G38" s="100">
        <f t="shared" si="2"/>
        <v>19841.2698412698</v>
      </c>
      <c r="H38" s="100">
        <f t="shared" si="6"/>
        <v>18796.2962962963</v>
      </c>
      <c r="I38" s="107">
        <f t="shared" si="7"/>
        <v>4583333.33333334</v>
      </c>
      <c r="J38" s="100">
        <f t="shared" si="3"/>
        <v>31807.2931919906</v>
      </c>
      <c r="K38" s="100">
        <f t="shared" si="4"/>
        <v>12357.8460077168</v>
      </c>
      <c r="L38" s="100">
        <f t="shared" si="5"/>
        <v>19449.4471842738</v>
      </c>
      <c r="M38" s="100">
        <f t="shared" si="1"/>
        <v>4750772.07667158</v>
      </c>
    </row>
    <row r="39" s="82" customFormat="true" spans="5:13">
      <c r="E39" s="82">
        <v>22</v>
      </c>
      <c r="F39" s="100">
        <f t="shared" si="0"/>
        <v>38556.5476190476</v>
      </c>
      <c r="G39" s="100">
        <f t="shared" si="2"/>
        <v>19841.2698412698</v>
      </c>
      <c r="H39" s="100">
        <f t="shared" si="6"/>
        <v>18715.2777777778</v>
      </c>
      <c r="I39" s="107">
        <f t="shared" si="7"/>
        <v>4563492.06349207</v>
      </c>
      <c r="J39" s="100">
        <f t="shared" si="3"/>
        <v>31807.2931919906</v>
      </c>
      <c r="K39" s="100">
        <f t="shared" si="4"/>
        <v>12408.3072122483</v>
      </c>
      <c r="L39" s="100">
        <f t="shared" si="5"/>
        <v>19398.9859797423</v>
      </c>
      <c r="M39" s="100">
        <f t="shared" si="1"/>
        <v>4738363.76945933</v>
      </c>
    </row>
    <row r="40" s="82" customFormat="true" spans="5:13">
      <c r="E40" s="82">
        <v>23</v>
      </c>
      <c r="F40" s="100">
        <f t="shared" si="0"/>
        <v>38475.5291005291</v>
      </c>
      <c r="G40" s="100">
        <f t="shared" si="2"/>
        <v>19841.2698412698</v>
      </c>
      <c r="H40" s="100">
        <f t="shared" si="6"/>
        <v>18634.2592592593</v>
      </c>
      <c r="I40" s="107">
        <f t="shared" si="7"/>
        <v>4543650.7936508</v>
      </c>
      <c r="J40" s="100">
        <f t="shared" si="3"/>
        <v>31807.2931919906</v>
      </c>
      <c r="K40" s="100">
        <f t="shared" si="4"/>
        <v>12458.9744666983</v>
      </c>
      <c r="L40" s="100">
        <f t="shared" si="5"/>
        <v>19348.3187252923</v>
      </c>
      <c r="M40" s="100">
        <f t="shared" si="1"/>
        <v>4725904.79499263</v>
      </c>
    </row>
    <row r="41" s="82" customFormat="true" spans="5:13">
      <c r="E41" s="82">
        <v>24</v>
      </c>
      <c r="F41" s="100">
        <f t="shared" si="0"/>
        <v>38394.5105820106</v>
      </c>
      <c r="G41" s="100">
        <f t="shared" si="2"/>
        <v>19841.2698412698</v>
      </c>
      <c r="H41" s="100">
        <f t="shared" si="6"/>
        <v>18553.2407407408</v>
      </c>
      <c r="I41" s="107">
        <f t="shared" si="7"/>
        <v>4523809.52380953</v>
      </c>
      <c r="J41" s="100">
        <f t="shared" si="3"/>
        <v>31807.2931919906</v>
      </c>
      <c r="K41" s="100">
        <f t="shared" si="4"/>
        <v>12509.8486124373</v>
      </c>
      <c r="L41" s="100">
        <f t="shared" si="5"/>
        <v>19297.4445795533</v>
      </c>
      <c r="M41" s="100">
        <f t="shared" si="1"/>
        <v>4713394.9463802</v>
      </c>
    </row>
    <row r="42" s="82" customFormat="true" spans="5:13">
      <c r="E42" s="82">
        <v>25</v>
      </c>
      <c r="F42" s="100">
        <f t="shared" si="0"/>
        <v>38313.4920634921</v>
      </c>
      <c r="G42" s="100">
        <f t="shared" si="2"/>
        <v>19841.2698412698</v>
      </c>
      <c r="H42" s="100">
        <f t="shared" si="6"/>
        <v>18472.2222222222</v>
      </c>
      <c r="I42" s="107">
        <f t="shared" si="7"/>
        <v>4503968.25396826</v>
      </c>
      <c r="J42" s="100">
        <f t="shared" si="3"/>
        <v>31807.2931919906</v>
      </c>
      <c r="K42" s="100">
        <f t="shared" si="4"/>
        <v>12560.9304942715</v>
      </c>
      <c r="L42" s="100">
        <f t="shared" si="5"/>
        <v>19246.3626977191</v>
      </c>
      <c r="M42" s="100">
        <f t="shared" si="1"/>
        <v>4700834.01588592</v>
      </c>
    </row>
    <row r="43" s="82" customFormat="true" spans="5:13">
      <c r="E43" s="82">
        <v>26</v>
      </c>
      <c r="F43" s="100">
        <f t="shared" si="0"/>
        <v>38232.4735449736</v>
      </c>
      <c r="G43" s="100">
        <f t="shared" si="2"/>
        <v>19841.2698412698</v>
      </c>
      <c r="H43" s="100">
        <f t="shared" si="6"/>
        <v>18391.2037037037</v>
      </c>
      <c r="I43" s="107">
        <f t="shared" si="7"/>
        <v>4484126.98412699</v>
      </c>
      <c r="J43" s="100">
        <f t="shared" si="3"/>
        <v>31807.2931919906</v>
      </c>
      <c r="K43" s="100">
        <f t="shared" si="4"/>
        <v>12612.2209604564</v>
      </c>
      <c r="L43" s="100">
        <f t="shared" si="5"/>
        <v>19195.0722315342</v>
      </c>
      <c r="M43" s="100">
        <f t="shared" si="1"/>
        <v>4688221.79492547</v>
      </c>
    </row>
    <row r="44" s="82" customFormat="true" spans="5:13">
      <c r="E44" s="82">
        <v>27</v>
      </c>
      <c r="F44" s="100">
        <f t="shared" si="0"/>
        <v>38151.4550264551</v>
      </c>
      <c r="G44" s="100">
        <f t="shared" si="2"/>
        <v>19841.2698412698</v>
      </c>
      <c r="H44" s="100">
        <f t="shared" si="6"/>
        <v>18310.1851851852</v>
      </c>
      <c r="I44" s="107">
        <f t="shared" si="7"/>
        <v>4464285.71428572</v>
      </c>
      <c r="J44" s="100">
        <f t="shared" si="3"/>
        <v>31807.2931919906</v>
      </c>
      <c r="K44" s="100">
        <f t="shared" si="4"/>
        <v>12663.7208627116</v>
      </c>
      <c r="L44" s="100">
        <f t="shared" si="5"/>
        <v>19143.572329279</v>
      </c>
      <c r="M44" s="100">
        <f t="shared" si="1"/>
        <v>4675558.07406276</v>
      </c>
    </row>
    <row r="45" s="82" customFormat="true" spans="5:13">
      <c r="E45" s="82">
        <v>28</v>
      </c>
      <c r="F45" s="100">
        <f t="shared" si="0"/>
        <v>38070.4365079365</v>
      </c>
      <c r="G45" s="100">
        <f t="shared" si="2"/>
        <v>19841.2698412698</v>
      </c>
      <c r="H45" s="100">
        <f t="shared" si="6"/>
        <v>18229.1666666667</v>
      </c>
      <c r="I45" s="107">
        <f t="shared" si="7"/>
        <v>4444444.44444445</v>
      </c>
      <c r="J45" s="100">
        <f t="shared" si="3"/>
        <v>31807.2931919906</v>
      </c>
      <c r="K45" s="100">
        <f t="shared" si="4"/>
        <v>12715.4310562343</v>
      </c>
      <c r="L45" s="100">
        <f t="shared" si="5"/>
        <v>19091.8621357563</v>
      </c>
      <c r="M45" s="100">
        <f t="shared" si="1"/>
        <v>4662842.64300652</v>
      </c>
    </row>
    <row r="46" s="82" customFormat="true" spans="5:13">
      <c r="E46" s="82">
        <v>29</v>
      </c>
      <c r="F46" s="100">
        <f t="shared" si="0"/>
        <v>37989.417989418</v>
      </c>
      <c r="G46" s="100">
        <f t="shared" si="2"/>
        <v>19841.2698412698</v>
      </c>
      <c r="H46" s="100">
        <f t="shared" si="6"/>
        <v>18148.1481481482</v>
      </c>
      <c r="I46" s="107">
        <f t="shared" si="7"/>
        <v>4424603.17460318</v>
      </c>
      <c r="J46" s="100">
        <f t="shared" si="3"/>
        <v>31807.2931919906</v>
      </c>
      <c r="K46" s="100">
        <f t="shared" si="4"/>
        <v>12767.352399714</v>
      </c>
      <c r="L46" s="100">
        <f t="shared" si="5"/>
        <v>19039.9407922766</v>
      </c>
      <c r="M46" s="100">
        <f t="shared" si="1"/>
        <v>4650075.29060681</v>
      </c>
    </row>
    <row r="47" s="82" customFormat="true" spans="5:13">
      <c r="E47" s="82">
        <v>30</v>
      </c>
      <c r="F47" s="100">
        <f t="shared" si="0"/>
        <v>37908.3994708995</v>
      </c>
      <c r="G47" s="100">
        <f t="shared" si="2"/>
        <v>19841.2698412698</v>
      </c>
      <c r="H47" s="100">
        <f t="shared" si="6"/>
        <v>18067.1296296297</v>
      </c>
      <c r="I47" s="107">
        <f t="shared" si="7"/>
        <v>4404761.90476191</v>
      </c>
      <c r="J47" s="100">
        <f t="shared" si="3"/>
        <v>31807.2931919906</v>
      </c>
      <c r="K47" s="100">
        <f t="shared" si="4"/>
        <v>12819.4857553461</v>
      </c>
      <c r="L47" s="100">
        <f t="shared" si="5"/>
        <v>18987.8074366445</v>
      </c>
      <c r="M47" s="100">
        <f t="shared" si="1"/>
        <v>4637255.80485146</v>
      </c>
    </row>
    <row r="48" s="82" customFormat="true" spans="5:13">
      <c r="E48" s="82">
        <v>31</v>
      </c>
      <c r="F48" s="100">
        <f t="shared" si="0"/>
        <v>37827.380952381</v>
      </c>
      <c r="G48" s="100">
        <f t="shared" si="2"/>
        <v>19841.2698412698</v>
      </c>
      <c r="H48" s="100">
        <f t="shared" si="6"/>
        <v>17986.1111111111</v>
      </c>
      <c r="I48" s="107">
        <f t="shared" si="7"/>
        <v>4384920.63492064</v>
      </c>
      <c r="J48" s="100">
        <f t="shared" si="3"/>
        <v>31807.2931919906</v>
      </c>
      <c r="K48" s="100">
        <f t="shared" si="4"/>
        <v>12871.8319888471</v>
      </c>
      <c r="L48" s="100">
        <f t="shared" si="5"/>
        <v>18935.4612031435</v>
      </c>
      <c r="M48" s="100">
        <f t="shared" si="1"/>
        <v>4624383.97286262</v>
      </c>
    </row>
    <row r="49" s="82" customFormat="true" spans="5:13">
      <c r="E49" s="82">
        <v>32</v>
      </c>
      <c r="F49" s="100">
        <f t="shared" si="0"/>
        <v>37746.3624338625</v>
      </c>
      <c r="G49" s="100">
        <f t="shared" si="2"/>
        <v>19841.2698412698</v>
      </c>
      <c r="H49" s="100">
        <f t="shared" si="6"/>
        <v>17905.0925925926</v>
      </c>
      <c r="I49" s="107">
        <f t="shared" si="7"/>
        <v>4365079.36507937</v>
      </c>
      <c r="J49" s="100">
        <f t="shared" si="3"/>
        <v>31807.2931919906</v>
      </c>
      <c r="K49" s="100">
        <f t="shared" si="4"/>
        <v>12924.3919694683</v>
      </c>
      <c r="L49" s="100">
        <f t="shared" si="5"/>
        <v>18882.9012225223</v>
      </c>
      <c r="M49" s="100">
        <f t="shared" si="1"/>
        <v>4611459.58089315</v>
      </c>
    </row>
    <row r="50" s="82" customFormat="true" spans="5:13">
      <c r="E50" s="82">
        <v>33</v>
      </c>
      <c r="F50" s="100">
        <f t="shared" si="0"/>
        <v>37665.343915344</v>
      </c>
      <c r="G50" s="100">
        <f t="shared" si="2"/>
        <v>19841.2698412698</v>
      </c>
      <c r="H50" s="100">
        <f t="shared" si="6"/>
        <v>17824.0740740741</v>
      </c>
      <c r="I50" s="107">
        <f t="shared" si="7"/>
        <v>4345238.0952381</v>
      </c>
      <c r="J50" s="100">
        <f t="shared" si="3"/>
        <v>31807.2931919906</v>
      </c>
      <c r="K50" s="100">
        <f t="shared" si="4"/>
        <v>12977.1665700102</v>
      </c>
      <c r="L50" s="100">
        <f t="shared" si="5"/>
        <v>18830.1266219804</v>
      </c>
      <c r="M50" s="100">
        <f t="shared" si="1"/>
        <v>4598482.41432314</v>
      </c>
    </row>
    <row r="51" s="82" customFormat="true" spans="5:13">
      <c r="E51" s="82">
        <v>34</v>
      </c>
      <c r="F51" s="100">
        <f t="shared" si="0"/>
        <v>37584.3253968254</v>
      </c>
      <c r="G51" s="100">
        <f t="shared" si="2"/>
        <v>19841.2698412698</v>
      </c>
      <c r="H51" s="100">
        <f t="shared" si="6"/>
        <v>17743.0555555556</v>
      </c>
      <c r="I51" s="107">
        <f t="shared" si="7"/>
        <v>4325396.82539683</v>
      </c>
      <c r="J51" s="100">
        <f t="shared" si="3"/>
        <v>31807.2931919906</v>
      </c>
      <c r="K51" s="100">
        <f t="shared" si="4"/>
        <v>13030.1566668378</v>
      </c>
      <c r="L51" s="100">
        <f t="shared" si="5"/>
        <v>18777.1365251528</v>
      </c>
      <c r="M51" s="100">
        <f t="shared" si="1"/>
        <v>4585452.2576563</v>
      </c>
    </row>
    <row r="52" s="82" customFormat="true" spans="5:13">
      <c r="E52" s="82">
        <v>35</v>
      </c>
      <c r="F52" s="100">
        <f t="shared" si="0"/>
        <v>37503.3068783069</v>
      </c>
      <c r="G52" s="100">
        <f t="shared" si="2"/>
        <v>19841.2698412698</v>
      </c>
      <c r="H52" s="100">
        <f t="shared" si="6"/>
        <v>17662.0370370371</v>
      </c>
      <c r="I52" s="107">
        <f t="shared" si="7"/>
        <v>4305555.55555556</v>
      </c>
      <c r="J52" s="100">
        <f t="shared" si="3"/>
        <v>31807.2931919906</v>
      </c>
      <c r="K52" s="100">
        <f t="shared" si="4"/>
        <v>13083.363139894</v>
      </c>
      <c r="L52" s="100">
        <f t="shared" si="5"/>
        <v>18723.9300520966</v>
      </c>
      <c r="M52" s="100">
        <f t="shared" si="1"/>
        <v>4572368.8945164</v>
      </c>
    </row>
    <row r="53" s="82" customFormat="true" spans="5:13">
      <c r="E53" s="82">
        <v>36</v>
      </c>
      <c r="F53" s="100">
        <f t="shared" si="0"/>
        <v>37422.2883597884</v>
      </c>
      <c r="G53" s="100">
        <f t="shared" si="2"/>
        <v>19841.2698412698</v>
      </c>
      <c r="H53" s="100">
        <f t="shared" si="6"/>
        <v>17581.0185185186</v>
      </c>
      <c r="I53" s="107">
        <f t="shared" si="7"/>
        <v>4285714.28571429</v>
      </c>
      <c r="J53" s="100">
        <f t="shared" si="3"/>
        <v>31807.2931919906</v>
      </c>
      <c r="K53" s="100">
        <f t="shared" si="4"/>
        <v>13136.7868727153</v>
      </c>
      <c r="L53" s="100">
        <f t="shared" si="5"/>
        <v>18670.5063192753</v>
      </c>
      <c r="M53" s="100">
        <f t="shared" si="1"/>
        <v>4559232.10764369</v>
      </c>
    </row>
    <row r="54" s="82" customFormat="true" spans="5:13">
      <c r="E54" s="82">
        <v>37</v>
      </c>
      <c r="F54" s="100">
        <f t="shared" si="0"/>
        <v>37341.2698412699</v>
      </c>
      <c r="G54" s="100">
        <f t="shared" si="2"/>
        <v>19841.2698412698</v>
      </c>
      <c r="H54" s="100">
        <f t="shared" si="6"/>
        <v>17500</v>
      </c>
      <c r="I54" s="107">
        <f t="shared" si="7"/>
        <v>4265873.01587303</v>
      </c>
      <c r="J54" s="100">
        <f t="shared" si="3"/>
        <v>31807.2931919906</v>
      </c>
      <c r="K54" s="100">
        <f t="shared" si="4"/>
        <v>13190.4287524455</v>
      </c>
      <c r="L54" s="100">
        <f t="shared" si="5"/>
        <v>18616.8644395451</v>
      </c>
      <c r="M54" s="100">
        <f t="shared" si="1"/>
        <v>4546041.67889124</v>
      </c>
    </row>
    <row r="55" s="82" customFormat="true" spans="5:13">
      <c r="E55" s="82">
        <v>38</v>
      </c>
      <c r="F55" s="100">
        <f t="shared" si="0"/>
        <v>37260.2513227514</v>
      </c>
      <c r="G55" s="100">
        <f t="shared" si="2"/>
        <v>19841.2698412698</v>
      </c>
      <c r="H55" s="100">
        <f t="shared" si="6"/>
        <v>17418.9814814815</v>
      </c>
      <c r="I55" s="107">
        <f t="shared" si="7"/>
        <v>4246031.74603176</v>
      </c>
      <c r="J55" s="100">
        <f t="shared" si="3"/>
        <v>31807.2931919906</v>
      </c>
      <c r="K55" s="100">
        <f t="shared" si="4"/>
        <v>13244.2896698514</v>
      </c>
      <c r="L55" s="100">
        <f t="shared" si="5"/>
        <v>18563.0035221392</v>
      </c>
      <c r="M55" s="100">
        <f t="shared" si="1"/>
        <v>4532797.38922139</v>
      </c>
    </row>
    <row r="56" s="82" customFormat="true" spans="5:13">
      <c r="E56" s="82">
        <v>39</v>
      </c>
      <c r="F56" s="100">
        <f t="shared" si="0"/>
        <v>37179.2328042328</v>
      </c>
      <c r="G56" s="100">
        <f t="shared" si="2"/>
        <v>19841.2698412698</v>
      </c>
      <c r="H56" s="100">
        <f t="shared" si="6"/>
        <v>17337.962962963</v>
      </c>
      <c r="I56" s="107">
        <f t="shared" si="7"/>
        <v>4226190.47619049</v>
      </c>
      <c r="J56" s="100">
        <f t="shared" si="3"/>
        <v>31807.2931919906</v>
      </c>
      <c r="K56" s="100">
        <f t="shared" si="4"/>
        <v>13298.3705193366</v>
      </c>
      <c r="L56" s="100">
        <f t="shared" si="5"/>
        <v>18508.922672654</v>
      </c>
      <c r="M56" s="100">
        <f t="shared" si="1"/>
        <v>4519499.01870206</v>
      </c>
    </row>
    <row r="57" s="82" customFormat="true" spans="5:13">
      <c r="E57" s="82">
        <v>40</v>
      </c>
      <c r="F57" s="100">
        <f t="shared" si="0"/>
        <v>37098.2142857143</v>
      </c>
      <c r="G57" s="100">
        <f t="shared" si="2"/>
        <v>19841.2698412698</v>
      </c>
      <c r="H57" s="100">
        <f t="shared" si="6"/>
        <v>17256.9444444445</v>
      </c>
      <c r="I57" s="107">
        <f t="shared" si="7"/>
        <v>4206349.20634922</v>
      </c>
      <c r="J57" s="100">
        <f t="shared" si="3"/>
        <v>31807.2931919906</v>
      </c>
      <c r="K57" s="100">
        <f t="shared" si="4"/>
        <v>13352.6721989572</v>
      </c>
      <c r="L57" s="100">
        <f t="shared" si="5"/>
        <v>18454.6209930334</v>
      </c>
      <c r="M57" s="100">
        <f t="shared" si="1"/>
        <v>4506146.3465031</v>
      </c>
    </row>
    <row r="58" s="82" customFormat="true" spans="5:13">
      <c r="E58" s="82">
        <v>41</v>
      </c>
      <c r="F58" s="100">
        <f t="shared" si="0"/>
        <v>37017.1957671958</v>
      </c>
      <c r="G58" s="100">
        <f t="shared" si="2"/>
        <v>19841.2698412698</v>
      </c>
      <c r="H58" s="100">
        <f t="shared" si="6"/>
        <v>17175.925925926</v>
      </c>
      <c r="I58" s="107">
        <f t="shared" si="7"/>
        <v>4186507.93650795</v>
      </c>
      <c r="J58" s="100">
        <f t="shared" si="3"/>
        <v>31807.2931919906</v>
      </c>
      <c r="K58" s="100">
        <f t="shared" si="4"/>
        <v>13407.1956104363</v>
      </c>
      <c r="L58" s="100">
        <f t="shared" si="5"/>
        <v>18400.0975815543</v>
      </c>
      <c r="M58" s="100">
        <f t="shared" si="1"/>
        <v>4492739.15089266</v>
      </c>
    </row>
    <row r="59" s="82" customFormat="true" spans="5:13">
      <c r="E59" s="82">
        <v>42</v>
      </c>
      <c r="F59" s="100">
        <f t="shared" si="0"/>
        <v>36936.1772486773</v>
      </c>
      <c r="G59" s="100">
        <f t="shared" si="2"/>
        <v>19841.2698412698</v>
      </c>
      <c r="H59" s="100">
        <f t="shared" si="6"/>
        <v>17094.9074074074</v>
      </c>
      <c r="I59" s="107">
        <f t="shared" si="7"/>
        <v>4166666.66666668</v>
      </c>
      <c r="J59" s="100">
        <f t="shared" si="3"/>
        <v>31807.2931919906</v>
      </c>
      <c r="K59" s="100">
        <f t="shared" si="4"/>
        <v>13461.9416591789</v>
      </c>
      <c r="L59" s="100">
        <f t="shared" si="5"/>
        <v>18345.3515328117</v>
      </c>
      <c r="M59" s="100">
        <f t="shared" si="1"/>
        <v>4479277.20923348</v>
      </c>
    </row>
    <row r="60" s="82" customFormat="true" spans="5:13">
      <c r="E60" s="82">
        <v>43</v>
      </c>
      <c r="F60" s="100">
        <f t="shared" si="0"/>
        <v>36855.1587301588</v>
      </c>
      <c r="G60" s="100">
        <f t="shared" si="2"/>
        <v>19841.2698412698</v>
      </c>
      <c r="H60" s="100">
        <f t="shared" si="6"/>
        <v>17013.8888888889</v>
      </c>
      <c r="I60" s="107">
        <f t="shared" si="7"/>
        <v>4146825.39682541</v>
      </c>
      <c r="J60" s="100">
        <f t="shared" si="3"/>
        <v>31807.2931919906</v>
      </c>
      <c r="K60" s="100">
        <f t="shared" si="4"/>
        <v>13516.9112542872</v>
      </c>
      <c r="L60" s="100">
        <f t="shared" si="5"/>
        <v>18290.3819377034</v>
      </c>
      <c r="M60" s="100">
        <f t="shared" si="1"/>
        <v>4465760.2979792</v>
      </c>
    </row>
    <row r="61" s="82" customFormat="true" spans="5:13">
      <c r="E61" s="82">
        <v>44</v>
      </c>
      <c r="F61" s="100">
        <f t="shared" si="0"/>
        <v>36774.1402116403</v>
      </c>
      <c r="G61" s="100">
        <f t="shared" si="2"/>
        <v>19841.2698412698</v>
      </c>
      <c r="H61" s="100">
        <f t="shared" si="6"/>
        <v>16932.8703703704</v>
      </c>
      <c r="I61" s="107">
        <f t="shared" si="7"/>
        <v>4126984.12698414</v>
      </c>
      <c r="J61" s="100">
        <f t="shared" si="3"/>
        <v>31807.2931919906</v>
      </c>
      <c r="K61" s="100">
        <f t="shared" si="4"/>
        <v>13572.1053085755</v>
      </c>
      <c r="L61" s="100">
        <f t="shared" si="5"/>
        <v>18235.1878834151</v>
      </c>
      <c r="M61" s="100">
        <f t="shared" si="1"/>
        <v>4452188.19267062</v>
      </c>
    </row>
    <row r="62" s="82" customFormat="true" spans="5:13">
      <c r="E62" s="82">
        <v>45</v>
      </c>
      <c r="F62" s="100">
        <f t="shared" si="0"/>
        <v>36693.1216931217</v>
      </c>
      <c r="G62" s="100">
        <f t="shared" si="2"/>
        <v>19841.2698412698</v>
      </c>
      <c r="H62" s="100">
        <f t="shared" si="6"/>
        <v>16851.8518518519</v>
      </c>
      <c r="I62" s="107">
        <f t="shared" si="7"/>
        <v>4107142.85714287</v>
      </c>
      <c r="J62" s="100">
        <f t="shared" si="3"/>
        <v>31807.2931919906</v>
      </c>
      <c r="K62" s="100">
        <f t="shared" si="4"/>
        <v>13627.5247385856</v>
      </c>
      <c r="L62" s="100">
        <f t="shared" si="5"/>
        <v>18179.768453405</v>
      </c>
      <c r="M62" s="100">
        <f t="shared" si="1"/>
        <v>4438560.66793204</v>
      </c>
    </row>
    <row r="63" s="82" customFormat="true" spans="5:13">
      <c r="E63" s="82">
        <v>46</v>
      </c>
      <c r="F63" s="100">
        <f t="shared" si="0"/>
        <v>36612.1031746032</v>
      </c>
      <c r="G63" s="100">
        <f t="shared" si="2"/>
        <v>19841.2698412698</v>
      </c>
      <c r="H63" s="100">
        <f t="shared" si="6"/>
        <v>16770.8333333334</v>
      </c>
      <c r="I63" s="107">
        <f t="shared" si="7"/>
        <v>4087301.5873016</v>
      </c>
      <c r="J63" s="100">
        <f t="shared" si="3"/>
        <v>31807.2931919906</v>
      </c>
      <c r="K63" s="100">
        <f t="shared" si="4"/>
        <v>13683.1704646015</v>
      </c>
      <c r="L63" s="100">
        <f t="shared" si="5"/>
        <v>18124.1227273891</v>
      </c>
      <c r="M63" s="100">
        <f t="shared" si="1"/>
        <v>4424877.49746743</v>
      </c>
    </row>
    <row r="64" s="82" customFormat="true" spans="5:13">
      <c r="E64" s="82">
        <v>47</v>
      </c>
      <c r="F64" s="100">
        <f t="shared" si="0"/>
        <v>36531.0846560847</v>
      </c>
      <c r="G64" s="100">
        <f t="shared" si="2"/>
        <v>19841.2698412698</v>
      </c>
      <c r="H64" s="100">
        <f t="shared" si="6"/>
        <v>16689.8148148149</v>
      </c>
      <c r="I64" s="107">
        <f t="shared" si="7"/>
        <v>4067460.31746033</v>
      </c>
      <c r="J64" s="100">
        <f t="shared" si="3"/>
        <v>31807.2931919906</v>
      </c>
      <c r="K64" s="100">
        <f t="shared" si="4"/>
        <v>13739.0434106652</v>
      </c>
      <c r="L64" s="100">
        <f t="shared" si="5"/>
        <v>18068.2497813254</v>
      </c>
      <c r="M64" s="100">
        <f t="shared" si="1"/>
        <v>4411138.45405677</v>
      </c>
    </row>
    <row r="65" s="82" customFormat="true" spans="5:13">
      <c r="E65" s="82">
        <v>48</v>
      </c>
      <c r="F65" s="100">
        <f t="shared" si="0"/>
        <v>36450.0661375662</v>
      </c>
      <c r="G65" s="100">
        <f t="shared" si="2"/>
        <v>19841.2698412698</v>
      </c>
      <c r="H65" s="100">
        <f t="shared" si="6"/>
        <v>16608.7962962963</v>
      </c>
      <c r="I65" s="107">
        <f t="shared" si="7"/>
        <v>4047619.04761906</v>
      </c>
      <c r="J65" s="100">
        <f t="shared" si="3"/>
        <v>31807.2931919906</v>
      </c>
      <c r="K65" s="100">
        <f t="shared" si="4"/>
        <v>13795.1445045921</v>
      </c>
      <c r="L65" s="100">
        <f t="shared" si="5"/>
        <v>18012.1486873985</v>
      </c>
      <c r="M65" s="100">
        <f t="shared" si="1"/>
        <v>4397343.30955218</v>
      </c>
    </row>
    <row r="66" s="82" customFormat="true" spans="5:13">
      <c r="E66" s="82">
        <v>49</v>
      </c>
      <c r="F66" s="100">
        <f t="shared" si="0"/>
        <v>36369.0476190477</v>
      </c>
      <c r="G66" s="100">
        <f t="shared" si="2"/>
        <v>19841.2698412698</v>
      </c>
      <c r="H66" s="100">
        <f t="shared" si="6"/>
        <v>16527.7777777778</v>
      </c>
      <c r="I66" s="107">
        <f t="shared" si="7"/>
        <v>4027777.77777779</v>
      </c>
      <c r="J66" s="100">
        <f t="shared" si="3"/>
        <v>31807.2931919906</v>
      </c>
      <c r="K66" s="100">
        <f t="shared" si="4"/>
        <v>13851.4746779859</v>
      </c>
      <c r="L66" s="100">
        <f t="shared" si="5"/>
        <v>17955.8185140047</v>
      </c>
      <c r="M66" s="100">
        <f t="shared" si="1"/>
        <v>4383491.83487419</v>
      </c>
    </row>
    <row r="67" s="82" customFormat="true" spans="5:13">
      <c r="E67" s="82">
        <v>50</v>
      </c>
      <c r="F67" s="100">
        <f t="shared" si="0"/>
        <v>36288.0291005291</v>
      </c>
      <c r="G67" s="100">
        <f t="shared" si="2"/>
        <v>19841.2698412698</v>
      </c>
      <c r="H67" s="100">
        <f t="shared" si="6"/>
        <v>16446.7592592593</v>
      </c>
      <c r="I67" s="107">
        <f t="shared" si="7"/>
        <v>4007936.50793652</v>
      </c>
      <c r="J67" s="100">
        <f t="shared" si="3"/>
        <v>31807.2931919906</v>
      </c>
      <c r="K67" s="100">
        <f t="shared" si="4"/>
        <v>13908.0348662543</v>
      </c>
      <c r="L67" s="100">
        <f t="shared" si="5"/>
        <v>17899.2583257363</v>
      </c>
      <c r="M67" s="100">
        <f t="shared" si="1"/>
        <v>4369583.80000794</v>
      </c>
    </row>
    <row r="68" s="82" customFormat="true" spans="5:13">
      <c r="E68" s="82">
        <v>51</v>
      </c>
      <c r="F68" s="100">
        <f t="shared" si="0"/>
        <v>36207.0105820106</v>
      </c>
      <c r="G68" s="100">
        <f t="shared" si="2"/>
        <v>19841.2698412698</v>
      </c>
      <c r="H68" s="100">
        <f t="shared" si="6"/>
        <v>16365.7407407408</v>
      </c>
      <c r="I68" s="107">
        <f t="shared" si="7"/>
        <v>3988095.23809525</v>
      </c>
      <c r="J68" s="100">
        <f t="shared" si="3"/>
        <v>31807.2931919906</v>
      </c>
      <c r="K68" s="100">
        <f t="shared" si="4"/>
        <v>13964.8260086249</v>
      </c>
      <c r="L68" s="100">
        <f t="shared" si="5"/>
        <v>17842.4671833657</v>
      </c>
      <c r="M68" s="100">
        <f t="shared" si="1"/>
        <v>4355618.97399931</v>
      </c>
    </row>
    <row r="69" s="82" customFormat="true" spans="5:13">
      <c r="E69" s="82">
        <v>52</v>
      </c>
      <c r="F69" s="100">
        <f t="shared" si="0"/>
        <v>36125.9920634921</v>
      </c>
      <c r="G69" s="100">
        <f t="shared" si="2"/>
        <v>19841.2698412698</v>
      </c>
      <c r="H69" s="100">
        <f t="shared" si="6"/>
        <v>16284.7222222223</v>
      </c>
      <c r="I69" s="107">
        <f t="shared" si="7"/>
        <v>3968253.96825398</v>
      </c>
      <c r="J69" s="100">
        <f t="shared" si="3"/>
        <v>31807.2931919906</v>
      </c>
      <c r="K69" s="100">
        <f t="shared" si="4"/>
        <v>14021.8490481601</v>
      </c>
      <c r="L69" s="100">
        <f t="shared" si="5"/>
        <v>17785.4441438305</v>
      </c>
      <c r="M69" s="100">
        <f t="shared" si="1"/>
        <v>4341597.12495115</v>
      </c>
    </row>
    <row r="70" s="82" customFormat="true" spans="5:13">
      <c r="E70" s="82">
        <v>53</v>
      </c>
      <c r="F70" s="100">
        <f t="shared" si="0"/>
        <v>36044.9735449736</v>
      </c>
      <c r="G70" s="100">
        <f t="shared" si="2"/>
        <v>19841.2698412698</v>
      </c>
      <c r="H70" s="100">
        <f t="shared" si="6"/>
        <v>16203.7037037037</v>
      </c>
      <c r="I70" s="107">
        <f t="shared" si="7"/>
        <v>3948412.69841271</v>
      </c>
      <c r="J70" s="100">
        <f t="shared" si="3"/>
        <v>31807.2931919906</v>
      </c>
      <c r="K70" s="100">
        <f t="shared" si="4"/>
        <v>14079.1049317734</v>
      </c>
      <c r="L70" s="100">
        <f t="shared" si="5"/>
        <v>17728.1882602172</v>
      </c>
      <c r="M70" s="100">
        <f t="shared" si="1"/>
        <v>4327518.02001938</v>
      </c>
    </row>
    <row r="71" s="82" customFormat="true" spans="5:13">
      <c r="E71" s="82">
        <v>54</v>
      </c>
      <c r="F71" s="100">
        <f t="shared" si="0"/>
        <v>35963.9550264551</v>
      </c>
      <c r="G71" s="100">
        <f t="shared" si="2"/>
        <v>19841.2698412698</v>
      </c>
      <c r="H71" s="100">
        <f t="shared" si="6"/>
        <v>16122.6851851852</v>
      </c>
      <c r="I71" s="107">
        <f t="shared" si="7"/>
        <v>3928571.42857144</v>
      </c>
      <c r="J71" s="100">
        <f t="shared" si="3"/>
        <v>31807.2931919906</v>
      </c>
      <c r="K71" s="100">
        <f t="shared" si="4"/>
        <v>14136.5946102448</v>
      </c>
      <c r="L71" s="100">
        <f t="shared" si="5"/>
        <v>17670.6985817458</v>
      </c>
      <c r="M71" s="100">
        <f t="shared" si="1"/>
        <v>4313381.42540913</v>
      </c>
    </row>
    <row r="72" s="82" customFormat="true" spans="5:13">
      <c r="E72" s="82">
        <v>55</v>
      </c>
      <c r="F72" s="100">
        <f t="shared" si="0"/>
        <v>35882.9365079365</v>
      </c>
      <c r="G72" s="100">
        <f t="shared" si="2"/>
        <v>19841.2698412698</v>
      </c>
      <c r="H72" s="100">
        <f t="shared" si="6"/>
        <v>16041.6666666667</v>
      </c>
      <c r="I72" s="107">
        <f t="shared" si="7"/>
        <v>3908730.15873017</v>
      </c>
      <c r="J72" s="100">
        <f t="shared" si="3"/>
        <v>31807.2931919906</v>
      </c>
      <c r="K72" s="100">
        <f t="shared" si="4"/>
        <v>14194.3190382366</v>
      </c>
      <c r="L72" s="100">
        <f t="shared" si="5"/>
        <v>17612.974153754</v>
      </c>
      <c r="M72" s="100">
        <f t="shared" si="1"/>
        <v>4299187.1063709</v>
      </c>
    </row>
    <row r="73" s="82" customFormat="true" spans="5:13">
      <c r="E73" s="82">
        <v>56</v>
      </c>
      <c r="F73" s="100">
        <f t="shared" si="0"/>
        <v>35801.917989418</v>
      </c>
      <c r="G73" s="100">
        <f t="shared" si="2"/>
        <v>19841.2698412698</v>
      </c>
      <c r="H73" s="100">
        <f t="shared" si="6"/>
        <v>15960.6481481482</v>
      </c>
      <c r="I73" s="107">
        <f t="shared" si="7"/>
        <v>3888888.8888889</v>
      </c>
      <c r="J73" s="100">
        <f t="shared" si="3"/>
        <v>31807.2931919906</v>
      </c>
      <c r="K73" s="100">
        <f t="shared" si="4"/>
        <v>14252.2791743094</v>
      </c>
      <c r="L73" s="100">
        <f t="shared" si="5"/>
        <v>17555.0140176812</v>
      </c>
      <c r="M73" s="100">
        <f t="shared" si="1"/>
        <v>4284934.82719659</v>
      </c>
    </row>
    <row r="74" s="82" customFormat="true" spans="5:13">
      <c r="E74" s="82">
        <v>57</v>
      </c>
      <c r="F74" s="100">
        <f t="shared" si="0"/>
        <v>35720.8994708995</v>
      </c>
      <c r="G74" s="100">
        <f t="shared" si="2"/>
        <v>19841.2698412698</v>
      </c>
      <c r="H74" s="100">
        <f t="shared" si="6"/>
        <v>15879.6296296297</v>
      </c>
      <c r="I74" s="107">
        <f t="shared" si="7"/>
        <v>3869047.61904763</v>
      </c>
      <c r="J74" s="100">
        <f t="shared" si="3"/>
        <v>31807.2931919906</v>
      </c>
      <c r="K74" s="100">
        <f t="shared" si="4"/>
        <v>14310.4759809379</v>
      </c>
      <c r="L74" s="100">
        <f t="shared" si="5"/>
        <v>17496.8172110527</v>
      </c>
      <c r="M74" s="100">
        <f t="shared" si="1"/>
        <v>4270624.35121565</v>
      </c>
    </row>
    <row r="75" s="82" customFormat="true" spans="5:13">
      <c r="E75" s="82">
        <v>58</v>
      </c>
      <c r="F75" s="100">
        <f t="shared" si="0"/>
        <v>35639.880952381</v>
      </c>
      <c r="G75" s="100">
        <f t="shared" si="2"/>
        <v>19841.2698412698</v>
      </c>
      <c r="H75" s="100">
        <f t="shared" si="6"/>
        <v>15798.6111111111</v>
      </c>
      <c r="I75" s="107">
        <f t="shared" si="7"/>
        <v>3849206.34920636</v>
      </c>
      <c r="J75" s="100">
        <f t="shared" si="3"/>
        <v>31807.2931919906</v>
      </c>
      <c r="K75" s="100">
        <f t="shared" si="4"/>
        <v>14368.9104245267</v>
      </c>
      <c r="L75" s="100">
        <f t="shared" si="5"/>
        <v>17438.3827674639</v>
      </c>
      <c r="M75" s="100">
        <f t="shared" si="1"/>
        <v>4256255.44079112</v>
      </c>
    </row>
    <row r="76" s="82" customFormat="true" spans="5:13">
      <c r="E76" s="82">
        <v>59</v>
      </c>
      <c r="F76" s="100">
        <f t="shared" si="0"/>
        <v>35558.8624338625</v>
      </c>
      <c r="G76" s="100">
        <f t="shared" si="2"/>
        <v>19841.2698412698</v>
      </c>
      <c r="H76" s="100">
        <f t="shared" si="6"/>
        <v>15717.5925925926</v>
      </c>
      <c r="I76" s="107">
        <f t="shared" si="7"/>
        <v>3829365.07936509</v>
      </c>
      <c r="J76" s="100">
        <f t="shared" si="3"/>
        <v>31807.2931919906</v>
      </c>
      <c r="K76" s="100">
        <f t="shared" si="4"/>
        <v>14427.5834754268</v>
      </c>
      <c r="L76" s="100">
        <f t="shared" si="5"/>
        <v>17379.7097165638</v>
      </c>
      <c r="M76" s="100">
        <f t="shared" si="1"/>
        <v>4241827.8573157</v>
      </c>
    </row>
    <row r="77" s="82" customFormat="true" spans="5:13">
      <c r="E77" s="82">
        <v>60</v>
      </c>
      <c r="F77" s="100">
        <f t="shared" si="0"/>
        <v>35477.8439153439</v>
      </c>
      <c r="G77" s="100">
        <f t="shared" si="2"/>
        <v>19841.2698412698</v>
      </c>
      <c r="H77" s="100">
        <f t="shared" si="6"/>
        <v>15636.5740740741</v>
      </c>
      <c r="I77" s="107">
        <f t="shared" si="7"/>
        <v>3809523.80952382</v>
      </c>
      <c r="J77" s="100">
        <f t="shared" si="3"/>
        <v>31807.2931919906</v>
      </c>
      <c r="K77" s="100">
        <f t="shared" si="4"/>
        <v>14486.4961079515</v>
      </c>
      <c r="L77" s="100">
        <f t="shared" si="5"/>
        <v>17320.7970840391</v>
      </c>
      <c r="M77" s="100">
        <f t="shared" si="1"/>
        <v>4227341.36120775</v>
      </c>
    </row>
    <row r="78" s="82" customFormat="true" spans="5:13">
      <c r="E78" s="82">
        <v>61</v>
      </c>
      <c r="F78" s="100">
        <f t="shared" si="0"/>
        <v>35396.8253968254</v>
      </c>
      <c r="G78" s="100">
        <f t="shared" si="2"/>
        <v>19841.2698412698</v>
      </c>
      <c r="H78" s="100">
        <f t="shared" si="6"/>
        <v>15555.5555555556</v>
      </c>
      <c r="I78" s="107">
        <f t="shared" si="7"/>
        <v>3789682.53968255</v>
      </c>
      <c r="J78" s="100">
        <f t="shared" si="3"/>
        <v>31807.2931919906</v>
      </c>
      <c r="K78" s="100">
        <f t="shared" si="4"/>
        <v>14545.6493003923</v>
      </c>
      <c r="L78" s="100">
        <f t="shared" si="5"/>
        <v>17261.6438915983</v>
      </c>
      <c r="M78" s="100">
        <f t="shared" si="1"/>
        <v>4212795.71190735</v>
      </c>
    </row>
    <row r="79" s="82" customFormat="true" spans="5:13">
      <c r="E79" s="82">
        <v>62</v>
      </c>
      <c r="F79" s="100">
        <f t="shared" si="0"/>
        <v>35315.8068783069</v>
      </c>
      <c r="G79" s="100">
        <f t="shared" si="2"/>
        <v>19841.2698412698</v>
      </c>
      <c r="H79" s="100">
        <f t="shared" si="6"/>
        <v>15474.5370370371</v>
      </c>
      <c r="I79" s="107">
        <f t="shared" si="7"/>
        <v>3769841.26984128</v>
      </c>
      <c r="J79" s="100">
        <f t="shared" si="3"/>
        <v>31807.2931919906</v>
      </c>
      <c r="K79" s="100">
        <f t="shared" si="4"/>
        <v>14605.0440350356</v>
      </c>
      <c r="L79" s="100">
        <f t="shared" si="5"/>
        <v>17202.249156955</v>
      </c>
      <c r="M79" s="100">
        <f t="shared" si="1"/>
        <v>4198190.66787232</v>
      </c>
    </row>
    <row r="80" s="82" customFormat="true" spans="5:13">
      <c r="E80" s="82">
        <v>63</v>
      </c>
      <c r="F80" s="100">
        <f t="shared" si="0"/>
        <v>35234.7883597884</v>
      </c>
      <c r="G80" s="100">
        <f t="shared" si="2"/>
        <v>19841.2698412698</v>
      </c>
      <c r="H80" s="100">
        <f t="shared" si="6"/>
        <v>15393.5185185185</v>
      </c>
      <c r="I80" s="107">
        <f t="shared" si="7"/>
        <v>3750000.00000001</v>
      </c>
      <c r="J80" s="100">
        <f t="shared" si="3"/>
        <v>31807.2931919906</v>
      </c>
      <c r="K80" s="100">
        <f t="shared" si="4"/>
        <v>14664.6812981786</v>
      </c>
      <c r="L80" s="100">
        <f t="shared" si="5"/>
        <v>17142.611893812</v>
      </c>
      <c r="M80" s="100">
        <f t="shared" si="1"/>
        <v>4183525.98657414</v>
      </c>
    </row>
    <row r="81" s="82" customFormat="true" spans="5:13">
      <c r="E81" s="82">
        <v>64</v>
      </c>
      <c r="F81" s="100">
        <f t="shared" ref="F81:F144" si="8">G81+H81</f>
        <v>35153.7698412699</v>
      </c>
      <c r="G81" s="100">
        <f t="shared" si="2"/>
        <v>19841.2698412698</v>
      </c>
      <c r="H81" s="100">
        <f t="shared" si="6"/>
        <v>15312.5</v>
      </c>
      <c r="I81" s="107">
        <f t="shared" si="7"/>
        <v>3730158.73015874</v>
      </c>
      <c r="J81" s="100">
        <f t="shared" si="3"/>
        <v>31807.2931919906</v>
      </c>
      <c r="K81" s="100">
        <f t="shared" si="4"/>
        <v>14724.5620801462</v>
      </c>
      <c r="L81" s="100">
        <f t="shared" si="5"/>
        <v>17082.7311118444</v>
      </c>
      <c r="M81" s="100">
        <f t="shared" si="1"/>
        <v>4168801.42449399</v>
      </c>
    </row>
    <row r="82" s="82" customFormat="true" spans="5:13">
      <c r="E82" s="82">
        <v>65</v>
      </c>
      <c r="F82" s="100">
        <f t="shared" si="8"/>
        <v>35072.7513227513</v>
      </c>
      <c r="G82" s="100">
        <f t="shared" ref="G82:G145" si="9">$C$11</f>
        <v>19841.2698412698</v>
      </c>
      <c r="H82" s="100">
        <f t="shared" ref="H82:H145" si="10">I81*$C$10</f>
        <v>15231.4814814815</v>
      </c>
      <c r="I82" s="107">
        <f t="shared" ref="I82:I145" si="11">I81-G82</f>
        <v>3710317.46031747</v>
      </c>
      <c r="J82" s="100">
        <f t="shared" ref="J82:J145" si="12">$C$12</f>
        <v>31807.2931919906</v>
      </c>
      <c r="K82" s="100">
        <f t="shared" ref="K82:K145" si="13">J82-L82</f>
        <v>14784.6873753068</v>
      </c>
      <c r="L82" s="100">
        <f t="shared" ref="L82:L145" si="14">M81*$C$10</f>
        <v>17022.6058166838</v>
      </c>
      <c r="M82" s="100">
        <f t="shared" ref="M82:M145" si="15">M81-K82</f>
        <v>4154016.73711869</v>
      </c>
    </row>
    <row r="83" s="82" customFormat="true" spans="5:13">
      <c r="E83" s="82">
        <v>66</v>
      </c>
      <c r="F83" s="100">
        <f t="shared" si="8"/>
        <v>34991.7328042328</v>
      </c>
      <c r="G83" s="100">
        <f t="shared" si="9"/>
        <v>19841.2698412698</v>
      </c>
      <c r="H83" s="100">
        <f t="shared" si="10"/>
        <v>15150.462962963</v>
      </c>
      <c r="I83" s="107">
        <f t="shared" si="11"/>
        <v>3690476.19047619</v>
      </c>
      <c r="J83" s="100">
        <f t="shared" si="12"/>
        <v>31807.2931919906</v>
      </c>
      <c r="K83" s="100">
        <f t="shared" si="13"/>
        <v>14845.0581820893</v>
      </c>
      <c r="L83" s="100">
        <f t="shared" si="14"/>
        <v>16962.2350099013</v>
      </c>
      <c r="M83" s="100">
        <f t="shared" si="15"/>
        <v>4139171.6789366</v>
      </c>
    </row>
    <row r="84" s="82" customFormat="true" spans="5:13">
      <c r="E84" s="82">
        <v>67</v>
      </c>
      <c r="F84" s="100">
        <f t="shared" si="8"/>
        <v>34910.7142857143</v>
      </c>
      <c r="G84" s="100">
        <f t="shared" si="9"/>
        <v>19841.2698412698</v>
      </c>
      <c r="H84" s="100">
        <f t="shared" si="10"/>
        <v>15069.4444444445</v>
      </c>
      <c r="I84" s="107">
        <f t="shared" si="11"/>
        <v>3670634.92063492</v>
      </c>
      <c r="J84" s="100">
        <f t="shared" si="12"/>
        <v>31807.2931919906</v>
      </c>
      <c r="K84" s="100">
        <f t="shared" si="13"/>
        <v>14905.6755029995</v>
      </c>
      <c r="L84" s="100">
        <f t="shared" si="14"/>
        <v>16901.6176889911</v>
      </c>
      <c r="M84" s="100">
        <f t="shared" si="15"/>
        <v>4124266.0034336</v>
      </c>
    </row>
    <row r="85" s="82" customFormat="true" spans="5:13">
      <c r="E85" s="82">
        <v>68</v>
      </c>
      <c r="F85" s="100">
        <f t="shared" si="8"/>
        <v>34829.6957671958</v>
      </c>
      <c r="G85" s="100">
        <f t="shared" si="9"/>
        <v>19841.2698412698</v>
      </c>
      <c r="H85" s="100">
        <f t="shared" si="10"/>
        <v>14988.4259259259</v>
      </c>
      <c r="I85" s="107">
        <f t="shared" si="11"/>
        <v>3650793.65079365</v>
      </c>
      <c r="J85" s="100">
        <f t="shared" si="12"/>
        <v>31807.2931919906</v>
      </c>
      <c r="K85" s="100">
        <f t="shared" si="13"/>
        <v>14966.5403446367</v>
      </c>
      <c r="L85" s="100">
        <f t="shared" si="14"/>
        <v>16840.7528473539</v>
      </c>
      <c r="M85" s="100">
        <f t="shared" si="15"/>
        <v>4109299.46308896</v>
      </c>
    </row>
    <row r="86" s="82" customFormat="true" spans="5:13">
      <c r="E86" s="82">
        <v>69</v>
      </c>
      <c r="F86" s="100">
        <f t="shared" si="8"/>
        <v>34748.6772486773</v>
      </c>
      <c r="G86" s="100">
        <f t="shared" si="9"/>
        <v>19841.2698412698</v>
      </c>
      <c r="H86" s="100">
        <f t="shared" si="10"/>
        <v>14907.4074074074</v>
      </c>
      <c r="I86" s="107">
        <f t="shared" si="11"/>
        <v>3630952.38095238</v>
      </c>
      <c r="J86" s="100">
        <f t="shared" si="12"/>
        <v>31807.2931919906</v>
      </c>
      <c r="K86" s="100">
        <f t="shared" si="13"/>
        <v>15027.6537177107</v>
      </c>
      <c r="L86" s="100">
        <f t="shared" si="14"/>
        <v>16779.6394742799</v>
      </c>
      <c r="M86" s="100">
        <f t="shared" si="15"/>
        <v>4094271.80937125</v>
      </c>
    </row>
    <row r="87" s="82" customFormat="true" spans="5:13">
      <c r="E87" s="82">
        <v>70</v>
      </c>
      <c r="F87" s="100">
        <f t="shared" si="8"/>
        <v>34667.6587301587</v>
      </c>
      <c r="G87" s="100">
        <f t="shared" si="9"/>
        <v>19841.2698412698</v>
      </c>
      <c r="H87" s="100">
        <f t="shared" si="10"/>
        <v>14826.3888888889</v>
      </c>
      <c r="I87" s="107">
        <f t="shared" si="11"/>
        <v>3611111.11111111</v>
      </c>
      <c r="J87" s="100">
        <f t="shared" si="12"/>
        <v>31807.2931919906</v>
      </c>
      <c r="K87" s="100">
        <f t="shared" si="13"/>
        <v>15089.016637058</v>
      </c>
      <c r="L87" s="100">
        <f t="shared" si="14"/>
        <v>16718.2765549326</v>
      </c>
      <c r="M87" s="100">
        <f t="shared" si="15"/>
        <v>4079182.79273419</v>
      </c>
    </row>
    <row r="88" s="82" customFormat="true" spans="5:13">
      <c r="E88" s="82">
        <v>71</v>
      </c>
      <c r="F88" s="100">
        <f t="shared" si="8"/>
        <v>34586.6402116402</v>
      </c>
      <c r="G88" s="100">
        <f t="shared" si="9"/>
        <v>19841.2698412698</v>
      </c>
      <c r="H88" s="100">
        <f t="shared" si="10"/>
        <v>14745.3703703704</v>
      </c>
      <c r="I88" s="107">
        <f t="shared" si="11"/>
        <v>3591269.84126984</v>
      </c>
      <c r="J88" s="100">
        <f t="shared" si="12"/>
        <v>31807.2931919906</v>
      </c>
      <c r="K88" s="100">
        <f t="shared" si="13"/>
        <v>15150.6301216593</v>
      </c>
      <c r="L88" s="100">
        <f t="shared" si="14"/>
        <v>16656.6630703313</v>
      </c>
      <c r="M88" s="100">
        <f t="shared" si="15"/>
        <v>4064032.16261253</v>
      </c>
    </row>
    <row r="89" s="82" customFormat="true" spans="5:13">
      <c r="E89" s="82">
        <v>72</v>
      </c>
      <c r="F89" s="100">
        <f t="shared" si="8"/>
        <v>34505.6216931217</v>
      </c>
      <c r="G89" s="100">
        <f t="shared" si="9"/>
        <v>19841.2698412698</v>
      </c>
      <c r="H89" s="100">
        <f t="shared" si="10"/>
        <v>14664.3518518519</v>
      </c>
      <c r="I89" s="107">
        <f t="shared" si="11"/>
        <v>3571428.57142857</v>
      </c>
      <c r="J89" s="100">
        <f t="shared" si="12"/>
        <v>31807.2931919906</v>
      </c>
      <c r="K89" s="100">
        <f t="shared" si="13"/>
        <v>15212.4951946561</v>
      </c>
      <c r="L89" s="100">
        <f t="shared" si="14"/>
        <v>16594.7979973345</v>
      </c>
      <c r="M89" s="100">
        <f t="shared" si="15"/>
        <v>4048819.66741788</v>
      </c>
    </row>
    <row r="90" s="82" customFormat="true" spans="5:13">
      <c r="E90" s="82">
        <v>73</v>
      </c>
      <c r="F90" s="100">
        <f t="shared" si="8"/>
        <v>34424.6031746032</v>
      </c>
      <c r="G90" s="100">
        <f t="shared" si="9"/>
        <v>19841.2698412698</v>
      </c>
      <c r="H90" s="100">
        <f t="shared" si="10"/>
        <v>14583.3333333333</v>
      </c>
      <c r="I90" s="107">
        <f t="shared" si="11"/>
        <v>3551587.3015873</v>
      </c>
      <c r="J90" s="100">
        <f t="shared" si="12"/>
        <v>31807.2931919906</v>
      </c>
      <c r="K90" s="100">
        <f t="shared" si="13"/>
        <v>15274.6128833676</v>
      </c>
      <c r="L90" s="100">
        <f t="shared" si="14"/>
        <v>16532.680308623</v>
      </c>
      <c r="M90" s="100">
        <f t="shared" si="15"/>
        <v>4033545.05453451</v>
      </c>
    </row>
    <row r="91" s="82" customFormat="true" spans="5:13">
      <c r="E91" s="82">
        <v>74</v>
      </c>
      <c r="F91" s="100">
        <f t="shared" si="8"/>
        <v>34343.5846560847</v>
      </c>
      <c r="G91" s="100">
        <f t="shared" si="9"/>
        <v>19841.2698412698</v>
      </c>
      <c r="H91" s="100">
        <f t="shared" si="10"/>
        <v>14502.3148148148</v>
      </c>
      <c r="I91" s="107">
        <f t="shared" si="11"/>
        <v>3531746.03174603</v>
      </c>
      <c r="J91" s="100">
        <f t="shared" si="12"/>
        <v>31807.2931919906</v>
      </c>
      <c r="K91" s="100">
        <f t="shared" si="13"/>
        <v>15336.984219308</v>
      </c>
      <c r="L91" s="100">
        <f t="shared" si="14"/>
        <v>16470.3089726826</v>
      </c>
      <c r="M91" s="100">
        <f t="shared" si="15"/>
        <v>4018208.0703152</v>
      </c>
    </row>
    <row r="92" s="82" customFormat="true" spans="5:13">
      <c r="E92" s="82">
        <v>75</v>
      </c>
      <c r="F92" s="100">
        <f t="shared" si="8"/>
        <v>34262.5661375662</v>
      </c>
      <c r="G92" s="100">
        <f t="shared" si="9"/>
        <v>19841.2698412698</v>
      </c>
      <c r="H92" s="100">
        <f t="shared" si="10"/>
        <v>14421.2962962963</v>
      </c>
      <c r="I92" s="107">
        <f t="shared" si="11"/>
        <v>3511904.76190476</v>
      </c>
      <c r="J92" s="100">
        <f t="shared" si="12"/>
        <v>31807.2931919906</v>
      </c>
      <c r="K92" s="100">
        <f t="shared" si="13"/>
        <v>15399.6102382035</v>
      </c>
      <c r="L92" s="100">
        <f t="shared" si="14"/>
        <v>16407.6829537871</v>
      </c>
      <c r="M92" s="100">
        <f t="shared" si="15"/>
        <v>4002808.460077</v>
      </c>
    </row>
    <row r="93" s="82" customFormat="true" spans="5:13">
      <c r="E93" s="82">
        <v>76</v>
      </c>
      <c r="F93" s="100">
        <f t="shared" si="8"/>
        <v>34181.5476190476</v>
      </c>
      <c r="G93" s="100">
        <f t="shared" si="9"/>
        <v>19841.2698412698</v>
      </c>
      <c r="H93" s="100">
        <f t="shared" si="10"/>
        <v>14340.2777777778</v>
      </c>
      <c r="I93" s="107">
        <f t="shared" si="11"/>
        <v>3492063.49206349</v>
      </c>
      <c r="J93" s="100">
        <f t="shared" si="12"/>
        <v>31807.2931919906</v>
      </c>
      <c r="K93" s="100">
        <f t="shared" si="13"/>
        <v>15462.4919800095</v>
      </c>
      <c r="L93" s="100">
        <f t="shared" si="14"/>
        <v>16344.8012119811</v>
      </c>
      <c r="M93" s="100">
        <f t="shared" si="15"/>
        <v>3987345.96809699</v>
      </c>
    </row>
    <row r="94" s="82" customFormat="true" spans="5:13">
      <c r="E94" s="82">
        <v>77</v>
      </c>
      <c r="F94" s="100">
        <f t="shared" si="8"/>
        <v>34100.5291005291</v>
      </c>
      <c r="G94" s="100">
        <f t="shared" si="9"/>
        <v>19841.2698412698</v>
      </c>
      <c r="H94" s="100">
        <f t="shared" si="10"/>
        <v>14259.2592592593</v>
      </c>
      <c r="I94" s="107">
        <f t="shared" si="11"/>
        <v>3472222.22222222</v>
      </c>
      <c r="J94" s="100">
        <f t="shared" si="12"/>
        <v>31807.2931919906</v>
      </c>
      <c r="K94" s="100">
        <f t="shared" si="13"/>
        <v>15525.6304889279</v>
      </c>
      <c r="L94" s="100">
        <f t="shared" si="14"/>
        <v>16281.6627030627</v>
      </c>
      <c r="M94" s="100">
        <f t="shared" si="15"/>
        <v>3971820.33760806</v>
      </c>
    </row>
    <row r="95" s="82" customFormat="true" spans="5:13">
      <c r="E95" s="82">
        <v>78</v>
      </c>
      <c r="F95" s="100">
        <f t="shared" si="8"/>
        <v>34019.5105820106</v>
      </c>
      <c r="G95" s="100">
        <f t="shared" si="9"/>
        <v>19841.2698412698</v>
      </c>
      <c r="H95" s="100">
        <f t="shared" si="10"/>
        <v>14178.2407407408</v>
      </c>
      <c r="I95" s="107">
        <f t="shared" si="11"/>
        <v>3452380.95238095</v>
      </c>
      <c r="J95" s="100">
        <f t="shared" si="12"/>
        <v>31807.2931919906</v>
      </c>
      <c r="K95" s="100">
        <f t="shared" si="13"/>
        <v>15589.0268134244</v>
      </c>
      <c r="L95" s="100">
        <f t="shared" si="14"/>
        <v>16218.2663785662</v>
      </c>
      <c r="M95" s="100">
        <f t="shared" si="15"/>
        <v>3956231.31079463</v>
      </c>
    </row>
    <row r="96" s="82" customFormat="true" spans="5:13">
      <c r="E96" s="82">
        <v>79</v>
      </c>
      <c r="F96" s="100">
        <f t="shared" si="8"/>
        <v>33938.4920634921</v>
      </c>
      <c r="G96" s="100">
        <f t="shared" si="9"/>
        <v>19841.2698412698</v>
      </c>
      <c r="H96" s="100">
        <f t="shared" si="10"/>
        <v>14097.2222222222</v>
      </c>
      <c r="I96" s="107">
        <f t="shared" si="11"/>
        <v>3432539.68253968</v>
      </c>
      <c r="J96" s="100">
        <f t="shared" si="12"/>
        <v>31807.2931919906</v>
      </c>
      <c r="K96" s="100">
        <f t="shared" si="13"/>
        <v>15652.6820062458</v>
      </c>
      <c r="L96" s="100">
        <f t="shared" si="14"/>
        <v>16154.6111857448</v>
      </c>
      <c r="M96" s="100">
        <f t="shared" si="15"/>
        <v>3940578.62878839</v>
      </c>
    </row>
    <row r="97" s="82" customFormat="true" spans="5:13">
      <c r="E97" s="82">
        <v>80</v>
      </c>
      <c r="F97" s="100">
        <f t="shared" si="8"/>
        <v>33857.4735449736</v>
      </c>
      <c r="G97" s="100">
        <f t="shared" si="9"/>
        <v>19841.2698412698</v>
      </c>
      <c r="H97" s="100">
        <f t="shared" si="10"/>
        <v>14016.2037037037</v>
      </c>
      <c r="I97" s="107">
        <f t="shared" si="11"/>
        <v>3412698.41269841</v>
      </c>
      <c r="J97" s="100">
        <f t="shared" si="12"/>
        <v>31807.2931919906</v>
      </c>
      <c r="K97" s="100">
        <f t="shared" si="13"/>
        <v>15716.597124438</v>
      </c>
      <c r="L97" s="100">
        <f t="shared" si="14"/>
        <v>16090.6960675526</v>
      </c>
      <c r="M97" s="100">
        <f t="shared" si="15"/>
        <v>3924862.03166395</v>
      </c>
    </row>
    <row r="98" s="82" customFormat="true" spans="5:13">
      <c r="E98" s="82">
        <v>81</v>
      </c>
      <c r="F98" s="100">
        <f t="shared" si="8"/>
        <v>33776.455026455</v>
      </c>
      <c r="G98" s="100">
        <f t="shared" si="9"/>
        <v>19841.2698412698</v>
      </c>
      <c r="H98" s="100">
        <f t="shared" si="10"/>
        <v>13935.1851851852</v>
      </c>
      <c r="I98" s="107">
        <f t="shared" si="11"/>
        <v>3392857.14285714</v>
      </c>
      <c r="J98" s="100">
        <f t="shared" si="12"/>
        <v>31807.2931919906</v>
      </c>
      <c r="K98" s="100">
        <f t="shared" si="13"/>
        <v>15780.7732293628</v>
      </c>
      <c r="L98" s="100">
        <f t="shared" si="14"/>
        <v>16026.5199626278</v>
      </c>
      <c r="M98" s="100">
        <f t="shared" si="15"/>
        <v>3909081.25843459</v>
      </c>
    </row>
    <row r="99" s="82" customFormat="true" spans="5:13">
      <c r="E99" s="82">
        <v>82</v>
      </c>
      <c r="F99" s="100">
        <f t="shared" si="8"/>
        <v>33695.4365079365</v>
      </c>
      <c r="G99" s="100">
        <f t="shared" si="9"/>
        <v>19841.2698412698</v>
      </c>
      <c r="H99" s="100">
        <f t="shared" si="10"/>
        <v>13854.1666666667</v>
      </c>
      <c r="I99" s="107">
        <f t="shared" si="11"/>
        <v>3373015.87301587</v>
      </c>
      <c r="J99" s="100">
        <f t="shared" si="12"/>
        <v>31807.2931919906</v>
      </c>
      <c r="K99" s="100">
        <f t="shared" si="13"/>
        <v>15845.211386716</v>
      </c>
      <c r="L99" s="100">
        <f t="shared" si="14"/>
        <v>15962.0818052746</v>
      </c>
      <c r="M99" s="100">
        <f t="shared" si="15"/>
        <v>3893236.04704787</v>
      </c>
    </row>
    <row r="100" s="82" customFormat="true" spans="5:13">
      <c r="E100" s="82">
        <v>83</v>
      </c>
      <c r="F100" s="100">
        <f t="shared" si="8"/>
        <v>33614.417989418</v>
      </c>
      <c r="G100" s="100">
        <f t="shared" si="9"/>
        <v>19841.2698412698</v>
      </c>
      <c r="H100" s="100">
        <f t="shared" si="10"/>
        <v>13773.1481481482</v>
      </c>
      <c r="I100" s="107">
        <f t="shared" si="11"/>
        <v>3353174.6031746</v>
      </c>
      <c r="J100" s="100">
        <f t="shared" si="12"/>
        <v>31807.2931919906</v>
      </c>
      <c r="K100" s="100">
        <f t="shared" si="13"/>
        <v>15909.9126665451</v>
      </c>
      <c r="L100" s="100">
        <f t="shared" si="14"/>
        <v>15897.3805254455</v>
      </c>
      <c r="M100" s="100">
        <f t="shared" si="15"/>
        <v>3877326.13438133</v>
      </c>
    </row>
    <row r="101" s="82" customFormat="true" spans="5:13">
      <c r="E101" s="82">
        <v>84</v>
      </c>
      <c r="F101" s="100">
        <f t="shared" si="8"/>
        <v>33533.3994708995</v>
      </c>
      <c r="G101" s="100">
        <f t="shared" si="9"/>
        <v>19841.2698412698</v>
      </c>
      <c r="H101" s="100">
        <f t="shared" si="10"/>
        <v>13692.1296296296</v>
      </c>
      <c r="I101" s="107">
        <f t="shared" si="11"/>
        <v>3333333.33333333</v>
      </c>
      <c r="J101" s="100">
        <f t="shared" si="12"/>
        <v>31807.2931919906</v>
      </c>
      <c r="K101" s="100">
        <f t="shared" si="13"/>
        <v>15974.8781432668</v>
      </c>
      <c r="L101" s="100">
        <f t="shared" si="14"/>
        <v>15832.4150487238</v>
      </c>
      <c r="M101" s="100">
        <f t="shared" si="15"/>
        <v>3861351.25623806</v>
      </c>
    </row>
    <row r="102" s="82" customFormat="true" spans="5:13">
      <c r="E102" s="82">
        <v>85</v>
      </c>
      <c r="F102" s="100">
        <f t="shared" si="8"/>
        <v>33452.380952381</v>
      </c>
      <c r="G102" s="100">
        <f t="shared" si="9"/>
        <v>19841.2698412698</v>
      </c>
      <c r="H102" s="100">
        <f t="shared" si="10"/>
        <v>13611.1111111111</v>
      </c>
      <c r="I102" s="107">
        <f t="shared" si="11"/>
        <v>3313492.06349206</v>
      </c>
      <c r="J102" s="100">
        <f t="shared" si="12"/>
        <v>31807.2931919906</v>
      </c>
      <c r="K102" s="100">
        <f t="shared" si="13"/>
        <v>16040.1088956852</v>
      </c>
      <c r="L102" s="100">
        <f t="shared" si="14"/>
        <v>15767.1842963054</v>
      </c>
      <c r="M102" s="100">
        <f t="shared" si="15"/>
        <v>3845311.14734238</v>
      </c>
    </row>
    <row r="103" s="82" customFormat="true" spans="5:13">
      <c r="E103" s="82">
        <v>86</v>
      </c>
      <c r="F103" s="100">
        <f t="shared" si="8"/>
        <v>33371.3624338624</v>
      </c>
      <c r="G103" s="100">
        <f t="shared" si="9"/>
        <v>19841.2698412698</v>
      </c>
      <c r="H103" s="100">
        <f t="shared" si="10"/>
        <v>13530.0925925926</v>
      </c>
      <c r="I103" s="107">
        <f t="shared" si="11"/>
        <v>3293650.79365079</v>
      </c>
      <c r="J103" s="100">
        <f t="shared" si="12"/>
        <v>31807.2931919906</v>
      </c>
      <c r="K103" s="100">
        <f t="shared" si="13"/>
        <v>16105.6060070092</v>
      </c>
      <c r="L103" s="100">
        <f t="shared" si="14"/>
        <v>15701.6871849814</v>
      </c>
      <c r="M103" s="100">
        <f t="shared" si="15"/>
        <v>3829205.54133537</v>
      </c>
    </row>
    <row r="104" s="82" customFormat="true" spans="5:13">
      <c r="E104" s="82">
        <v>87</v>
      </c>
      <c r="F104" s="100">
        <f t="shared" si="8"/>
        <v>33290.3439153439</v>
      </c>
      <c r="G104" s="100">
        <f t="shared" si="9"/>
        <v>19841.2698412698</v>
      </c>
      <c r="H104" s="100">
        <f t="shared" si="10"/>
        <v>13449.0740740741</v>
      </c>
      <c r="I104" s="107">
        <f t="shared" si="11"/>
        <v>3273809.52380952</v>
      </c>
      <c r="J104" s="100">
        <f t="shared" si="12"/>
        <v>31807.2931919906</v>
      </c>
      <c r="K104" s="100">
        <f t="shared" si="13"/>
        <v>16171.3705648712</v>
      </c>
      <c r="L104" s="100">
        <f t="shared" si="14"/>
        <v>15635.9226271194</v>
      </c>
      <c r="M104" s="100">
        <f t="shared" si="15"/>
        <v>3813034.17077049</v>
      </c>
    </row>
    <row r="105" s="82" customFormat="true" spans="5:13">
      <c r="E105" s="82">
        <v>88</v>
      </c>
      <c r="F105" s="100">
        <f t="shared" si="8"/>
        <v>33209.3253968254</v>
      </c>
      <c r="G105" s="100">
        <f t="shared" si="9"/>
        <v>19841.2698412698</v>
      </c>
      <c r="H105" s="100">
        <f t="shared" si="10"/>
        <v>13368.0555555556</v>
      </c>
      <c r="I105" s="107">
        <f t="shared" si="11"/>
        <v>3253968.25396825</v>
      </c>
      <c r="J105" s="100">
        <f t="shared" si="12"/>
        <v>31807.2931919906</v>
      </c>
      <c r="K105" s="100">
        <f t="shared" si="13"/>
        <v>16237.4036613444</v>
      </c>
      <c r="L105" s="100">
        <f t="shared" si="14"/>
        <v>15569.8895306462</v>
      </c>
      <c r="M105" s="100">
        <f t="shared" si="15"/>
        <v>3796796.76710915</v>
      </c>
    </row>
    <row r="106" s="82" customFormat="true" spans="5:13">
      <c r="E106" s="82">
        <v>89</v>
      </c>
      <c r="F106" s="100">
        <f t="shared" si="8"/>
        <v>33128.3068783069</v>
      </c>
      <c r="G106" s="100">
        <f t="shared" si="9"/>
        <v>19841.2698412698</v>
      </c>
      <c r="H106" s="100">
        <f t="shared" si="10"/>
        <v>13287.037037037</v>
      </c>
      <c r="I106" s="107">
        <f t="shared" si="11"/>
        <v>3234126.98412698</v>
      </c>
      <c r="J106" s="100">
        <f t="shared" si="12"/>
        <v>31807.2931919906</v>
      </c>
      <c r="K106" s="100">
        <f t="shared" si="13"/>
        <v>16303.7063929616</v>
      </c>
      <c r="L106" s="100">
        <f t="shared" si="14"/>
        <v>15503.586799029</v>
      </c>
      <c r="M106" s="100">
        <f t="shared" si="15"/>
        <v>3780493.06071619</v>
      </c>
    </row>
    <row r="107" s="82" customFormat="true" spans="5:13">
      <c r="E107" s="82">
        <v>90</v>
      </c>
      <c r="F107" s="100">
        <f t="shared" si="8"/>
        <v>33047.2883597884</v>
      </c>
      <c r="G107" s="100">
        <f t="shared" si="9"/>
        <v>19841.2698412698</v>
      </c>
      <c r="H107" s="100">
        <f t="shared" si="10"/>
        <v>13206.0185185185</v>
      </c>
      <c r="I107" s="107">
        <f t="shared" si="11"/>
        <v>3214285.71428571</v>
      </c>
      <c r="J107" s="100">
        <f t="shared" si="12"/>
        <v>31807.2931919906</v>
      </c>
      <c r="K107" s="100">
        <f t="shared" si="13"/>
        <v>16370.2798607328</v>
      </c>
      <c r="L107" s="100">
        <f t="shared" si="14"/>
        <v>15437.0133312578</v>
      </c>
      <c r="M107" s="100">
        <f t="shared" si="15"/>
        <v>3764122.78085546</v>
      </c>
    </row>
    <row r="108" s="82" customFormat="true" spans="5:13">
      <c r="E108" s="82">
        <v>91</v>
      </c>
      <c r="F108" s="100">
        <f t="shared" si="8"/>
        <v>32966.2698412698</v>
      </c>
      <c r="G108" s="100">
        <f t="shared" si="9"/>
        <v>19841.2698412698</v>
      </c>
      <c r="H108" s="100">
        <f t="shared" si="10"/>
        <v>13125</v>
      </c>
      <c r="I108" s="107">
        <f t="shared" si="11"/>
        <v>3194444.44444444</v>
      </c>
      <c r="J108" s="100">
        <f t="shared" si="12"/>
        <v>31807.2931919906</v>
      </c>
      <c r="K108" s="100">
        <f t="shared" si="13"/>
        <v>16437.1251701642</v>
      </c>
      <c r="L108" s="100">
        <f t="shared" si="14"/>
        <v>15370.1680218264</v>
      </c>
      <c r="M108" s="100">
        <f t="shared" si="15"/>
        <v>3747685.65568529</v>
      </c>
    </row>
    <row r="109" s="82" customFormat="true" spans="5:13">
      <c r="E109" s="82">
        <v>92</v>
      </c>
      <c r="F109" s="100">
        <f t="shared" si="8"/>
        <v>32885.2513227513</v>
      </c>
      <c r="G109" s="100">
        <f t="shared" si="9"/>
        <v>19841.2698412698</v>
      </c>
      <c r="H109" s="100">
        <f t="shared" si="10"/>
        <v>13043.9814814815</v>
      </c>
      <c r="I109" s="107">
        <f t="shared" si="11"/>
        <v>3174603.17460317</v>
      </c>
      <c r="J109" s="100">
        <f t="shared" si="12"/>
        <v>31807.2931919906</v>
      </c>
      <c r="K109" s="100">
        <f t="shared" si="13"/>
        <v>16504.2434312757</v>
      </c>
      <c r="L109" s="100">
        <f t="shared" si="14"/>
        <v>15303.0497607149</v>
      </c>
      <c r="M109" s="100">
        <f t="shared" si="15"/>
        <v>3731181.41225402</v>
      </c>
    </row>
    <row r="110" s="82" customFormat="true" spans="5:13">
      <c r="E110" s="82">
        <v>93</v>
      </c>
      <c r="F110" s="100">
        <f t="shared" si="8"/>
        <v>32804.2328042328</v>
      </c>
      <c r="G110" s="100">
        <f t="shared" si="9"/>
        <v>19841.2698412698</v>
      </c>
      <c r="H110" s="100">
        <f t="shared" si="10"/>
        <v>12962.962962963</v>
      </c>
      <c r="I110" s="107">
        <f t="shared" si="11"/>
        <v>3154761.9047619</v>
      </c>
      <c r="J110" s="100">
        <f t="shared" si="12"/>
        <v>31807.2931919906</v>
      </c>
      <c r="K110" s="100">
        <f t="shared" si="13"/>
        <v>16571.63575862</v>
      </c>
      <c r="L110" s="100">
        <f t="shared" si="14"/>
        <v>15235.6574333706</v>
      </c>
      <c r="M110" s="100">
        <f t="shared" si="15"/>
        <v>3714609.7764954</v>
      </c>
    </row>
    <row r="111" s="82" customFormat="true" spans="5:13">
      <c r="E111" s="82">
        <v>94</v>
      </c>
      <c r="F111" s="100">
        <f t="shared" si="8"/>
        <v>32723.2142857143</v>
      </c>
      <c r="G111" s="100">
        <f t="shared" si="9"/>
        <v>19841.2698412698</v>
      </c>
      <c r="H111" s="100">
        <f t="shared" si="10"/>
        <v>12881.9444444444</v>
      </c>
      <c r="I111" s="107">
        <f t="shared" si="11"/>
        <v>3134920.63492063</v>
      </c>
      <c r="J111" s="100">
        <f t="shared" si="12"/>
        <v>31807.2931919906</v>
      </c>
      <c r="K111" s="100">
        <f t="shared" si="13"/>
        <v>16639.3032713011</v>
      </c>
      <c r="L111" s="100">
        <f t="shared" si="14"/>
        <v>15167.9899206895</v>
      </c>
      <c r="M111" s="100">
        <f t="shared" si="15"/>
        <v>3697970.4732241</v>
      </c>
    </row>
    <row r="112" s="82" customFormat="true" spans="5:13">
      <c r="E112" s="82">
        <v>95</v>
      </c>
      <c r="F112" s="100">
        <f t="shared" si="8"/>
        <v>32642.1957671958</v>
      </c>
      <c r="G112" s="100">
        <f t="shared" si="9"/>
        <v>19841.2698412698</v>
      </c>
      <c r="H112" s="100">
        <f t="shared" si="10"/>
        <v>12800.9259259259</v>
      </c>
      <c r="I112" s="107">
        <f t="shared" si="11"/>
        <v>3115079.36507936</v>
      </c>
      <c r="J112" s="100">
        <f t="shared" si="12"/>
        <v>31807.2931919906</v>
      </c>
      <c r="K112" s="100">
        <f t="shared" si="13"/>
        <v>16707.2470929922</v>
      </c>
      <c r="L112" s="100">
        <f t="shared" si="14"/>
        <v>15100.0460989984</v>
      </c>
      <c r="M112" s="100">
        <f t="shared" si="15"/>
        <v>3681263.2261311</v>
      </c>
    </row>
    <row r="113" s="82" customFormat="true" spans="5:13">
      <c r="E113" s="82">
        <v>96</v>
      </c>
      <c r="F113" s="100">
        <f t="shared" si="8"/>
        <v>32561.1772486772</v>
      </c>
      <c r="G113" s="100">
        <f t="shared" si="9"/>
        <v>19841.2698412698</v>
      </c>
      <c r="H113" s="100">
        <f t="shared" si="10"/>
        <v>12719.9074074074</v>
      </c>
      <c r="I113" s="107">
        <f t="shared" si="11"/>
        <v>3095238.09523809</v>
      </c>
      <c r="J113" s="100">
        <f t="shared" si="12"/>
        <v>31807.2931919906</v>
      </c>
      <c r="K113" s="100">
        <f t="shared" si="13"/>
        <v>16775.4683519553</v>
      </c>
      <c r="L113" s="100">
        <f t="shared" si="14"/>
        <v>15031.8248400353</v>
      </c>
      <c r="M113" s="100">
        <f t="shared" si="15"/>
        <v>3664487.75777915</v>
      </c>
    </row>
    <row r="114" s="82" customFormat="true" spans="5:13">
      <c r="E114" s="82">
        <v>97</v>
      </c>
      <c r="F114" s="100">
        <f t="shared" si="8"/>
        <v>32480.1587301587</v>
      </c>
      <c r="G114" s="100">
        <f t="shared" si="9"/>
        <v>19841.2698412698</v>
      </c>
      <c r="H114" s="100">
        <f t="shared" si="10"/>
        <v>12638.8888888889</v>
      </c>
      <c r="I114" s="107">
        <f t="shared" si="11"/>
        <v>3075396.82539682</v>
      </c>
      <c r="J114" s="100">
        <f t="shared" si="12"/>
        <v>31807.2931919906</v>
      </c>
      <c r="K114" s="100">
        <f t="shared" si="13"/>
        <v>16843.9681810591</v>
      </c>
      <c r="L114" s="100">
        <f t="shared" si="14"/>
        <v>14963.3250109315</v>
      </c>
      <c r="M114" s="100">
        <f t="shared" si="15"/>
        <v>3647643.78959809</v>
      </c>
    </row>
    <row r="115" s="82" customFormat="true" spans="5:13">
      <c r="E115" s="82">
        <v>98</v>
      </c>
      <c r="F115" s="100">
        <f t="shared" si="8"/>
        <v>32399.1402116402</v>
      </c>
      <c r="G115" s="100">
        <f t="shared" si="9"/>
        <v>19841.2698412698</v>
      </c>
      <c r="H115" s="100">
        <f t="shared" si="10"/>
        <v>12557.8703703704</v>
      </c>
      <c r="I115" s="107">
        <f t="shared" si="11"/>
        <v>3055555.55555555</v>
      </c>
      <c r="J115" s="100">
        <f t="shared" si="12"/>
        <v>31807.2931919906</v>
      </c>
      <c r="K115" s="100">
        <f t="shared" si="13"/>
        <v>16912.7477177984</v>
      </c>
      <c r="L115" s="100">
        <f t="shared" si="14"/>
        <v>14894.5454741922</v>
      </c>
      <c r="M115" s="100">
        <f t="shared" si="15"/>
        <v>3630731.04188029</v>
      </c>
    </row>
    <row r="116" s="82" customFormat="true" spans="5:13">
      <c r="E116" s="82">
        <v>99</v>
      </c>
      <c r="F116" s="100">
        <f t="shared" si="8"/>
        <v>32318.1216931217</v>
      </c>
      <c r="G116" s="100">
        <f t="shared" si="9"/>
        <v>19841.2698412698</v>
      </c>
      <c r="H116" s="100">
        <f t="shared" si="10"/>
        <v>12476.8518518518</v>
      </c>
      <c r="I116" s="107">
        <f t="shared" si="11"/>
        <v>3035714.28571428</v>
      </c>
      <c r="J116" s="100">
        <f t="shared" si="12"/>
        <v>31807.2931919906</v>
      </c>
      <c r="K116" s="100">
        <f t="shared" si="13"/>
        <v>16981.8081043127</v>
      </c>
      <c r="L116" s="100">
        <f t="shared" si="14"/>
        <v>14825.4850876779</v>
      </c>
      <c r="M116" s="100">
        <f t="shared" si="15"/>
        <v>3613749.23377598</v>
      </c>
    </row>
    <row r="117" s="82" customFormat="true" spans="5:13">
      <c r="E117" s="82">
        <v>100</v>
      </c>
      <c r="F117" s="100">
        <f t="shared" si="8"/>
        <v>32237.1031746032</v>
      </c>
      <c r="G117" s="100">
        <f t="shared" si="9"/>
        <v>19841.2698412698</v>
      </c>
      <c r="H117" s="100">
        <f t="shared" si="10"/>
        <v>12395.8333333333</v>
      </c>
      <c r="I117" s="107">
        <f t="shared" si="11"/>
        <v>3015873.01587301</v>
      </c>
      <c r="J117" s="100">
        <f t="shared" si="12"/>
        <v>31807.2931919906</v>
      </c>
      <c r="K117" s="100">
        <f t="shared" si="13"/>
        <v>17051.1504874054</v>
      </c>
      <c r="L117" s="100">
        <f t="shared" si="14"/>
        <v>14756.1427045852</v>
      </c>
      <c r="M117" s="100">
        <f t="shared" si="15"/>
        <v>3596698.08328857</v>
      </c>
    </row>
    <row r="118" s="82" customFormat="true" spans="5:13">
      <c r="E118" s="82">
        <v>101</v>
      </c>
      <c r="F118" s="100">
        <f t="shared" si="8"/>
        <v>32156.0846560846</v>
      </c>
      <c r="G118" s="100">
        <f t="shared" si="9"/>
        <v>19841.2698412698</v>
      </c>
      <c r="H118" s="100">
        <f t="shared" si="10"/>
        <v>12314.8148148148</v>
      </c>
      <c r="I118" s="107">
        <f t="shared" si="11"/>
        <v>2996031.74603174</v>
      </c>
      <c r="J118" s="100">
        <f t="shared" si="12"/>
        <v>31807.2931919906</v>
      </c>
      <c r="K118" s="100">
        <f t="shared" si="13"/>
        <v>17120.7760185623</v>
      </c>
      <c r="L118" s="100">
        <f t="shared" si="14"/>
        <v>14686.5171734283</v>
      </c>
      <c r="M118" s="100">
        <f t="shared" si="15"/>
        <v>3579577.30727001</v>
      </c>
    </row>
    <row r="119" s="82" customFormat="true" spans="5:13">
      <c r="E119" s="82">
        <v>102</v>
      </c>
      <c r="F119" s="100">
        <f t="shared" si="8"/>
        <v>32075.0661375661</v>
      </c>
      <c r="G119" s="100">
        <f t="shared" si="9"/>
        <v>19841.2698412698</v>
      </c>
      <c r="H119" s="100">
        <f t="shared" si="10"/>
        <v>12233.7962962963</v>
      </c>
      <c r="I119" s="107">
        <f t="shared" si="11"/>
        <v>2976190.47619047</v>
      </c>
      <c r="J119" s="100">
        <f t="shared" si="12"/>
        <v>31807.2931919906</v>
      </c>
      <c r="K119" s="100">
        <f t="shared" si="13"/>
        <v>17190.6858539714</v>
      </c>
      <c r="L119" s="100">
        <f t="shared" si="14"/>
        <v>14616.6073380192</v>
      </c>
      <c r="M119" s="100">
        <f t="shared" si="15"/>
        <v>3562386.62141604</v>
      </c>
    </row>
    <row r="120" s="82" customFormat="true" spans="5:13">
      <c r="E120" s="82">
        <v>103</v>
      </c>
      <c r="F120" s="100">
        <f t="shared" si="8"/>
        <v>31994.0476190476</v>
      </c>
      <c r="G120" s="100">
        <f t="shared" si="9"/>
        <v>19841.2698412698</v>
      </c>
      <c r="H120" s="100">
        <f t="shared" si="10"/>
        <v>12152.7777777778</v>
      </c>
      <c r="I120" s="107">
        <f t="shared" si="11"/>
        <v>2956349.2063492</v>
      </c>
      <c r="J120" s="100">
        <f t="shared" si="12"/>
        <v>31807.2931919906</v>
      </c>
      <c r="K120" s="100">
        <f t="shared" si="13"/>
        <v>17260.8811545418</v>
      </c>
      <c r="L120" s="100">
        <f t="shared" si="14"/>
        <v>14546.4120374488</v>
      </c>
      <c r="M120" s="100">
        <f t="shared" si="15"/>
        <v>3545125.7402615</v>
      </c>
    </row>
    <row r="121" s="82" customFormat="true" spans="5:13">
      <c r="E121" s="82">
        <v>104</v>
      </c>
      <c r="F121" s="100">
        <f t="shared" si="8"/>
        <v>31913.0291005291</v>
      </c>
      <c r="G121" s="100">
        <f t="shared" si="9"/>
        <v>19841.2698412698</v>
      </c>
      <c r="H121" s="100">
        <f t="shared" si="10"/>
        <v>12071.7592592592</v>
      </c>
      <c r="I121" s="107">
        <f t="shared" si="11"/>
        <v>2936507.93650793</v>
      </c>
      <c r="J121" s="100">
        <f t="shared" si="12"/>
        <v>31807.2931919906</v>
      </c>
      <c r="K121" s="100">
        <f t="shared" si="13"/>
        <v>17331.3630859228</v>
      </c>
      <c r="L121" s="100">
        <f t="shared" si="14"/>
        <v>14475.9301060678</v>
      </c>
      <c r="M121" s="100">
        <f t="shared" si="15"/>
        <v>3527794.37717557</v>
      </c>
    </row>
    <row r="122" s="82" customFormat="true" spans="5:13">
      <c r="E122" s="82">
        <v>105</v>
      </c>
      <c r="F122" s="100">
        <f t="shared" si="8"/>
        <v>31832.0105820106</v>
      </c>
      <c r="G122" s="100">
        <f t="shared" si="9"/>
        <v>19841.2698412698</v>
      </c>
      <c r="H122" s="100">
        <f t="shared" si="10"/>
        <v>11990.7407407407</v>
      </c>
      <c r="I122" s="107">
        <f t="shared" si="11"/>
        <v>2916666.66666666</v>
      </c>
      <c r="J122" s="100">
        <f t="shared" si="12"/>
        <v>31807.2931919906</v>
      </c>
      <c r="K122" s="100">
        <f t="shared" si="13"/>
        <v>17402.1328185237</v>
      </c>
      <c r="L122" s="100">
        <f t="shared" si="14"/>
        <v>14405.1603734669</v>
      </c>
      <c r="M122" s="100">
        <f t="shared" si="15"/>
        <v>3510392.24435705</v>
      </c>
    </row>
    <row r="123" s="82" customFormat="true" spans="5:13">
      <c r="E123" s="82">
        <v>106</v>
      </c>
      <c r="F123" s="100">
        <f t="shared" si="8"/>
        <v>31750.992063492</v>
      </c>
      <c r="G123" s="100">
        <f t="shared" si="9"/>
        <v>19841.2698412698</v>
      </c>
      <c r="H123" s="100">
        <f t="shared" si="10"/>
        <v>11909.7222222222</v>
      </c>
      <c r="I123" s="107">
        <f t="shared" si="11"/>
        <v>2896825.39682539</v>
      </c>
      <c r="J123" s="100">
        <f t="shared" si="12"/>
        <v>31807.2931919906</v>
      </c>
      <c r="K123" s="100">
        <f t="shared" si="13"/>
        <v>17473.1915275326</v>
      </c>
      <c r="L123" s="100">
        <f t="shared" si="14"/>
        <v>14334.101664458</v>
      </c>
      <c r="M123" s="100">
        <f t="shared" si="15"/>
        <v>3492919.05282952</v>
      </c>
    </row>
    <row r="124" s="82" customFormat="true" spans="5:13">
      <c r="E124" s="82">
        <v>107</v>
      </c>
      <c r="F124" s="100">
        <f t="shared" si="8"/>
        <v>31669.9735449735</v>
      </c>
      <c r="G124" s="100">
        <f t="shared" si="9"/>
        <v>19841.2698412698</v>
      </c>
      <c r="H124" s="100">
        <f t="shared" si="10"/>
        <v>11828.7037037037</v>
      </c>
      <c r="I124" s="107">
        <f t="shared" si="11"/>
        <v>2876984.12698412</v>
      </c>
      <c r="J124" s="100">
        <f t="shared" si="12"/>
        <v>31807.2931919906</v>
      </c>
      <c r="K124" s="100">
        <f t="shared" si="13"/>
        <v>17544.5403929367</v>
      </c>
      <c r="L124" s="100">
        <f t="shared" si="14"/>
        <v>14262.7527990539</v>
      </c>
      <c r="M124" s="100">
        <f t="shared" si="15"/>
        <v>3475374.51243658</v>
      </c>
    </row>
    <row r="125" s="82" customFormat="true" spans="5:13">
      <c r="E125" s="82">
        <v>108</v>
      </c>
      <c r="F125" s="100">
        <f t="shared" si="8"/>
        <v>31588.955026455</v>
      </c>
      <c r="G125" s="100">
        <f t="shared" si="9"/>
        <v>19841.2698412698</v>
      </c>
      <c r="H125" s="100">
        <f t="shared" si="10"/>
        <v>11747.6851851852</v>
      </c>
      <c r="I125" s="107">
        <f t="shared" si="11"/>
        <v>2857142.85714285</v>
      </c>
      <c r="J125" s="100">
        <f t="shared" si="12"/>
        <v>31807.2931919906</v>
      </c>
      <c r="K125" s="100">
        <f t="shared" si="13"/>
        <v>17616.1805995412</v>
      </c>
      <c r="L125" s="100">
        <f t="shared" si="14"/>
        <v>14191.1125924494</v>
      </c>
      <c r="M125" s="100">
        <f t="shared" si="15"/>
        <v>3457758.33183704</v>
      </c>
    </row>
    <row r="126" s="82" customFormat="true" spans="5:13">
      <c r="E126" s="82">
        <v>109</v>
      </c>
      <c r="F126" s="100">
        <f t="shared" si="8"/>
        <v>31507.9365079365</v>
      </c>
      <c r="G126" s="100">
        <f t="shared" si="9"/>
        <v>19841.2698412698</v>
      </c>
      <c r="H126" s="100">
        <f t="shared" si="10"/>
        <v>11666.6666666666</v>
      </c>
      <c r="I126" s="107">
        <f t="shared" si="11"/>
        <v>2837301.58730158</v>
      </c>
      <c r="J126" s="100">
        <f t="shared" si="12"/>
        <v>31807.2931919906</v>
      </c>
      <c r="K126" s="100">
        <f t="shared" si="13"/>
        <v>17688.1133369894</v>
      </c>
      <c r="L126" s="100">
        <f t="shared" si="14"/>
        <v>14119.1798550012</v>
      </c>
      <c r="M126" s="100">
        <f t="shared" si="15"/>
        <v>3440070.21850005</v>
      </c>
    </row>
    <row r="127" s="82" customFormat="true" spans="5:13">
      <c r="E127" s="82">
        <v>110</v>
      </c>
      <c r="F127" s="100">
        <f t="shared" si="8"/>
        <v>31426.917989418</v>
      </c>
      <c r="G127" s="100">
        <f t="shared" si="9"/>
        <v>19841.2698412698</v>
      </c>
      <c r="H127" s="100">
        <f t="shared" si="10"/>
        <v>11585.6481481481</v>
      </c>
      <c r="I127" s="107">
        <f t="shared" si="11"/>
        <v>2817460.31746031</v>
      </c>
      <c r="J127" s="100">
        <f t="shared" si="12"/>
        <v>31807.2931919906</v>
      </c>
      <c r="K127" s="100">
        <f t="shared" si="13"/>
        <v>17760.3397997821</v>
      </c>
      <c r="L127" s="100">
        <f t="shared" si="14"/>
        <v>14046.9533922085</v>
      </c>
      <c r="M127" s="100">
        <f t="shared" si="15"/>
        <v>3422309.87870027</v>
      </c>
    </row>
    <row r="128" s="82" customFormat="true" spans="5:13">
      <c r="E128" s="82">
        <v>111</v>
      </c>
      <c r="F128" s="100">
        <f t="shared" si="8"/>
        <v>31345.8994708995</v>
      </c>
      <c r="G128" s="100">
        <f t="shared" si="9"/>
        <v>19841.2698412698</v>
      </c>
      <c r="H128" s="100">
        <f t="shared" si="10"/>
        <v>11504.6296296296</v>
      </c>
      <c r="I128" s="107">
        <f t="shared" si="11"/>
        <v>2797619.04761904</v>
      </c>
      <c r="J128" s="100">
        <f t="shared" si="12"/>
        <v>31807.2931919906</v>
      </c>
      <c r="K128" s="100">
        <f t="shared" si="13"/>
        <v>17832.8611872978</v>
      </c>
      <c r="L128" s="100">
        <f t="shared" si="14"/>
        <v>13974.4320046928</v>
      </c>
      <c r="M128" s="100">
        <f t="shared" si="15"/>
        <v>3404477.01751297</v>
      </c>
    </row>
    <row r="129" s="82" customFormat="true" spans="5:13">
      <c r="E129" s="82">
        <v>112</v>
      </c>
      <c r="F129" s="100">
        <f t="shared" si="8"/>
        <v>31264.8809523809</v>
      </c>
      <c r="G129" s="100">
        <f t="shared" si="9"/>
        <v>19841.2698412698</v>
      </c>
      <c r="H129" s="100">
        <f t="shared" si="10"/>
        <v>11423.6111111111</v>
      </c>
      <c r="I129" s="107">
        <f t="shared" si="11"/>
        <v>2777777.77777777</v>
      </c>
      <c r="J129" s="100">
        <f t="shared" si="12"/>
        <v>31807.2931919906</v>
      </c>
      <c r="K129" s="100">
        <f t="shared" si="13"/>
        <v>17905.6787038126</v>
      </c>
      <c r="L129" s="100">
        <f t="shared" si="14"/>
        <v>13901.614488178</v>
      </c>
      <c r="M129" s="100">
        <f t="shared" si="15"/>
        <v>3386571.33880916</v>
      </c>
    </row>
    <row r="130" s="82" customFormat="true" spans="5:13">
      <c r="E130" s="82">
        <v>113</v>
      </c>
      <c r="F130" s="100">
        <f t="shared" si="8"/>
        <v>31183.8624338624</v>
      </c>
      <c r="G130" s="100">
        <f t="shared" si="9"/>
        <v>19841.2698412698</v>
      </c>
      <c r="H130" s="100">
        <f t="shared" si="10"/>
        <v>11342.5925925926</v>
      </c>
      <c r="I130" s="107">
        <f t="shared" si="11"/>
        <v>2757936.5079365</v>
      </c>
      <c r="J130" s="100">
        <f t="shared" si="12"/>
        <v>31807.2931919906</v>
      </c>
      <c r="K130" s="100">
        <f t="shared" si="13"/>
        <v>17978.7935585199</v>
      </c>
      <c r="L130" s="100">
        <f t="shared" si="14"/>
        <v>13828.4996334707</v>
      </c>
      <c r="M130" s="100">
        <f t="shared" si="15"/>
        <v>3368592.54525064</v>
      </c>
    </row>
    <row r="131" s="82" customFormat="true" spans="5:13">
      <c r="E131" s="82">
        <v>114</v>
      </c>
      <c r="F131" s="100">
        <f t="shared" si="8"/>
        <v>31102.8439153439</v>
      </c>
      <c r="G131" s="100">
        <f t="shared" si="9"/>
        <v>19841.2698412698</v>
      </c>
      <c r="H131" s="100">
        <f t="shared" si="10"/>
        <v>11261.5740740741</v>
      </c>
      <c r="I131" s="107">
        <f t="shared" si="11"/>
        <v>2738095.23809523</v>
      </c>
      <c r="J131" s="100">
        <f t="shared" si="12"/>
        <v>31807.2931919906</v>
      </c>
      <c r="K131" s="100">
        <f t="shared" si="13"/>
        <v>18052.2069655505</v>
      </c>
      <c r="L131" s="100">
        <f t="shared" si="14"/>
        <v>13755.0862264401</v>
      </c>
      <c r="M131" s="100">
        <f t="shared" si="15"/>
        <v>3350540.33828509</v>
      </c>
    </row>
    <row r="132" s="82" customFormat="true" spans="5:13">
      <c r="E132" s="82">
        <v>115</v>
      </c>
      <c r="F132" s="100">
        <f t="shared" si="8"/>
        <v>31021.8253968254</v>
      </c>
      <c r="G132" s="100">
        <f t="shared" si="9"/>
        <v>19841.2698412698</v>
      </c>
      <c r="H132" s="100">
        <f t="shared" si="10"/>
        <v>11180.5555555555</v>
      </c>
      <c r="I132" s="107">
        <f t="shared" si="11"/>
        <v>2718253.96825396</v>
      </c>
      <c r="J132" s="100">
        <f t="shared" si="12"/>
        <v>31807.2931919906</v>
      </c>
      <c r="K132" s="100">
        <f t="shared" si="13"/>
        <v>18125.9201439932</v>
      </c>
      <c r="L132" s="100">
        <f t="shared" si="14"/>
        <v>13681.3730479974</v>
      </c>
      <c r="M132" s="100">
        <f t="shared" si="15"/>
        <v>3332414.4181411</v>
      </c>
    </row>
    <row r="133" s="82" customFormat="true" spans="5:13">
      <c r="E133" s="82">
        <v>116</v>
      </c>
      <c r="F133" s="100">
        <f t="shared" si="8"/>
        <v>30940.8068783069</v>
      </c>
      <c r="G133" s="100">
        <f t="shared" si="9"/>
        <v>19841.2698412698</v>
      </c>
      <c r="H133" s="100">
        <f t="shared" si="10"/>
        <v>11099.537037037</v>
      </c>
      <c r="I133" s="107">
        <f t="shared" si="11"/>
        <v>2698412.69841269</v>
      </c>
      <c r="J133" s="100">
        <f t="shared" si="12"/>
        <v>31807.2931919906</v>
      </c>
      <c r="K133" s="100">
        <f t="shared" si="13"/>
        <v>18199.9343179145</v>
      </c>
      <c r="L133" s="100">
        <f t="shared" si="14"/>
        <v>13607.3588740761</v>
      </c>
      <c r="M133" s="100">
        <f t="shared" si="15"/>
        <v>3314214.48382318</v>
      </c>
    </row>
    <row r="134" s="82" customFormat="true" spans="5:13">
      <c r="E134" s="82">
        <v>117</v>
      </c>
      <c r="F134" s="100">
        <f t="shared" si="8"/>
        <v>30859.7883597883</v>
      </c>
      <c r="G134" s="100">
        <f t="shared" si="9"/>
        <v>19841.2698412698</v>
      </c>
      <c r="H134" s="100">
        <f t="shared" si="10"/>
        <v>11018.5185185185</v>
      </c>
      <c r="I134" s="107">
        <f t="shared" si="11"/>
        <v>2678571.42857142</v>
      </c>
      <c r="J134" s="100">
        <f t="shared" si="12"/>
        <v>31807.2931919906</v>
      </c>
      <c r="K134" s="100">
        <f t="shared" si="13"/>
        <v>18274.2507163793</v>
      </c>
      <c r="L134" s="100">
        <f t="shared" si="14"/>
        <v>13533.0424756113</v>
      </c>
      <c r="M134" s="100">
        <f t="shared" si="15"/>
        <v>3295940.2331068</v>
      </c>
    </row>
    <row r="135" s="82" customFormat="true" spans="5:13">
      <c r="E135" s="82">
        <v>118</v>
      </c>
      <c r="F135" s="100">
        <f t="shared" si="8"/>
        <v>30778.7698412698</v>
      </c>
      <c r="G135" s="100">
        <f t="shared" si="9"/>
        <v>19841.2698412698</v>
      </c>
      <c r="H135" s="100">
        <f t="shared" si="10"/>
        <v>10937.5</v>
      </c>
      <c r="I135" s="107">
        <f t="shared" si="11"/>
        <v>2658730.15873015</v>
      </c>
      <c r="J135" s="100">
        <f t="shared" si="12"/>
        <v>31807.2931919906</v>
      </c>
      <c r="K135" s="100">
        <f t="shared" si="13"/>
        <v>18348.8705734712</v>
      </c>
      <c r="L135" s="100">
        <f t="shared" si="14"/>
        <v>13458.4226185194</v>
      </c>
      <c r="M135" s="100">
        <f t="shared" si="15"/>
        <v>3277591.36253333</v>
      </c>
    </row>
    <row r="136" s="82" customFormat="true" spans="5:13">
      <c r="E136" s="82">
        <v>119</v>
      </c>
      <c r="F136" s="100">
        <f t="shared" si="8"/>
        <v>30697.7513227513</v>
      </c>
      <c r="G136" s="100">
        <f t="shared" si="9"/>
        <v>19841.2698412698</v>
      </c>
      <c r="H136" s="100">
        <f t="shared" si="10"/>
        <v>10856.4814814815</v>
      </c>
      <c r="I136" s="107">
        <f t="shared" si="11"/>
        <v>2638888.88888888</v>
      </c>
      <c r="J136" s="100">
        <f t="shared" si="12"/>
        <v>31807.2931919906</v>
      </c>
      <c r="K136" s="100">
        <f t="shared" si="13"/>
        <v>18423.7951283128</v>
      </c>
      <c r="L136" s="100">
        <f t="shared" si="14"/>
        <v>13383.4980636778</v>
      </c>
      <c r="M136" s="100">
        <f t="shared" si="15"/>
        <v>3259167.56740502</v>
      </c>
    </row>
    <row r="137" s="82" customFormat="true" spans="5:13">
      <c r="E137" s="82">
        <v>120</v>
      </c>
      <c r="F137" s="100">
        <f t="shared" si="8"/>
        <v>30616.7328042328</v>
      </c>
      <c r="G137" s="100">
        <f t="shared" si="9"/>
        <v>19841.2698412698</v>
      </c>
      <c r="H137" s="100">
        <f t="shared" si="10"/>
        <v>10775.4629629629</v>
      </c>
      <c r="I137" s="107">
        <f t="shared" si="11"/>
        <v>2619047.61904761</v>
      </c>
      <c r="J137" s="100">
        <f t="shared" si="12"/>
        <v>31807.2931919906</v>
      </c>
      <c r="K137" s="100">
        <f t="shared" si="13"/>
        <v>18499.0256250868</v>
      </c>
      <c r="L137" s="100">
        <f t="shared" si="14"/>
        <v>13308.2675669038</v>
      </c>
      <c r="M137" s="100">
        <f t="shared" si="15"/>
        <v>3240668.54177993</v>
      </c>
    </row>
    <row r="138" s="82" customFormat="true" spans="5:13">
      <c r="E138" s="82">
        <v>121</v>
      </c>
      <c r="F138" s="100">
        <f t="shared" si="8"/>
        <v>30535.7142857143</v>
      </c>
      <c r="G138" s="100">
        <f t="shared" si="9"/>
        <v>19841.2698412698</v>
      </c>
      <c r="H138" s="100">
        <f t="shared" si="10"/>
        <v>10694.4444444444</v>
      </c>
      <c r="I138" s="107">
        <f t="shared" si="11"/>
        <v>2599206.34920634</v>
      </c>
      <c r="J138" s="100">
        <f t="shared" si="12"/>
        <v>31807.2931919906</v>
      </c>
      <c r="K138" s="100">
        <f t="shared" si="13"/>
        <v>18574.5633130559</v>
      </c>
      <c r="L138" s="100">
        <f t="shared" si="14"/>
        <v>13232.7298789347</v>
      </c>
      <c r="M138" s="100">
        <f t="shared" si="15"/>
        <v>3222093.97846687</v>
      </c>
    </row>
    <row r="139" s="82" customFormat="true" spans="5:13">
      <c r="E139" s="82">
        <v>122</v>
      </c>
      <c r="F139" s="100">
        <f t="shared" si="8"/>
        <v>30454.6957671957</v>
      </c>
      <c r="G139" s="100">
        <f t="shared" si="9"/>
        <v>19841.2698412698</v>
      </c>
      <c r="H139" s="100">
        <f t="shared" si="10"/>
        <v>10613.4259259259</v>
      </c>
      <c r="I139" s="107">
        <f t="shared" si="11"/>
        <v>2579365.07936507</v>
      </c>
      <c r="J139" s="100">
        <f t="shared" si="12"/>
        <v>31807.2931919906</v>
      </c>
      <c r="K139" s="100">
        <f t="shared" si="13"/>
        <v>18650.4094465842</v>
      </c>
      <c r="L139" s="100">
        <f t="shared" si="14"/>
        <v>13156.8837454064</v>
      </c>
      <c r="M139" s="100">
        <f t="shared" si="15"/>
        <v>3203443.56902029</v>
      </c>
    </row>
    <row r="140" s="82" customFormat="true" spans="5:13">
      <c r="E140" s="82">
        <v>123</v>
      </c>
      <c r="F140" s="100">
        <f t="shared" si="8"/>
        <v>30373.6772486772</v>
      </c>
      <c r="G140" s="100">
        <f t="shared" si="9"/>
        <v>19841.2698412698</v>
      </c>
      <c r="H140" s="100">
        <f t="shared" si="10"/>
        <v>10532.4074074074</v>
      </c>
      <c r="I140" s="107">
        <f t="shared" si="11"/>
        <v>2559523.8095238</v>
      </c>
      <c r="J140" s="100">
        <f t="shared" si="12"/>
        <v>31807.2931919906</v>
      </c>
      <c r="K140" s="100">
        <f t="shared" si="13"/>
        <v>18726.5652851577</v>
      </c>
      <c r="L140" s="100">
        <f t="shared" si="14"/>
        <v>13080.7279068329</v>
      </c>
      <c r="M140" s="100">
        <f t="shared" si="15"/>
        <v>3184717.00373513</v>
      </c>
    </row>
    <row r="141" s="82" customFormat="true" spans="5:13">
      <c r="E141" s="82">
        <v>124</v>
      </c>
      <c r="F141" s="100">
        <f t="shared" si="8"/>
        <v>30292.6587301587</v>
      </c>
      <c r="G141" s="100">
        <f t="shared" si="9"/>
        <v>19841.2698412698</v>
      </c>
      <c r="H141" s="100">
        <f t="shared" si="10"/>
        <v>10451.3888888889</v>
      </c>
      <c r="I141" s="107">
        <f t="shared" si="11"/>
        <v>2539682.53968253</v>
      </c>
      <c r="J141" s="100">
        <f t="shared" si="12"/>
        <v>31807.2931919906</v>
      </c>
      <c r="K141" s="100">
        <f t="shared" si="13"/>
        <v>18803.0320934055</v>
      </c>
      <c r="L141" s="100">
        <f t="shared" si="14"/>
        <v>13004.2610985851</v>
      </c>
      <c r="M141" s="100">
        <f t="shared" si="15"/>
        <v>3165913.97164173</v>
      </c>
    </row>
    <row r="142" s="82" customFormat="true" spans="5:13">
      <c r="E142" s="82">
        <v>125</v>
      </c>
      <c r="F142" s="100">
        <f t="shared" si="8"/>
        <v>30211.6402116402</v>
      </c>
      <c r="G142" s="100">
        <f t="shared" si="9"/>
        <v>19841.2698412698</v>
      </c>
      <c r="H142" s="100">
        <f t="shared" si="10"/>
        <v>10370.3703703703</v>
      </c>
      <c r="I142" s="107">
        <f t="shared" si="11"/>
        <v>2519841.26984126</v>
      </c>
      <c r="J142" s="100">
        <f t="shared" si="12"/>
        <v>31807.2931919906</v>
      </c>
      <c r="K142" s="100">
        <f t="shared" si="13"/>
        <v>18879.8111411202</v>
      </c>
      <c r="L142" s="100">
        <f t="shared" si="14"/>
        <v>12927.4820508704</v>
      </c>
      <c r="M142" s="100">
        <f t="shared" si="15"/>
        <v>3147034.16050061</v>
      </c>
    </row>
    <row r="143" s="82" customFormat="true" spans="5:13">
      <c r="E143" s="82">
        <v>126</v>
      </c>
      <c r="F143" s="100">
        <f t="shared" si="8"/>
        <v>30130.6216931217</v>
      </c>
      <c r="G143" s="100">
        <f t="shared" si="9"/>
        <v>19841.2698412698</v>
      </c>
      <c r="H143" s="100">
        <f t="shared" si="10"/>
        <v>10289.3518518518</v>
      </c>
      <c r="I143" s="107">
        <f t="shared" si="11"/>
        <v>2499999.99999999</v>
      </c>
      <c r="J143" s="100">
        <f t="shared" si="12"/>
        <v>31807.2931919906</v>
      </c>
      <c r="K143" s="100">
        <f t="shared" si="13"/>
        <v>18956.9037032798</v>
      </c>
      <c r="L143" s="100">
        <f t="shared" si="14"/>
        <v>12850.3894887108</v>
      </c>
      <c r="M143" s="100">
        <f t="shared" si="15"/>
        <v>3128077.25679733</v>
      </c>
    </row>
    <row r="144" s="82" customFormat="true" spans="5:13">
      <c r="E144" s="82">
        <v>127</v>
      </c>
      <c r="F144" s="100">
        <f t="shared" si="8"/>
        <v>30049.6031746031</v>
      </c>
      <c r="G144" s="100">
        <f t="shared" si="9"/>
        <v>19841.2698412698</v>
      </c>
      <c r="H144" s="100">
        <f t="shared" si="10"/>
        <v>10208.3333333333</v>
      </c>
      <c r="I144" s="107">
        <f t="shared" si="11"/>
        <v>2480158.73015872</v>
      </c>
      <c r="J144" s="100">
        <f t="shared" si="12"/>
        <v>31807.2931919906</v>
      </c>
      <c r="K144" s="100">
        <f t="shared" si="13"/>
        <v>19034.3110600682</v>
      </c>
      <c r="L144" s="100">
        <f t="shared" si="14"/>
        <v>12772.9821319224</v>
      </c>
      <c r="M144" s="100">
        <f t="shared" si="15"/>
        <v>3109042.94573726</v>
      </c>
    </row>
    <row r="145" s="82" customFormat="true" spans="5:13">
      <c r="E145" s="82">
        <v>128</v>
      </c>
      <c r="F145" s="100">
        <f t="shared" ref="F145:F208" si="16">G145+H145</f>
        <v>29968.5846560846</v>
      </c>
      <c r="G145" s="100">
        <f t="shared" si="9"/>
        <v>19841.2698412698</v>
      </c>
      <c r="H145" s="100">
        <f t="shared" si="10"/>
        <v>10127.3148148148</v>
      </c>
      <c r="I145" s="107">
        <f t="shared" si="11"/>
        <v>2460317.46031745</v>
      </c>
      <c r="J145" s="100">
        <f t="shared" si="12"/>
        <v>31807.2931919906</v>
      </c>
      <c r="K145" s="100">
        <f t="shared" si="13"/>
        <v>19112.0344968968</v>
      </c>
      <c r="L145" s="100">
        <f t="shared" si="14"/>
        <v>12695.2586950938</v>
      </c>
      <c r="M145" s="100">
        <f t="shared" si="15"/>
        <v>3089930.91124036</v>
      </c>
    </row>
    <row r="146" s="82" customFormat="true" spans="5:13">
      <c r="E146" s="82">
        <v>129</v>
      </c>
      <c r="F146" s="100">
        <f t="shared" si="16"/>
        <v>29887.5661375661</v>
      </c>
      <c r="G146" s="100">
        <f t="shared" ref="G146:G209" si="17">$C$11</f>
        <v>19841.2698412698</v>
      </c>
      <c r="H146" s="100">
        <f t="shared" ref="H146:H209" si="18">I145*$C$10</f>
        <v>10046.2962962963</v>
      </c>
      <c r="I146" s="107">
        <f t="shared" ref="I146:I209" si="19">I145-G146</f>
        <v>2440476.19047618</v>
      </c>
      <c r="J146" s="100">
        <f t="shared" ref="J146:J209" si="20">$C$12</f>
        <v>31807.2931919906</v>
      </c>
      <c r="K146" s="100">
        <f t="shared" ref="K146:K209" si="21">J146-L146</f>
        <v>19190.0753044258</v>
      </c>
      <c r="L146" s="100">
        <f t="shared" ref="L146:L209" si="22">M145*$C$10</f>
        <v>12617.2178875648</v>
      </c>
      <c r="M146" s="100">
        <f t="shared" ref="M146:M209" si="23">M145-K146</f>
        <v>3070740.83593594</v>
      </c>
    </row>
    <row r="147" s="82" customFormat="true" spans="5:13">
      <c r="E147" s="82">
        <v>130</v>
      </c>
      <c r="F147" s="100">
        <f t="shared" si="16"/>
        <v>29806.5476190476</v>
      </c>
      <c r="G147" s="100">
        <f t="shared" si="17"/>
        <v>19841.2698412698</v>
      </c>
      <c r="H147" s="100">
        <f t="shared" si="18"/>
        <v>9965.27777777774</v>
      </c>
      <c r="I147" s="107">
        <f t="shared" si="19"/>
        <v>2420634.92063491</v>
      </c>
      <c r="J147" s="100">
        <f t="shared" si="20"/>
        <v>31807.2931919906</v>
      </c>
      <c r="K147" s="100">
        <f t="shared" si="21"/>
        <v>19268.4347785855</v>
      </c>
      <c r="L147" s="100">
        <f t="shared" si="22"/>
        <v>12538.8584134051</v>
      </c>
      <c r="M147" s="100">
        <f t="shared" si="23"/>
        <v>3051472.40115735</v>
      </c>
    </row>
    <row r="148" s="82" customFormat="true" spans="5:13">
      <c r="E148" s="82">
        <v>131</v>
      </c>
      <c r="F148" s="100">
        <f t="shared" si="16"/>
        <v>29725.5291005291</v>
      </c>
      <c r="G148" s="100">
        <f t="shared" si="17"/>
        <v>19841.2698412698</v>
      </c>
      <c r="H148" s="100">
        <f t="shared" si="18"/>
        <v>9884.25925925922</v>
      </c>
      <c r="I148" s="107">
        <f t="shared" si="19"/>
        <v>2400793.65079364</v>
      </c>
      <c r="J148" s="100">
        <f t="shared" si="20"/>
        <v>31807.2931919906</v>
      </c>
      <c r="K148" s="100">
        <f t="shared" si="21"/>
        <v>19347.1142205981</v>
      </c>
      <c r="L148" s="100">
        <f t="shared" si="22"/>
        <v>12460.1789713925</v>
      </c>
      <c r="M148" s="100">
        <f t="shared" si="23"/>
        <v>3032125.28693675</v>
      </c>
    </row>
    <row r="149" s="82" customFormat="true" spans="5:13">
      <c r="E149" s="82">
        <v>132</v>
      </c>
      <c r="F149" s="100">
        <f t="shared" si="16"/>
        <v>29644.5105820105</v>
      </c>
      <c r="G149" s="100">
        <f t="shared" si="17"/>
        <v>19841.2698412698</v>
      </c>
      <c r="H149" s="100">
        <f t="shared" si="18"/>
        <v>9803.2407407407</v>
      </c>
      <c r="I149" s="107">
        <f t="shared" si="19"/>
        <v>2380952.38095237</v>
      </c>
      <c r="J149" s="100">
        <f t="shared" si="20"/>
        <v>31807.2931919906</v>
      </c>
      <c r="K149" s="100">
        <f t="shared" si="21"/>
        <v>19426.1149369989</v>
      </c>
      <c r="L149" s="100">
        <f t="shared" si="22"/>
        <v>12381.1782549917</v>
      </c>
      <c r="M149" s="100">
        <f t="shared" si="23"/>
        <v>3012699.17199975</v>
      </c>
    </row>
    <row r="150" s="82" customFormat="true" spans="5:13">
      <c r="E150" s="82">
        <v>133</v>
      </c>
      <c r="F150" s="100">
        <f t="shared" si="16"/>
        <v>29563.492063492</v>
      </c>
      <c r="G150" s="100">
        <f t="shared" si="17"/>
        <v>19841.2698412698</v>
      </c>
      <c r="H150" s="100">
        <f t="shared" si="18"/>
        <v>9722.22222222218</v>
      </c>
      <c r="I150" s="107">
        <f t="shared" si="19"/>
        <v>2361111.1111111</v>
      </c>
      <c r="J150" s="100">
        <f t="shared" si="20"/>
        <v>31807.2931919906</v>
      </c>
      <c r="K150" s="100">
        <f t="shared" si="21"/>
        <v>19505.4382396583</v>
      </c>
      <c r="L150" s="100">
        <f t="shared" si="22"/>
        <v>12301.8549523323</v>
      </c>
      <c r="M150" s="100">
        <f t="shared" si="23"/>
        <v>2993193.7337601</v>
      </c>
    </row>
    <row r="151" s="82" customFormat="true" spans="5:13">
      <c r="E151" s="82">
        <v>134</v>
      </c>
      <c r="F151" s="100">
        <f t="shared" si="16"/>
        <v>29482.4735449735</v>
      </c>
      <c r="G151" s="100">
        <f t="shared" si="17"/>
        <v>19841.2698412698</v>
      </c>
      <c r="H151" s="100">
        <f t="shared" si="18"/>
        <v>9641.20370370366</v>
      </c>
      <c r="I151" s="107">
        <f t="shared" si="19"/>
        <v>2341269.84126983</v>
      </c>
      <c r="J151" s="100">
        <f t="shared" si="20"/>
        <v>31807.2931919906</v>
      </c>
      <c r="K151" s="100">
        <f t="shared" si="21"/>
        <v>19585.0854458035</v>
      </c>
      <c r="L151" s="100">
        <f t="shared" si="22"/>
        <v>12222.2077461871</v>
      </c>
      <c r="M151" s="100">
        <f t="shared" si="23"/>
        <v>2973608.64831429</v>
      </c>
    </row>
    <row r="152" s="82" customFormat="true" spans="5:13">
      <c r="E152" s="82">
        <v>135</v>
      </c>
      <c r="F152" s="100">
        <f t="shared" si="16"/>
        <v>29401.455026455</v>
      </c>
      <c r="G152" s="100">
        <f t="shared" si="17"/>
        <v>19841.2698412698</v>
      </c>
      <c r="H152" s="100">
        <f t="shared" si="18"/>
        <v>9560.18518518514</v>
      </c>
      <c r="I152" s="107">
        <f t="shared" si="19"/>
        <v>2321428.57142856</v>
      </c>
      <c r="J152" s="100">
        <f t="shared" si="20"/>
        <v>31807.2931919906</v>
      </c>
      <c r="K152" s="100">
        <f t="shared" si="21"/>
        <v>19665.0578780406</v>
      </c>
      <c r="L152" s="100">
        <f t="shared" si="22"/>
        <v>12142.23531395</v>
      </c>
      <c r="M152" s="100">
        <f t="shared" si="23"/>
        <v>2953943.59043625</v>
      </c>
    </row>
    <row r="153" s="82" customFormat="true" spans="5:13">
      <c r="E153" s="82">
        <v>136</v>
      </c>
      <c r="F153" s="100">
        <f t="shared" si="16"/>
        <v>29320.4365079365</v>
      </c>
      <c r="G153" s="100">
        <f t="shared" si="17"/>
        <v>19841.2698412698</v>
      </c>
      <c r="H153" s="100">
        <f t="shared" si="18"/>
        <v>9479.16666666663</v>
      </c>
      <c r="I153" s="107">
        <f t="shared" si="19"/>
        <v>2301587.30158729</v>
      </c>
      <c r="J153" s="100">
        <f t="shared" si="20"/>
        <v>31807.2931919906</v>
      </c>
      <c r="K153" s="100">
        <f t="shared" si="21"/>
        <v>19745.3568643759</v>
      </c>
      <c r="L153" s="100">
        <f t="shared" si="22"/>
        <v>12061.9363276147</v>
      </c>
      <c r="M153" s="100">
        <f t="shared" si="23"/>
        <v>2934198.23357188</v>
      </c>
    </row>
    <row r="154" s="82" customFormat="true" spans="5:13">
      <c r="E154" s="82">
        <v>137</v>
      </c>
      <c r="F154" s="100">
        <f t="shared" si="16"/>
        <v>29239.4179894179</v>
      </c>
      <c r="G154" s="100">
        <f t="shared" si="17"/>
        <v>19841.2698412698</v>
      </c>
      <c r="H154" s="100">
        <f t="shared" si="18"/>
        <v>9398.14814814811</v>
      </c>
      <c r="I154" s="107">
        <f t="shared" si="19"/>
        <v>2281746.03174602</v>
      </c>
      <c r="J154" s="100">
        <f t="shared" si="20"/>
        <v>31807.2931919906</v>
      </c>
      <c r="K154" s="100">
        <f t="shared" si="21"/>
        <v>19825.9837382388</v>
      </c>
      <c r="L154" s="100">
        <f t="shared" si="22"/>
        <v>11981.3094537518</v>
      </c>
      <c r="M154" s="100">
        <f t="shared" si="23"/>
        <v>2914372.24983364</v>
      </c>
    </row>
    <row r="155" s="82" customFormat="true" spans="5:13">
      <c r="E155" s="82">
        <v>138</v>
      </c>
      <c r="F155" s="100">
        <f t="shared" si="16"/>
        <v>29158.3994708994</v>
      </c>
      <c r="G155" s="100">
        <f t="shared" si="17"/>
        <v>19841.2698412698</v>
      </c>
      <c r="H155" s="100">
        <f t="shared" si="18"/>
        <v>9317.12962962959</v>
      </c>
      <c r="I155" s="107">
        <f t="shared" si="19"/>
        <v>2261904.76190475</v>
      </c>
      <c r="J155" s="100">
        <f t="shared" si="20"/>
        <v>31807.2931919906</v>
      </c>
      <c r="K155" s="100">
        <f t="shared" si="21"/>
        <v>19906.9398385033</v>
      </c>
      <c r="L155" s="100">
        <f t="shared" si="22"/>
        <v>11900.3533534873</v>
      </c>
      <c r="M155" s="100">
        <f t="shared" si="23"/>
        <v>2894465.30999513</v>
      </c>
    </row>
    <row r="156" s="82" customFormat="true" spans="5:13">
      <c r="E156" s="82">
        <v>139</v>
      </c>
      <c r="F156" s="100">
        <f t="shared" si="16"/>
        <v>29077.3809523809</v>
      </c>
      <c r="G156" s="100">
        <f t="shared" si="17"/>
        <v>19841.2698412698</v>
      </c>
      <c r="H156" s="100">
        <f t="shared" si="18"/>
        <v>9236.11111111107</v>
      </c>
      <c r="I156" s="107">
        <f t="shared" si="19"/>
        <v>2242063.49206348</v>
      </c>
      <c r="J156" s="100">
        <f t="shared" si="20"/>
        <v>31807.2931919906</v>
      </c>
      <c r="K156" s="100">
        <f t="shared" si="21"/>
        <v>19988.2265095105</v>
      </c>
      <c r="L156" s="100">
        <f t="shared" si="22"/>
        <v>11819.0666824801</v>
      </c>
      <c r="M156" s="100">
        <f t="shared" si="23"/>
        <v>2874477.08348562</v>
      </c>
    </row>
    <row r="157" s="82" customFormat="true" spans="5:13">
      <c r="E157" s="82">
        <v>140</v>
      </c>
      <c r="F157" s="100">
        <f t="shared" si="16"/>
        <v>28996.3624338624</v>
      </c>
      <c r="G157" s="100">
        <f t="shared" si="17"/>
        <v>19841.2698412698</v>
      </c>
      <c r="H157" s="100">
        <f t="shared" si="18"/>
        <v>9155.09259259255</v>
      </c>
      <c r="I157" s="107">
        <f t="shared" si="19"/>
        <v>2222222.22222221</v>
      </c>
      <c r="J157" s="100">
        <f t="shared" si="20"/>
        <v>31807.2931919906</v>
      </c>
      <c r="K157" s="100">
        <f t="shared" si="21"/>
        <v>20069.845101091</v>
      </c>
      <c r="L157" s="100">
        <f t="shared" si="22"/>
        <v>11737.4480908996</v>
      </c>
      <c r="M157" s="100">
        <f t="shared" si="23"/>
        <v>2854407.23838453</v>
      </c>
    </row>
    <row r="158" s="82" customFormat="true" spans="5:13">
      <c r="E158" s="82">
        <v>141</v>
      </c>
      <c r="F158" s="100">
        <f t="shared" si="16"/>
        <v>28915.3439153439</v>
      </c>
      <c r="G158" s="100">
        <f t="shared" si="17"/>
        <v>19841.2698412698</v>
      </c>
      <c r="H158" s="100">
        <f t="shared" si="18"/>
        <v>9074.07407407403</v>
      </c>
      <c r="I158" s="107">
        <f t="shared" si="19"/>
        <v>2202380.95238094</v>
      </c>
      <c r="J158" s="100">
        <f t="shared" si="20"/>
        <v>31807.2931919906</v>
      </c>
      <c r="K158" s="100">
        <f t="shared" si="21"/>
        <v>20151.7969685871</v>
      </c>
      <c r="L158" s="100">
        <f t="shared" si="22"/>
        <v>11655.4962234035</v>
      </c>
      <c r="M158" s="100">
        <f t="shared" si="23"/>
        <v>2834255.44141594</v>
      </c>
    </row>
    <row r="159" s="82" customFormat="true" spans="5:13">
      <c r="E159" s="82">
        <v>142</v>
      </c>
      <c r="F159" s="100">
        <f t="shared" si="16"/>
        <v>28834.3253968253</v>
      </c>
      <c r="G159" s="100">
        <f t="shared" si="17"/>
        <v>19841.2698412698</v>
      </c>
      <c r="H159" s="100">
        <f t="shared" si="18"/>
        <v>8993.05555555551</v>
      </c>
      <c r="I159" s="107">
        <f t="shared" si="19"/>
        <v>2182539.68253967</v>
      </c>
      <c r="J159" s="100">
        <f t="shared" si="20"/>
        <v>31807.2931919906</v>
      </c>
      <c r="K159" s="100">
        <f t="shared" si="21"/>
        <v>20234.0834728755</v>
      </c>
      <c r="L159" s="100">
        <f t="shared" si="22"/>
        <v>11573.2097191151</v>
      </c>
      <c r="M159" s="100">
        <f t="shared" si="23"/>
        <v>2814021.35794307</v>
      </c>
    </row>
    <row r="160" s="82" customFormat="true" spans="5:13">
      <c r="E160" s="82">
        <v>143</v>
      </c>
      <c r="F160" s="100">
        <f t="shared" si="16"/>
        <v>28753.3068783068</v>
      </c>
      <c r="G160" s="100">
        <f t="shared" si="17"/>
        <v>19841.2698412698</v>
      </c>
      <c r="H160" s="100">
        <f t="shared" si="18"/>
        <v>8912.03703703699</v>
      </c>
      <c r="I160" s="107">
        <f t="shared" si="19"/>
        <v>2162698.4126984</v>
      </c>
      <c r="J160" s="100">
        <f t="shared" si="20"/>
        <v>31807.2931919906</v>
      </c>
      <c r="K160" s="100">
        <f t="shared" si="21"/>
        <v>20316.7059803897</v>
      </c>
      <c r="L160" s="100">
        <f t="shared" si="22"/>
        <v>11490.5872116009</v>
      </c>
      <c r="M160" s="100">
        <f t="shared" si="23"/>
        <v>2793704.65196268</v>
      </c>
    </row>
    <row r="161" s="82" customFormat="true" spans="5:13">
      <c r="E161" s="82">
        <v>144</v>
      </c>
      <c r="F161" s="100">
        <f t="shared" si="16"/>
        <v>28672.2883597883</v>
      </c>
      <c r="G161" s="100">
        <f t="shared" si="17"/>
        <v>19841.2698412698</v>
      </c>
      <c r="H161" s="100">
        <f t="shared" si="18"/>
        <v>8831.01851851847</v>
      </c>
      <c r="I161" s="107">
        <f t="shared" si="19"/>
        <v>2142857.14285713</v>
      </c>
      <c r="J161" s="100">
        <f t="shared" si="20"/>
        <v>31807.2931919906</v>
      </c>
      <c r="K161" s="100">
        <f t="shared" si="21"/>
        <v>20399.665863143</v>
      </c>
      <c r="L161" s="100">
        <f t="shared" si="22"/>
        <v>11407.6273288476</v>
      </c>
      <c r="M161" s="100">
        <f t="shared" si="23"/>
        <v>2773304.98609954</v>
      </c>
    </row>
    <row r="162" s="82" customFormat="true" spans="5:13">
      <c r="E162" s="82">
        <v>145</v>
      </c>
      <c r="F162" s="100">
        <f t="shared" si="16"/>
        <v>28591.2698412698</v>
      </c>
      <c r="G162" s="100">
        <f t="shared" si="17"/>
        <v>19841.2698412698</v>
      </c>
      <c r="H162" s="100">
        <f t="shared" si="18"/>
        <v>8749.99999999995</v>
      </c>
      <c r="I162" s="107">
        <f t="shared" si="19"/>
        <v>2123015.87301586</v>
      </c>
      <c r="J162" s="100">
        <f t="shared" si="20"/>
        <v>31807.2931919906</v>
      </c>
      <c r="K162" s="100">
        <f t="shared" si="21"/>
        <v>20482.9644987508</v>
      </c>
      <c r="L162" s="100">
        <f t="shared" si="22"/>
        <v>11324.3286932398</v>
      </c>
      <c r="M162" s="100">
        <f t="shared" si="23"/>
        <v>2752822.02160079</v>
      </c>
    </row>
    <row r="163" s="82" customFormat="true" spans="5:13">
      <c r="E163" s="82">
        <v>146</v>
      </c>
      <c r="F163" s="100">
        <f t="shared" si="16"/>
        <v>28510.2513227513</v>
      </c>
      <c r="G163" s="100">
        <f t="shared" si="17"/>
        <v>19841.2698412698</v>
      </c>
      <c r="H163" s="100">
        <f t="shared" si="18"/>
        <v>8668.98148148143</v>
      </c>
      <c r="I163" s="107">
        <f t="shared" si="19"/>
        <v>2103174.60317459</v>
      </c>
      <c r="J163" s="100">
        <f t="shared" si="20"/>
        <v>31807.2931919906</v>
      </c>
      <c r="K163" s="100">
        <f t="shared" si="21"/>
        <v>20566.6032704541</v>
      </c>
      <c r="L163" s="100">
        <f t="shared" si="22"/>
        <v>11240.6899215365</v>
      </c>
      <c r="M163" s="100">
        <f t="shared" si="23"/>
        <v>2732255.41833033</v>
      </c>
    </row>
    <row r="164" s="82" customFormat="true" spans="5:13">
      <c r="E164" s="82">
        <v>147</v>
      </c>
      <c r="F164" s="100">
        <f t="shared" si="16"/>
        <v>28429.2328042328</v>
      </c>
      <c r="G164" s="100">
        <f t="shared" si="17"/>
        <v>19841.2698412698</v>
      </c>
      <c r="H164" s="100">
        <f t="shared" si="18"/>
        <v>8587.96296296291</v>
      </c>
      <c r="I164" s="107">
        <f t="shared" si="19"/>
        <v>2083333.33333332</v>
      </c>
      <c r="J164" s="100">
        <f t="shared" si="20"/>
        <v>31807.2931919906</v>
      </c>
      <c r="K164" s="100">
        <f t="shared" si="21"/>
        <v>20650.5835671417</v>
      </c>
      <c r="L164" s="100">
        <f t="shared" si="22"/>
        <v>11156.7096248489</v>
      </c>
      <c r="M164" s="100">
        <f t="shared" si="23"/>
        <v>2711604.83476319</v>
      </c>
    </row>
    <row r="165" s="82" customFormat="true" spans="5:13">
      <c r="E165" s="82">
        <v>148</v>
      </c>
      <c r="F165" s="100">
        <f t="shared" si="16"/>
        <v>28348.2142857142</v>
      </c>
      <c r="G165" s="100">
        <f t="shared" si="17"/>
        <v>19841.2698412698</v>
      </c>
      <c r="H165" s="100">
        <f t="shared" si="18"/>
        <v>8506.94444444439</v>
      </c>
      <c r="I165" s="107">
        <f t="shared" si="19"/>
        <v>2063492.06349205</v>
      </c>
      <c r="J165" s="100">
        <f t="shared" si="20"/>
        <v>31807.2931919906</v>
      </c>
      <c r="K165" s="100">
        <f t="shared" si="21"/>
        <v>20734.9067833742</v>
      </c>
      <c r="L165" s="100">
        <f t="shared" si="22"/>
        <v>11072.3864086164</v>
      </c>
      <c r="M165" s="100">
        <f t="shared" si="23"/>
        <v>2690869.92797982</v>
      </c>
    </row>
    <row r="166" s="82" customFormat="true" spans="5:13">
      <c r="E166" s="82">
        <v>149</v>
      </c>
      <c r="F166" s="100">
        <f t="shared" si="16"/>
        <v>28267.1957671957</v>
      </c>
      <c r="G166" s="100">
        <f t="shared" si="17"/>
        <v>19841.2698412698</v>
      </c>
      <c r="H166" s="100">
        <f t="shared" si="18"/>
        <v>8425.92592592588</v>
      </c>
      <c r="I166" s="107">
        <f t="shared" si="19"/>
        <v>2043650.79365078</v>
      </c>
      <c r="J166" s="100">
        <f t="shared" si="20"/>
        <v>31807.2931919906</v>
      </c>
      <c r="K166" s="100">
        <f t="shared" si="21"/>
        <v>20819.5743194063</v>
      </c>
      <c r="L166" s="100">
        <f t="shared" si="22"/>
        <v>10987.7188725843</v>
      </c>
      <c r="M166" s="100">
        <f t="shared" si="23"/>
        <v>2670050.35366041</v>
      </c>
    </row>
    <row r="167" s="82" customFormat="true" spans="5:13">
      <c r="E167" s="82">
        <v>150</v>
      </c>
      <c r="F167" s="100">
        <f t="shared" si="16"/>
        <v>28186.1772486772</v>
      </c>
      <c r="G167" s="100">
        <f t="shared" si="17"/>
        <v>19841.2698412698</v>
      </c>
      <c r="H167" s="100">
        <f t="shared" si="18"/>
        <v>8344.90740740736</v>
      </c>
      <c r="I167" s="107">
        <f t="shared" si="19"/>
        <v>2023809.52380951</v>
      </c>
      <c r="J167" s="100">
        <f t="shared" si="20"/>
        <v>31807.2931919906</v>
      </c>
      <c r="K167" s="100">
        <f t="shared" si="21"/>
        <v>20904.5875812106</v>
      </c>
      <c r="L167" s="100">
        <f t="shared" si="22"/>
        <v>10902.70561078</v>
      </c>
      <c r="M167" s="100">
        <f t="shared" si="23"/>
        <v>2649145.7660792</v>
      </c>
    </row>
    <row r="168" s="82" customFormat="true" spans="5:13">
      <c r="E168" s="82">
        <v>151</v>
      </c>
      <c r="F168" s="100">
        <f t="shared" si="16"/>
        <v>28105.1587301587</v>
      </c>
      <c r="G168" s="100">
        <f t="shared" si="17"/>
        <v>19841.2698412698</v>
      </c>
      <c r="H168" s="100">
        <f t="shared" si="18"/>
        <v>8263.88888888884</v>
      </c>
      <c r="I168" s="107">
        <f t="shared" si="19"/>
        <v>2003968.25396824</v>
      </c>
      <c r="J168" s="100">
        <f t="shared" si="20"/>
        <v>31807.2931919906</v>
      </c>
      <c r="K168" s="100">
        <f t="shared" si="21"/>
        <v>20989.9479805005</v>
      </c>
      <c r="L168" s="100">
        <f t="shared" si="22"/>
        <v>10817.3452114901</v>
      </c>
      <c r="M168" s="100">
        <f t="shared" si="23"/>
        <v>2628155.8180987</v>
      </c>
    </row>
    <row r="169" s="82" customFormat="true" spans="5:13">
      <c r="E169" s="82">
        <v>152</v>
      </c>
      <c r="F169" s="100">
        <f t="shared" si="16"/>
        <v>28024.1402116402</v>
      </c>
      <c r="G169" s="100">
        <f t="shared" si="17"/>
        <v>19841.2698412698</v>
      </c>
      <c r="H169" s="100">
        <f t="shared" si="18"/>
        <v>8182.87037037032</v>
      </c>
      <c r="I169" s="107">
        <f t="shared" si="19"/>
        <v>1984126.98412697</v>
      </c>
      <c r="J169" s="100">
        <f t="shared" si="20"/>
        <v>31807.2931919906</v>
      </c>
      <c r="K169" s="100">
        <f t="shared" si="21"/>
        <v>21075.6569347542</v>
      </c>
      <c r="L169" s="100">
        <f t="shared" si="22"/>
        <v>10731.6362572364</v>
      </c>
      <c r="M169" s="100">
        <f t="shared" si="23"/>
        <v>2607080.16116394</v>
      </c>
    </row>
    <row r="170" s="82" customFormat="true" spans="5:13">
      <c r="E170" s="82">
        <v>153</v>
      </c>
      <c r="F170" s="100">
        <f t="shared" si="16"/>
        <v>27943.1216931216</v>
      </c>
      <c r="G170" s="100">
        <f t="shared" si="17"/>
        <v>19841.2698412698</v>
      </c>
      <c r="H170" s="100">
        <f t="shared" si="18"/>
        <v>8101.8518518518</v>
      </c>
      <c r="I170" s="107">
        <f t="shared" si="19"/>
        <v>1964285.7142857</v>
      </c>
      <c r="J170" s="100">
        <f t="shared" si="20"/>
        <v>31807.2931919906</v>
      </c>
      <c r="K170" s="100">
        <f t="shared" si="21"/>
        <v>21161.7158672378</v>
      </c>
      <c r="L170" s="100">
        <f t="shared" si="22"/>
        <v>10645.5773247528</v>
      </c>
      <c r="M170" s="100">
        <f t="shared" si="23"/>
        <v>2585918.44529671</v>
      </c>
    </row>
    <row r="171" s="82" customFormat="true" spans="5:13">
      <c r="E171" s="82">
        <v>154</v>
      </c>
      <c r="F171" s="100">
        <f t="shared" si="16"/>
        <v>27862.1031746031</v>
      </c>
      <c r="G171" s="100">
        <f t="shared" si="17"/>
        <v>19841.2698412698</v>
      </c>
      <c r="H171" s="100">
        <f t="shared" si="18"/>
        <v>8020.83333333328</v>
      </c>
      <c r="I171" s="107">
        <f t="shared" si="19"/>
        <v>1944444.44444443</v>
      </c>
      <c r="J171" s="100">
        <f t="shared" si="20"/>
        <v>31807.2931919906</v>
      </c>
      <c r="K171" s="100">
        <f t="shared" si="21"/>
        <v>21248.126207029</v>
      </c>
      <c r="L171" s="100">
        <f t="shared" si="22"/>
        <v>10559.1669849616</v>
      </c>
      <c r="M171" s="100">
        <f t="shared" si="23"/>
        <v>2564670.31908968</v>
      </c>
    </row>
    <row r="172" s="82" customFormat="true" spans="5:13">
      <c r="E172" s="82">
        <v>155</v>
      </c>
      <c r="F172" s="100">
        <f t="shared" si="16"/>
        <v>27781.0846560846</v>
      </c>
      <c r="G172" s="100">
        <f t="shared" si="17"/>
        <v>19841.2698412698</v>
      </c>
      <c r="H172" s="100">
        <f t="shared" si="18"/>
        <v>7939.81481481476</v>
      </c>
      <c r="I172" s="107">
        <f t="shared" si="19"/>
        <v>1924603.17460316</v>
      </c>
      <c r="J172" s="100">
        <f t="shared" si="20"/>
        <v>31807.2931919906</v>
      </c>
      <c r="K172" s="100">
        <f t="shared" si="21"/>
        <v>21334.8893890411</v>
      </c>
      <c r="L172" s="100">
        <f t="shared" si="22"/>
        <v>10472.4038029495</v>
      </c>
      <c r="M172" s="100">
        <f t="shared" si="23"/>
        <v>2543335.42970064</v>
      </c>
    </row>
    <row r="173" s="82" customFormat="true" spans="5:13">
      <c r="E173" s="82">
        <v>156</v>
      </c>
      <c r="F173" s="100">
        <f t="shared" si="16"/>
        <v>27700.0661375661</v>
      </c>
      <c r="G173" s="100">
        <f t="shared" si="17"/>
        <v>19841.2698412698</v>
      </c>
      <c r="H173" s="100">
        <f t="shared" si="18"/>
        <v>7858.79629629625</v>
      </c>
      <c r="I173" s="107">
        <f t="shared" si="19"/>
        <v>1904761.90476189</v>
      </c>
      <c r="J173" s="100">
        <f t="shared" si="20"/>
        <v>31807.2931919906</v>
      </c>
      <c r="K173" s="100">
        <f t="shared" si="21"/>
        <v>21422.0068540463</v>
      </c>
      <c r="L173" s="100">
        <f t="shared" si="22"/>
        <v>10385.2863379443</v>
      </c>
      <c r="M173" s="100">
        <f t="shared" si="23"/>
        <v>2521913.42284659</v>
      </c>
    </row>
    <row r="174" s="82" customFormat="true" spans="5:13">
      <c r="E174" s="82">
        <v>157</v>
      </c>
      <c r="F174" s="100">
        <f t="shared" si="16"/>
        <v>27619.0476190476</v>
      </c>
      <c r="G174" s="100">
        <f t="shared" si="17"/>
        <v>19841.2698412698</v>
      </c>
      <c r="H174" s="100">
        <f t="shared" si="18"/>
        <v>7777.77777777773</v>
      </c>
      <c r="I174" s="107">
        <f t="shared" si="19"/>
        <v>1884920.63492062</v>
      </c>
      <c r="J174" s="100">
        <f t="shared" si="20"/>
        <v>31807.2931919906</v>
      </c>
      <c r="K174" s="100">
        <f t="shared" si="21"/>
        <v>21509.4800487004</v>
      </c>
      <c r="L174" s="100">
        <f t="shared" si="22"/>
        <v>10297.8131432902</v>
      </c>
      <c r="M174" s="100">
        <f t="shared" si="23"/>
        <v>2500403.94279789</v>
      </c>
    </row>
    <row r="175" s="82" customFormat="true" spans="5:13">
      <c r="E175" s="82">
        <v>158</v>
      </c>
      <c r="F175" s="100">
        <f t="shared" si="16"/>
        <v>27538.029100529</v>
      </c>
      <c r="G175" s="100">
        <f t="shared" si="17"/>
        <v>19841.2698412698</v>
      </c>
      <c r="H175" s="100">
        <f t="shared" si="18"/>
        <v>7696.75925925921</v>
      </c>
      <c r="I175" s="107">
        <f t="shared" si="19"/>
        <v>1865079.36507935</v>
      </c>
      <c r="J175" s="100">
        <f t="shared" si="20"/>
        <v>31807.2931919906</v>
      </c>
      <c r="K175" s="100">
        <f t="shared" si="21"/>
        <v>21597.3104255659</v>
      </c>
      <c r="L175" s="100">
        <f t="shared" si="22"/>
        <v>10209.9827664247</v>
      </c>
      <c r="M175" s="100">
        <f t="shared" si="23"/>
        <v>2478806.63237232</v>
      </c>
    </row>
    <row r="176" s="82" customFormat="true" spans="5:13">
      <c r="E176" s="82">
        <v>159</v>
      </c>
      <c r="F176" s="100">
        <f t="shared" si="16"/>
        <v>27457.0105820105</v>
      </c>
      <c r="G176" s="100">
        <f t="shared" si="17"/>
        <v>19841.2698412698</v>
      </c>
      <c r="H176" s="100">
        <f t="shared" si="18"/>
        <v>7615.74074074069</v>
      </c>
      <c r="I176" s="107">
        <f t="shared" si="19"/>
        <v>1845238.09523808</v>
      </c>
      <c r="J176" s="100">
        <f t="shared" si="20"/>
        <v>31807.2931919906</v>
      </c>
      <c r="K176" s="100">
        <f t="shared" si="21"/>
        <v>21685.4994431369</v>
      </c>
      <c r="L176" s="100">
        <f t="shared" si="22"/>
        <v>10121.7937488537</v>
      </c>
      <c r="M176" s="100">
        <f t="shared" si="23"/>
        <v>2457121.13292919</v>
      </c>
    </row>
    <row r="177" s="82" customFormat="true" spans="5:13">
      <c r="E177" s="82">
        <v>160</v>
      </c>
      <c r="F177" s="100">
        <f t="shared" si="16"/>
        <v>27375.992063492</v>
      </c>
      <c r="G177" s="100">
        <f t="shared" si="17"/>
        <v>19841.2698412698</v>
      </c>
      <c r="H177" s="100">
        <f t="shared" si="18"/>
        <v>7534.72222222217</v>
      </c>
      <c r="I177" s="107">
        <f t="shared" si="19"/>
        <v>1825396.82539681</v>
      </c>
      <c r="J177" s="100">
        <f t="shared" si="20"/>
        <v>31807.2931919906</v>
      </c>
      <c r="K177" s="100">
        <f t="shared" si="21"/>
        <v>21774.0485658631</v>
      </c>
      <c r="L177" s="100">
        <f t="shared" si="22"/>
        <v>10033.2446261275</v>
      </c>
      <c r="M177" s="100">
        <f t="shared" si="23"/>
        <v>2435347.08436332</v>
      </c>
    </row>
    <row r="178" s="82" customFormat="true" spans="5:13">
      <c r="E178" s="82">
        <v>161</v>
      </c>
      <c r="F178" s="100">
        <f t="shared" si="16"/>
        <v>27294.9735449735</v>
      </c>
      <c r="G178" s="100">
        <f t="shared" si="17"/>
        <v>19841.2698412698</v>
      </c>
      <c r="H178" s="100">
        <f t="shared" si="18"/>
        <v>7453.70370370365</v>
      </c>
      <c r="I178" s="107">
        <f t="shared" si="19"/>
        <v>1805555.55555554</v>
      </c>
      <c r="J178" s="100">
        <f t="shared" si="20"/>
        <v>31807.2931919906</v>
      </c>
      <c r="K178" s="100">
        <f t="shared" si="21"/>
        <v>21862.9592641737</v>
      </c>
      <c r="L178" s="100">
        <f t="shared" si="22"/>
        <v>9944.33392781691</v>
      </c>
      <c r="M178" s="100">
        <f t="shared" si="23"/>
        <v>2413484.12509915</v>
      </c>
    </row>
    <row r="179" s="82" customFormat="true" spans="5:13">
      <c r="E179" s="82">
        <v>162</v>
      </c>
      <c r="F179" s="100">
        <f t="shared" si="16"/>
        <v>27213.955026455</v>
      </c>
      <c r="G179" s="100">
        <f t="shared" si="17"/>
        <v>19841.2698412698</v>
      </c>
      <c r="H179" s="100">
        <f t="shared" si="18"/>
        <v>7372.68518518514</v>
      </c>
      <c r="I179" s="107">
        <f t="shared" si="19"/>
        <v>1785714.28571427</v>
      </c>
      <c r="J179" s="100">
        <f t="shared" si="20"/>
        <v>31807.2931919906</v>
      </c>
      <c r="K179" s="100">
        <f t="shared" si="21"/>
        <v>21952.2330145024</v>
      </c>
      <c r="L179" s="100">
        <f t="shared" si="22"/>
        <v>9855.0601774882</v>
      </c>
      <c r="M179" s="100">
        <f t="shared" si="23"/>
        <v>2391531.89208465</v>
      </c>
    </row>
    <row r="180" s="82" customFormat="true" spans="5:13">
      <c r="E180" s="82">
        <v>163</v>
      </c>
      <c r="F180" s="100">
        <f t="shared" si="16"/>
        <v>27132.9365079365</v>
      </c>
      <c r="G180" s="100">
        <f t="shared" si="17"/>
        <v>19841.2698412698</v>
      </c>
      <c r="H180" s="100">
        <f t="shared" si="18"/>
        <v>7291.66666666662</v>
      </c>
      <c r="I180" s="107">
        <f t="shared" si="19"/>
        <v>1765873.015873</v>
      </c>
      <c r="J180" s="100">
        <f t="shared" si="20"/>
        <v>31807.2931919906</v>
      </c>
      <c r="K180" s="100">
        <f t="shared" si="21"/>
        <v>22041.8712993116</v>
      </c>
      <c r="L180" s="100">
        <f t="shared" si="22"/>
        <v>9765.42189267898</v>
      </c>
      <c r="M180" s="100">
        <f t="shared" si="23"/>
        <v>2369490.02078534</v>
      </c>
    </row>
    <row r="181" s="82" customFormat="true" spans="5:13">
      <c r="E181" s="82">
        <v>164</v>
      </c>
      <c r="F181" s="100">
        <f t="shared" si="16"/>
        <v>27051.9179894179</v>
      </c>
      <c r="G181" s="100">
        <f t="shared" si="17"/>
        <v>19841.2698412698</v>
      </c>
      <c r="H181" s="100">
        <f t="shared" si="18"/>
        <v>7210.6481481481</v>
      </c>
      <c r="I181" s="107">
        <f t="shared" si="19"/>
        <v>1746031.74603173</v>
      </c>
      <c r="J181" s="100">
        <f t="shared" si="20"/>
        <v>31807.2931919906</v>
      </c>
      <c r="K181" s="100">
        <f t="shared" si="21"/>
        <v>22131.8756071171</v>
      </c>
      <c r="L181" s="100">
        <f t="shared" si="22"/>
        <v>9675.41758487346</v>
      </c>
      <c r="M181" s="100">
        <f t="shared" si="23"/>
        <v>2347358.14517822</v>
      </c>
    </row>
    <row r="182" s="82" customFormat="true" spans="5:13">
      <c r="E182" s="82">
        <v>165</v>
      </c>
      <c r="F182" s="100">
        <f t="shared" si="16"/>
        <v>26970.8994708994</v>
      </c>
      <c r="G182" s="100">
        <f t="shared" si="17"/>
        <v>19841.2698412698</v>
      </c>
      <c r="H182" s="100">
        <f t="shared" si="18"/>
        <v>7129.62962962958</v>
      </c>
      <c r="I182" s="107">
        <f t="shared" si="19"/>
        <v>1726190.47619046</v>
      </c>
      <c r="J182" s="100">
        <f t="shared" si="20"/>
        <v>31807.2931919906</v>
      </c>
      <c r="K182" s="100">
        <f t="shared" si="21"/>
        <v>22222.2474325129</v>
      </c>
      <c r="L182" s="100">
        <f t="shared" si="22"/>
        <v>9585.04575947773</v>
      </c>
      <c r="M182" s="100">
        <f t="shared" si="23"/>
        <v>2325135.89774571</v>
      </c>
    </row>
    <row r="183" s="82" customFormat="true" spans="5:13">
      <c r="E183" s="82">
        <v>166</v>
      </c>
      <c r="F183" s="100">
        <f t="shared" si="16"/>
        <v>26889.8809523809</v>
      </c>
      <c r="G183" s="100">
        <f t="shared" si="17"/>
        <v>19841.2698412698</v>
      </c>
      <c r="H183" s="100">
        <f t="shared" si="18"/>
        <v>7048.61111111106</v>
      </c>
      <c r="I183" s="107">
        <f t="shared" si="19"/>
        <v>1706349.20634919</v>
      </c>
      <c r="J183" s="100">
        <f t="shared" si="20"/>
        <v>31807.2931919906</v>
      </c>
      <c r="K183" s="100">
        <f t="shared" si="21"/>
        <v>22312.9882761956</v>
      </c>
      <c r="L183" s="100">
        <f t="shared" si="22"/>
        <v>9494.30491579497</v>
      </c>
      <c r="M183" s="100">
        <f t="shared" si="23"/>
        <v>2302822.90946951</v>
      </c>
    </row>
    <row r="184" s="82" customFormat="true" spans="5:13">
      <c r="E184" s="82">
        <v>167</v>
      </c>
      <c r="F184" s="100">
        <f t="shared" si="16"/>
        <v>26808.8624338624</v>
      </c>
      <c r="G184" s="100">
        <f t="shared" si="17"/>
        <v>19841.2698412698</v>
      </c>
      <c r="H184" s="100">
        <f t="shared" si="18"/>
        <v>6967.59259259254</v>
      </c>
      <c r="I184" s="107">
        <f t="shared" si="19"/>
        <v>1686507.93650792</v>
      </c>
      <c r="J184" s="100">
        <f t="shared" si="20"/>
        <v>31807.2931919906</v>
      </c>
      <c r="K184" s="100">
        <f t="shared" si="21"/>
        <v>22404.0996449901</v>
      </c>
      <c r="L184" s="100">
        <f t="shared" si="22"/>
        <v>9403.1935470005</v>
      </c>
      <c r="M184" s="100">
        <f t="shared" si="23"/>
        <v>2280418.80982452</v>
      </c>
    </row>
    <row r="185" s="82" customFormat="true" spans="5:13">
      <c r="E185" s="82">
        <v>168</v>
      </c>
      <c r="F185" s="100">
        <f t="shared" si="16"/>
        <v>26727.8439153439</v>
      </c>
      <c r="G185" s="100">
        <f t="shared" si="17"/>
        <v>19841.2698412698</v>
      </c>
      <c r="H185" s="100">
        <f t="shared" si="18"/>
        <v>6886.57407407402</v>
      </c>
      <c r="I185" s="107">
        <f t="shared" si="19"/>
        <v>1666666.66666665</v>
      </c>
      <c r="J185" s="100">
        <f t="shared" si="20"/>
        <v>31807.2931919906</v>
      </c>
      <c r="K185" s="100">
        <f t="shared" si="21"/>
        <v>22495.5830518738</v>
      </c>
      <c r="L185" s="100">
        <f t="shared" si="22"/>
        <v>9311.71014011679</v>
      </c>
      <c r="M185" s="100">
        <f t="shared" si="23"/>
        <v>2257923.22677265</v>
      </c>
    </row>
    <row r="186" s="82" customFormat="true" spans="5:13">
      <c r="E186" s="82">
        <v>169</v>
      </c>
      <c r="F186" s="100">
        <f t="shared" si="16"/>
        <v>26646.8253968253</v>
      </c>
      <c r="G186" s="100">
        <f t="shared" si="17"/>
        <v>19841.2698412698</v>
      </c>
      <c r="H186" s="100">
        <f t="shared" si="18"/>
        <v>6805.55555555551</v>
      </c>
      <c r="I186" s="107">
        <f t="shared" si="19"/>
        <v>1646825.39682538</v>
      </c>
      <c r="J186" s="100">
        <f t="shared" si="20"/>
        <v>31807.2931919906</v>
      </c>
      <c r="K186" s="100">
        <f t="shared" si="21"/>
        <v>22587.4400160023</v>
      </c>
      <c r="L186" s="100">
        <f t="shared" si="22"/>
        <v>9219.85317598831</v>
      </c>
      <c r="M186" s="100">
        <f t="shared" si="23"/>
        <v>2235335.78675664</v>
      </c>
    </row>
    <row r="187" s="82" customFormat="true" spans="5:13">
      <c r="E187" s="82">
        <v>170</v>
      </c>
      <c r="F187" s="100">
        <f t="shared" si="16"/>
        <v>26565.8068783068</v>
      </c>
      <c r="G187" s="100">
        <f t="shared" si="17"/>
        <v>19841.2698412698</v>
      </c>
      <c r="H187" s="100">
        <f t="shared" si="18"/>
        <v>6724.53703703699</v>
      </c>
      <c r="I187" s="107">
        <f t="shared" si="19"/>
        <v>1626984.12698411</v>
      </c>
      <c r="J187" s="100">
        <f t="shared" si="20"/>
        <v>31807.2931919906</v>
      </c>
      <c r="K187" s="100">
        <f t="shared" si="21"/>
        <v>22679.6720627343</v>
      </c>
      <c r="L187" s="100">
        <f t="shared" si="22"/>
        <v>9127.6211292563</v>
      </c>
      <c r="M187" s="100">
        <f t="shared" si="23"/>
        <v>2212656.11469391</v>
      </c>
    </row>
    <row r="188" s="82" customFormat="true" spans="5:13">
      <c r="E188" s="82">
        <v>171</v>
      </c>
      <c r="F188" s="100">
        <f t="shared" si="16"/>
        <v>26484.7883597883</v>
      </c>
      <c r="G188" s="100">
        <f t="shared" si="17"/>
        <v>19841.2698412698</v>
      </c>
      <c r="H188" s="100">
        <f t="shared" si="18"/>
        <v>6643.51851851847</v>
      </c>
      <c r="I188" s="107">
        <f t="shared" si="19"/>
        <v>1607142.85714284</v>
      </c>
      <c r="J188" s="100">
        <f t="shared" si="20"/>
        <v>31807.2931919906</v>
      </c>
      <c r="K188" s="100">
        <f t="shared" si="21"/>
        <v>22772.2807236571</v>
      </c>
      <c r="L188" s="100">
        <f t="shared" si="22"/>
        <v>9035.01246833347</v>
      </c>
      <c r="M188" s="100">
        <f t="shared" si="23"/>
        <v>2189883.83397025</v>
      </c>
    </row>
    <row r="189" s="82" customFormat="true" spans="5:13">
      <c r="E189" s="82">
        <v>172</v>
      </c>
      <c r="F189" s="100">
        <f t="shared" si="16"/>
        <v>26403.7698412698</v>
      </c>
      <c r="G189" s="100">
        <f t="shared" si="17"/>
        <v>19841.2698412698</v>
      </c>
      <c r="H189" s="100">
        <f t="shared" si="18"/>
        <v>6562.49999999995</v>
      </c>
      <c r="I189" s="107">
        <f t="shared" si="19"/>
        <v>1587301.58730158</v>
      </c>
      <c r="J189" s="100">
        <f t="shared" si="20"/>
        <v>31807.2931919906</v>
      </c>
      <c r="K189" s="100">
        <f t="shared" si="21"/>
        <v>22865.2675366121</v>
      </c>
      <c r="L189" s="100">
        <f t="shared" si="22"/>
        <v>8942.02565537853</v>
      </c>
      <c r="M189" s="100">
        <f t="shared" si="23"/>
        <v>2167018.56643364</v>
      </c>
    </row>
    <row r="190" s="82" customFormat="true" spans="5:13">
      <c r="E190" s="82">
        <v>173</v>
      </c>
      <c r="F190" s="100">
        <f t="shared" si="16"/>
        <v>26322.7513227513</v>
      </c>
      <c r="G190" s="100">
        <f t="shared" si="17"/>
        <v>19841.2698412698</v>
      </c>
      <c r="H190" s="100">
        <f t="shared" si="18"/>
        <v>6481.48148148143</v>
      </c>
      <c r="I190" s="107">
        <f t="shared" si="19"/>
        <v>1567460.31746031</v>
      </c>
      <c r="J190" s="100">
        <f t="shared" si="20"/>
        <v>31807.2931919906</v>
      </c>
      <c r="K190" s="100">
        <f t="shared" si="21"/>
        <v>22958.6340457199</v>
      </c>
      <c r="L190" s="100">
        <f t="shared" si="22"/>
        <v>8848.6591462707</v>
      </c>
      <c r="M190" s="100">
        <f t="shared" si="23"/>
        <v>2144059.93238792</v>
      </c>
    </row>
    <row r="191" s="82" customFormat="true" spans="5:13">
      <c r="E191" s="82">
        <v>174</v>
      </c>
      <c r="F191" s="100">
        <f t="shared" si="16"/>
        <v>26241.7328042328</v>
      </c>
      <c r="G191" s="100">
        <f t="shared" si="17"/>
        <v>19841.2698412698</v>
      </c>
      <c r="H191" s="100">
        <f t="shared" si="18"/>
        <v>6400.46296296291</v>
      </c>
      <c r="I191" s="107">
        <f t="shared" si="19"/>
        <v>1547619.04761904</v>
      </c>
      <c r="J191" s="100">
        <f t="shared" si="20"/>
        <v>31807.2931919906</v>
      </c>
      <c r="K191" s="100">
        <f t="shared" si="21"/>
        <v>23052.3818014066</v>
      </c>
      <c r="L191" s="100">
        <f t="shared" si="22"/>
        <v>8754.91139058401</v>
      </c>
      <c r="M191" s="100">
        <f t="shared" si="23"/>
        <v>2121007.55058651</v>
      </c>
    </row>
    <row r="192" s="82" customFormat="true" spans="5:13">
      <c r="E192" s="82">
        <v>175</v>
      </c>
      <c r="F192" s="100">
        <f t="shared" si="16"/>
        <v>26160.7142857142</v>
      </c>
      <c r="G192" s="100">
        <f t="shared" si="17"/>
        <v>19841.2698412698</v>
      </c>
      <c r="H192" s="100">
        <f t="shared" si="18"/>
        <v>6319.4444444444</v>
      </c>
      <c r="I192" s="107">
        <f t="shared" si="19"/>
        <v>1527777.77777777</v>
      </c>
      <c r="J192" s="100">
        <f t="shared" si="20"/>
        <v>31807.2931919906</v>
      </c>
      <c r="K192" s="100">
        <f t="shared" si="21"/>
        <v>23146.512360429</v>
      </c>
      <c r="L192" s="100">
        <f t="shared" si="22"/>
        <v>8660.7808315616</v>
      </c>
      <c r="M192" s="100">
        <f t="shared" si="23"/>
        <v>2097861.03822609</v>
      </c>
    </row>
    <row r="193" s="82" customFormat="true" spans="5:13">
      <c r="E193" s="82">
        <v>176</v>
      </c>
      <c r="F193" s="100">
        <f t="shared" si="16"/>
        <v>26079.6957671957</v>
      </c>
      <c r="G193" s="100">
        <f t="shared" si="17"/>
        <v>19841.2698412698</v>
      </c>
      <c r="H193" s="100">
        <f t="shared" si="18"/>
        <v>6238.42592592588</v>
      </c>
      <c r="I193" s="107">
        <f t="shared" si="19"/>
        <v>1507936.5079365</v>
      </c>
      <c r="J193" s="100">
        <f t="shared" si="20"/>
        <v>31807.2931919906</v>
      </c>
      <c r="K193" s="100">
        <f t="shared" si="21"/>
        <v>23241.0272859008</v>
      </c>
      <c r="L193" s="100">
        <f t="shared" si="22"/>
        <v>8566.26590608985</v>
      </c>
      <c r="M193" s="100">
        <f t="shared" si="23"/>
        <v>2074620.01094018</v>
      </c>
    </row>
    <row r="194" s="82" customFormat="true" spans="5:13">
      <c r="E194" s="82">
        <v>177</v>
      </c>
      <c r="F194" s="100">
        <f t="shared" si="16"/>
        <v>25998.6772486772</v>
      </c>
      <c r="G194" s="100">
        <f t="shared" si="17"/>
        <v>19841.2698412698</v>
      </c>
      <c r="H194" s="100">
        <f t="shared" si="18"/>
        <v>6157.40740740736</v>
      </c>
      <c r="I194" s="107">
        <f t="shared" si="19"/>
        <v>1488095.23809523</v>
      </c>
      <c r="J194" s="100">
        <f t="shared" si="20"/>
        <v>31807.2931919906</v>
      </c>
      <c r="K194" s="100">
        <f t="shared" si="21"/>
        <v>23335.9281473182</v>
      </c>
      <c r="L194" s="100">
        <f t="shared" si="22"/>
        <v>8471.36504467242</v>
      </c>
      <c r="M194" s="100">
        <f t="shared" si="23"/>
        <v>2051284.08279287</v>
      </c>
    </row>
    <row r="195" s="82" customFormat="true" spans="5:13">
      <c r="E195" s="82">
        <v>178</v>
      </c>
      <c r="F195" s="100">
        <f t="shared" si="16"/>
        <v>25917.6587301587</v>
      </c>
      <c r="G195" s="100">
        <f t="shared" si="17"/>
        <v>19841.2698412698</v>
      </c>
      <c r="H195" s="100">
        <f t="shared" si="18"/>
        <v>6076.38888888884</v>
      </c>
      <c r="I195" s="107">
        <f t="shared" si="19"/>
        <v>1468253.96825396</v>
      </c>
      <c r="J195" s="100">
        <f t="shared" si="20"/>
        <v>31807.2931919906</v>
      </c>
      <c r="K195" s="100">
        <f t="shared" si="21"/>
        <v>23431.2165205864</v>
      </c>
      <c r="L195" s="100">
        <f t="shared" si="22"/>
        <v>8376.07667140421</v>
      </c>
      <c r="M195" s="100">
        <f t="shared" si="23"/>
        <v>2027852.86627228</v>
      </c>
    </row>
    <row r="196" s="82" customFormat="true" spans="5:13">
      <c r="E196" s="82">
        <v>179</v>
      </c>
      <c r="F196" s="100">
        <f t="shared" si="16"/>
        <v>25836.6402116402</v>
      </c>
      <c r="G196" s="100">
        <f t="shared" si="17"/>
        <v>19841.2698412698</v>
      </c>
      <c r="H196" s="100">
        <f t="shared" si="18"/>
        <v>5995.37037037032</v>
      </c>
      <c r="I196" s="107">
        <f t="shared" si="19"/>
        <v>1448412.69841269</v>
      </c>
      <c r="J196" s="100">
        <f t="shared" si="20"/>
        <v>31807.2931919906</v>
      </c>
      <c r="K196" s="100">
        <f t="shared" si="21"/>
        <v>23526.8939880455</v>
      </c>
      <c r="L196" s="100">
        <f t="shared" si="22"/>
        <v>8280.39920394515</v>
      </c>
      <c r="M196" s="100">
        <f t="shared" si="23"/>
        <v>2004325.97228423</v>
      </c>
    </row>
    <row r="197" s="82" customFormat="true" spans="5:13">
      <c r="E197" s="82">
        <v>180</v>
      </c>
      <c r="F197" s="100">
        <f t="shared" si="16"/>
        <v>25755.6216931216</v>
      </c>
      <c r="G197" s="100">
        <f t="shared" si="17"/>
        <v>19841.2698412698</v>
      </c>
      <c r="H197" s="100">
        <f t="shared" si="18"/>
        <v>5914.3518518518</v>
      </c>
      <c r="I197" s="107">
        <f t="shared" si="19"/>
        <v>1428571.42857142</v>
      </c>
      <c r="J197" s="100">
        <f t="shared" si="20"/>
        <v>31807.2931919906</v>
      </c>
      <c r="K197" s="100">
        <f t="shared" si="21"/>
        <v>23622.9621384966</v>
      </c>
      <c r="L197" s="100">
        <f t="shared" si="22"/>
        <v>8184.33105349396</v>
      </c>
      <c r="M197" s="100">
        <f t="shared" si="23"/>
        <v>1980703.01014574</v>
      </c>
    </row>
    <row r="198" s="82" customFormat="true" spans="5:13">
      <c r="E198" s="82">
        <v>181</v>
      </c>
      <c r="F198" s="100">
        <f t="shared" si="16"/>
        <v>25674.6031746031</v>
      </c>
      <c r="G198" s="100">
        <f t="shared" si="17"/>
        <v>19841.2698412698</v>
      </c>
      <c r="H198" s="100">
        <f t="shared" si="18"/>
        <v>5833.33333333328</v>
      </c>
      <c r="I198" s="107">
        <f t="shared" si="19"/>
        <v>1408730.15873015</v>
      </c>
      <c r="J198" s="100">
        <f t="shared" si="20"/>
        <v>31807.2931919906</v>
      </c>
      <c r="K198" s="100">
        <f t="shared" si="21"/>
        <v>23719.4225672288</v>
      </c>
      <c r="L198" s="100">
        <f t="shared" si="22"/>
        <v>8087.87062476177</v>
      </c>
      <c r="M198" s="100">
        <f t="shared" si="23"/>
        <v>1956983.58757851</v>
      </c>
    </row>
    <row r="199" s="82" customFormat="true" spans="5:13">
      <c r="E199" s="82">
        <v>182</v>
      </c>
      <c r="F199" s="100">
        <f t="shared" si="16"/>
        <v>25593.5846560846</v>
      </c>
      <c r="G199" s="100">
        <f t="shared" si="17"/>
        <v>19841.2698412698</v>
      </c>
      <c r="H199" s="100">
        <f t="shared" si="18"/>
        <v>5752.31481481477</v>
      </c>
      <c r="I199" s="107">
        <f t="shared" si="19"/>
        <v>1388888.88888888</v>
      </c>
      <c r="J199" s="100">
        <f t="shared" si="20"/>
        <v>31807.2931919906</v>
      </c>
      <c r="K199" s="100">
        <f t="shared" si="21"/>
        <v>23816.276876045</v>
      </c>
      <c r="L199" s="100">
        <f t="shared" si="22"/>
        <v>7991.01631594558</v>
      </c>
      <c r="M199" s="100">
        <f t="shared" si="23"/>
        <v>1933167.31070246</v>
      </c>
    </row>
    <row r="200" s="82" customFormat="true" spans="5:13">
      <c r="E200" s="82">
        <v>183</v>
      </c>
      <c r="F200" s="100">
        <f t="shared" si="16"/>
        <v>25512.5661375661</v>
      </c>
      <c r="G200" s="100">
        <f t="shared" si="17"/>
        <v>19841.2698412698</v>
      </c>
      <c r="H200" s="100">
        <f t="shared" si="18"/>
        <v>5671.29629629625</v>
      </c>
      <c r="I200" s="107">
        <f t="shared" si="19"/>
        <v>1369047.61904761</v>
      </c>
      <c r="J200" s="100">
        <f t="shared" si="20"/>
        <v>31807.2931919906</v>
      </c>
      <c r="K200" s="100">
        <f t="shared" si="21"/>
        <v>23913.5266732889</v>
      </c>
      <c r="L200" s="100">
        <f t="shared" si="22"/>
        <v>7893.76651870173</v>
      </c>
      <c r="M200" s="100">
        <f t="shared" si="23"/>
        <v>1909253.78402918</v>
      </c>
    </row>
    <row r="201" s="82" customFormat="true" spans="5:13">
      <c r="E201" s="82">
        <v>184</v>
      </c>
      <c r="F201" s="100">
        <f t="shared" si="16"/>
        <v>25431.5476190476</v>
      </c>
      <c r="G201" s="100">
        <f t="shared" si="17"/>
        <v>19841.2698412698</v>
      </c>
      <c r="H201" s="100">
        <f t="shared" si="18"/>
        <v>5590.27777777773</v>
      </c>
      <c r="I201" s="107">
        <f t="shared" si="19"/>
        <v>1349206.34920634</v>
      </c>
      <c r="J201" s="100">
        <f t="shared" si="20"/>
        <v>31807.2931919906</v>
      </c>
      <c r="K201" s="100">
        <f t="shared" si="21"/>
        <v>24011.1735738715</v>
      </c>
      <c r="L201" s="100">
        <f t="shared" si="22"/>
        <v>7796.11961811914</v>
      </c>
      <c r="M201" s="100">
        <f t="shared" si="23"/>
        <v>1885242.6104553</v>
      </c>
    </row>
    <row r="202" s="82" customFormat="true" spans="5:13">
      <c r="E202" s="82">
        <v>185</v>
      </c>
      <c r="F202" s="100">
        <f t="shared" si="16"/>
        <v>25350.5291005291</v>
      </c>
      <c r="G202" s="100">
        <f t="shared" si="17"/>
        <v>19841.2698412698</v>
      </c>
      <c r="H202" s="100">
        <f t="shared" si="18"/>
        <v>5509.25925925921</v>
      </c>
      <c r="I202" s="107">
        <f t="shared" si="19"/>
        <v>1329365.07936507</v>
      </c>
      <c r="J202" s="100">
        <f t="shared" si="20"/>
        <v>31807.2931919906</v>
      </c>
      <c r="K202" s="100">
        <f t="shared" si="21"/>
        <v>24109.2191992981</v>
      </c>
      <c r="L202" s="100">
        <f t="shared" si="22"/>
        <v>7698.07399269249</v>
      </c>
      <c r="M202" s="100">
        <f t="shared" si="23"/>
        <v>1861133.39125601</v>
      </c>
    </row>
    <row r="203" s="82" customFormat="true" spans="5:13">
      <c r="E203" s="82">
        <v>186</v>
      </c>
      <c r="F203" s="100">
        <f t="shared" si="16"/>
        <v>25269.5105820105</v>
      </c>
      <c r="G203" s="100">
        <f t="shared" si="17"/>
        <v>19841.2698412698</v>
      </c>
      <c r="H203" s="100">
        <f t="shared" si="18"/>
        <v>5428.24074074069</v>
      </c>
      <c r="I203" s="107">
        <f t="shared" si="19"/>
        <v>1309523.8095238</v>
      </c>
      <c r="J203" s="100">
        <f t="shared" si="20"/>
        <v>31807.2931919906</v>
      </c>
      <c r="K203" s="100">
        <f t="shared" si="21"/>
        <v>24207.6651776952</v>
      </c>
      <c r="L203" s="100">
        <f t="shared" si="22"/>
        <v>7599.62801429536</v>
      </c>
      <c r="M203" s="100">
        <f t="shared" si="23"/>
        <v>1836925.72607831</v>
      </c>
    </row>
    <row r="204" s="82" customFormat="true" spans="5:13">
      <c r="E204" s="82">
        <v>187</v>
      </c>
      <c r="F204" s="100">
        <f t="shared" si="16"/>
        <v>25188.492063492</v>
      </c>
      <c r="G204" s="100">
        <f t="shared" si="17"/>
        <v>19841.2698412698</v>
      </c>
      <c r="H204" s="100">
        <f t="shared" si="18"/>
        <v>5347.22222222217</v>
      </c>
      <c r="I204" s="107">
        <f t="shared" si="19"/>
        <v>1289682.53968253</v>
      </c>
      <c r="J204" s="100">
        <f t="shared" si="20"/>
        <v>31807.2931919906</v>
      </c>
      <c r="K204" s="100">
        <f t="shared" si="21"/>
        <v>24306.5131438375</v>
      </c>
      <c r="L204" s="100">
        <f t="shared" si="22"/>
        <v>7500.7800481531</v>
      </c>
      <c r="M204" s="100">
        <f t="shared" si="23"/>
        <v>1812619.21293447</v>
      </c>
    </row>
    <row r="205" s="82" customFormat="true" spans="5:13">
      <c r="E205" s="82">
        <v>188</v>
      </c>
      <c r="F205" s="100">
        <f t="shared" si="16"/>
        <v>25107.4735449735</v>
      </c>
      <c r="G205" s="100">
        <f t="shared" si="17"/>
        <v>19841.2698412698</v>
      </c>
      <c r="H205" s="100">
        <f t="shared" si="18"/>
        <v>5266.20370370366</v>
      </c>
      <c r="I205" s="107">
        <f t="shared" si="19"/>
        <v>1269841.26984126</v>
      </c>
      <c r="J205" s="100">
        <f t="shared" si="20"/>
        <v>31807.2931919906</v>
      </c>
      <c r="K205" s="100">
        <f t="shared" si="21"/>
        <v>24405.7647391748</v>
      </c>
      <c r="L205" s="100">
        <f t="shared" si="22"/>
        <v>7401.52845281577</v>
      </c>
      <c r="M205" s="100">
        <f t="shared" si="23"/>
        <v>1788213.4481953</v>
      </c>
    </row>
    <row r="206" s="82" customFormat="true" spans="5:13">
      <c r="E206" s="82">
        <v>189</v>
      </c>
      <c r="F206" s="100">
        <f t="shared" si="16"/>
        <v>25026.455026455</v>
      </c>
      <c r="G206" s="100">
        <f t="shared" si="17"/>
        <v>19841.2698412698</v>
      </c>
      <c r="H206" s="100">
        <f t="shared" si="18"/>
        <v>5185.18518518514</v>
      </c>
      <c r="I206" s="107">
        <f t="shared" si="19"/>
        <v>1249999.99999999</v>
      </c>
      <c r="J206" s="100">
        <f t="shared" si="20"/>
        <v>31807.2931919906</v>
      </c>
      <c r="K206" s="100">
        <f t="shared" si="21"/>
        <v>24505.4216118598</v>
      </c>
      <c r="L206" s="100">
        <f t="shared" si="22"/>
        <v>7301.8715801308</v>
      </c>
      <c r="M206" s="100">
        <f t="shared" si="23"/>
        <v>1763708.02658344</v>
      </c>
    </row>
    <row r="207" s="82" customFormat="true" spans="5:13">
      <c r="E207" s="82">
        <v>190</v>
      </c>
      <c r="F207" s="100">
        <f t="shared" si="16"/>
        <v>24945.4365079365</v>
      </c>
      <c r="G207" s="100">
        <f t="shared" si="17"/>
        <v>19841.2698412698</v>
      </c>
      <c r="H207" s="100">
        <f t="shared" si="18"/>
        <v>5104.16666666662</v>
      </c>
      <c r="I207" s="107">
        <f t="shared" si="19"/>
        <v>1230158.73015872</v>
      </c>
      <c r="J207" s="100">
        <f t="shared" si="20"/>
        <v>31807.2931919906</v>
      </c>
      <c r="K207" s="100">
        <f t="shared" si="21"/>
        <v>24605.4854167749</v>
      </c>
      <c r="L207" s="100">
        <f t="shared" si="22"/>
        <v>7201.80777521571</v>
      </c>
      <c r="M207" s="100">
        <f t="shared" si="23"/>
        <v>1739102.54116666</v>
      </c>
    </row>
    <row r="208" s="82" customFormat="true" spans="5:13">
      <c r="E208" s="82">
        <v>191</v>
      </c>
      <c r="F208" s="100">
        <f t="shared" si="16"/>
        <v>24864.4179894179</v>
      </c>
      <c r="G208" s="100">
        <f t="shared" si="17"/>
        <v>19841.2698412698</v>
      </c>
      <c r="H208" s="100">
        <f t="shared" si="18"/>
        <v>5023.1481481481</v>
      </c>
      <c r="I208" s="107">
        <f t="shared" si="19"/>
        <v>1210317.46031745</v>
      </c>
      <c r="J208" s="100">
        <f t="shared" si="20"/>
        <v>31807.2931919906</v>
      </c>
      <c r="K208" s="100">
        <f t="shared" si="21"/>
        <v>24705.9578155601</v>
      </c>
      <c r="L208" s="100">
        <f t="shared" si="22"/>
        <v>7101.33537643055</v>
      </c>
      <c r="M208" s="100">
        <f t="shared" si="23"/>
        <v>1714396.5833511</v>
      </c>
    </row>
    <row r="209" s="82" customFormat="true" spans="5:13">
      <c r="E209" s="82">
        <v>192</v>
      </c>
      <c r="F209" s="100">
        <f t="shared" ref="F209:F257" si="24">G209+H209</f>
        <v>24783.3994708994</v>
      </c>
      <c r="G209" s="100">
        <f t="shared" si="17"/>
        <v>19841.2698412698</v>
      </c>
      <c r="H209" s="100">
        <f t="shared" si="18"/>
        <v>4942.12962962958</v>
      </c>
      <c r="I209" s="107">
        <f t="shared" si="19"/>
        <v>1190476.19047618</v>
      </c>
      <c r="J209" s="100">
        <f t="shared" si="20"/>
        <v>31807.2931919906</v>
      </c>
      <c r="K209" s="100">
        <f t="shared" si="21"/>
        <v>24806.8404766403</v>
      </c>
      <c r="L209" s="100">
        <f t="shared" si="22"/>
        <v>7000.45271535034</v>
      </c>
      <c r="M209" s="100">
        <f t="shared" si="23"/>
        <v>1689589.74287446</v>
      </c>
    </row>
    <row r="210" s="82" customFormat="true" spans="5:13">
      <c r="E210" s="82">
        <v>193</v>
      </c>
      <c r="F210" s="100">
        <f t="shared" si="24"/>
        <v>24702.3809523809</v>
      </c>
      <c r="G210" s="100">
        <f t="shared" ref="G210:G257" si="25">$C$11</f>
        <v>19841.2698412698</v>
      </c>
      <c r="H210" s="100">
        <f t="shared" ref="H210:H257" si="26">I209*$C$10</f>
        <v>4861.11111111106</v>
      </c>
      <c r="I210" s="107">
        <f t="shared" ref="I210:I257" si="27">I209-G210</f>
        <v>1170634.92063491</v>
      </c>
      <c r="J210" s="100">
        <f t="shared" ref="J210:J257" si="28">$C$12</f>
        <v>31807.2931919906</v>
      </c>
      <c r="K210" s="100">
        <f t="shared" ref="K210:K257" si="29">J210-L210</f>
        <v>24908.1350752532</v>
      </c>
      <c r="L210" s="100">
        <f t="shared" ref="L210:L257" si="30">M209*$C$10</f>
        <v>6899.15811673739</v>
      </c>
      <c r="M210" s="100">
        <f t="shared" ref="M210:M257" si="31">M209-K210</f>
        <v>1664681.60779921</v>
      </c>
    </row>
    <row r="211" s="82" customFormat="true" spans="5:13">
      <c r="E211" s="82">
        <v>194</v>
      </c>
      <c r="F211" s="100">
        <f t="shared" si="24"/>
        <v>24621.3624338624</v>
      </c>
      <c r="G211" s="100">
        <f t="shared" si="25"/>
        <v>19841.2698412698</v>
      </c>
      <c r="H211" s="100">
        <f t="shared" si="26"/>
        <v>4780.09259259254</v>
      </c>
      <c r="I211" s="107">
        <f t="shared" si="27"/>
        <v>1150793.65079364</v>
      </c>
      <c r="J211" s="100">
        <f t="shared" si="28"/>
        <v>31807.2931919906</v>
      </c>
      <c r="K211" s="100">
        <f t="shared" si="29"/>
        <v>25009.8432934772</v>
      </c>
      <c r="L211" s="100">
        <f t="shared" si="30"/>
        <v>6797.44989851344</v>
      </c>
      <c r="M211" s="100">
        <f t="shared" si="31"/>
        <v>1639671.76450573</v>
      </c>
    </row>
    <row r="212" s="82" customFormat="true" spans="5:13">
      <c r="E212" s="82">
        <v>195</v>
      </c>
      <c r="F212" s="100">
        <f t="shared" si="24"/>
        <v>24540.3439153439</v>
      </c>
      <c r="G212" s="100">
        <f t="shared" si="25"/>
        <v>19841.2698412698</v>
      </c>
      <c r="H212" s="100">
        <f t="shared" si="26"/>
        <v>4699.07407407403</v>
      </c>
      <c r="I212" s="107">
        <f t="shared" si="27"/>
        <v>1130952.38095237</v>
      </c>
      <c r="J212" s="100">
        <f t="shared" si="28"/>
        <v>31807.2931919906</v>
      </c>
      <c r="K212" s="100">
        <f t="shared" si="29"/>
        <v>25111.9668202589</v>
      </c>
      <c r="L212" s="100">
        <f t="shared" si="30"/>
        <v>6695.32637173175</v>
      </c>
      <c r="M212" s="100">
        <f t="shared" si="31"/>
        <v>1614559.79768547</v>
      </c>
    </row>
    <row r="213" s="82" customFormat="true" spans="5:13">
      <c r="E213" s="82">
        <v>196</v>
      </c>
      <c r="F213" s="100">
        <f t="shared" si="24"/>
        <v>24459.3253968253</v>
      </c>
      <c r="G213" s="100">
        <f t="shared" si="25"/>
        <v>19841.2698412698</v>
      </c>
      <c r="H213" s="100">
        <f t="shared" si="26"/>
        <v>4618.05555555551</v>
      </c>
      <c r="I213" s="107">
        <f t="shared" si="27"/>
        <v>1111111.1111111</v>
      </c>
      <c r="J213" s="100">
        <f t="shared" si="28"/>
        <v>31807.2931919906</v>
      </c>
      <c r="K213" s="100">
        <f t="shared" si="29"/>
        <v>25214.5073514416</v>
      </c>
      <c r="L213" s="100">
        <f t="shared" si="30"/>
        <v>6592.78584054902</v>
      </c>
      <c r="M213" s="100">
        <f t="shared" si="31"/>
        <v>1589345.29033403</v>
      </c>
    </row>
    <row r="214" s="82" customFormat="true" spans="5:13">
      <c r="E214" s="82">
        <v>197</v>
      </c>
      <c r="F214" s="100">
        <f t="shared" si="24"/>
        <v>24378.3068783068</v>
      </c>
      <c r="G214" s="100">
        <f t="shared" si="25"/>
        <v>19841.2698412698</v>
      </c>
      <c r="H214" s="100">
        <f t="shared" si="26"/>
        <v>4537.03703703699</v>
      </c>
      <c r="I214" s="107">
        <f t="shared" si="27"/>
        <v>1091269.84126983</v>
      </c>
      <c r="J214" s="100">
        <f t="shared" si="28"/>
        <v>31807.2931919906</v>
      </c>
      <c r="K214" s="100">
        <f t="shared" si="29"/>
        <v>25317.4665897933</v>
      </c>
      <c r="L214" s="100">
        <f t="shared" si="30"/>
        <v>6489.8266021973</v>
      </c>
      <c r="M214" s="100">
        <f t="shared" si="31"/>
        <v>1564027.82374424</v>
      </c>
    </row>
    <row r="215" s="82" customFormat="true" spans="5:13">
      <c r="E215" s="82">
        <v>198</v>
      </c>
      <c r="F215" s="100">
        <f t="shared" si="24"/>
        <v>24297.2883597883</v>
      </c>
      <c r="G215" s="100">
        <f t="shared" si="25"/>
        <v>19841.2698412698</v>
      </c>
      <c r="H215" s="100">
        <f t="shared" si="26"/>
        <v>4456.01851851847</v>
      </c>
      <c r="I215" s="107">
        <f t="shared" si="27"/>
        <v>1071428.57142856</v>
      </c>
      <c r="J215" s="100">
        <f t="shared" si="28"/>
        <v>31807.2931919906</v>
      </c>
      <c r="K215" s="100">
        <f t="shared" si="29"/>
        <v>25420.846245035</v>
      </c>
      <c r="L215" s="100">
        <f t="shared" si="30"/>
        <v>6386.44694695565</v>
      </c>
      <c r="M215" s="100">
        <f t="shared" si="31"/>
        <v>1538606.9774992</v>
      </c>
    </row>
    <row r="216" s="82" customFormat="true" spans="5:13">
      <c r="E216" s="82">
        <v>199</v>
      </c>
      <c r="F216" s="100">
        <f t="shared" si="24"/>
        <v>24216.2698412698</v>
      </c>
      <c r="G216" s="100">
        <f t="shared" si="25"/>
        <v>19841.2698412698</v>
      </c>
      <c r="H216" s="100">
        <f t="shared" si="26"/>
        <v>4374.99999999995</v>
      </c>
      <c r="I216" s="107">
        <f t="shared" si="27"/>
        <v>1051587.30158729</v>
      </c>
      <c r="J216" s="100">
        <f t="shared" si="28"/>
        <v>31807.2931919906</v>
      </c>
      <c r="K216" s="100">
        <f t="shared" si="29"/>
        <v>25524.6480338688</v>
      </c>
      <c r="L216" s="100">
        <f t="shared" si="30"/>
        <v>6282.64515812175</v>
      </c>
      <c r="M216" s="100">
        <f t="shared" si="31"/>
        <v>1513082.32946534</v>
      </c>
    </row>
    <row r="217" s="82" customFormat="true" spans="5:13">
      <c r="E217" s="82">
        <v>200</v>
      </c>
      <c r="F217" s="100">
        <f t="shared" si="24"/>
        <v>24135.2513227513</v>
      </c>
      <c r="G217" s="100">
        <f t="shared" si="25"/>
        <v>19841.2698412698</v>
      </c>
      <c r="H217" s="100">
        <f t="shared" si="26"/>
        <v>4293.98148148143</v>
      </c>
      <c r="I217" s="107">
        <f t="shared" si="27"/>
        <v>1031746.03174602</v>
      </c>
      <c r="J217" s="100">
        <f t="shared" si="28"/>
        <v>31807.2931919906</v>
      </c>
      <c r="K217" s="100">
        <f t="shared" si="29"/>
        <v>25628.8736800071</v>
      </c>
      <c r="L217" s="100">
        <f t="shared" si="30"/>
        <v>6178.41951198346</v>
      </c>
      <c r="M217" s="100">
        <f t="shared" si="31"/>
        <v>1487453.45578533</v>
      </c>
    </row>
    <row r="218" s="82" customFormat="true" spans="5:13">
      <c r="E218" s="82">
        <v>201</v>
      </c>
      <c r="F218" s="100">
        <f t="shared" si="24"/>
        <v>24054.2328042328</v>
      </c>
      <c r="G218" s="100">
        <f t="shared" si="25"/>
        <v>19841.2698412698</v>
      </c>
      <c r="H218" s="100">
        <f t="shared" si="26"/>
        <v>4212.96296296292</v>
      </c>
      <c r="I218" s="107">
        <f t="shared" si="27"/>
        <v>1011904.76190475</v>
      </c>
      <c r="J218" s="100">
        <f t="shared" si="28"/>
        <v>31807.2931919906</v>
      </c>
      <c r="K218" s="100">
        <f t="shared" si="29"/>
        <v>25733.5249142005</v>
      </c>
      <c r="L218" s="100">
        <f t="shared" si="30"/>
        <v>6073.76827779009</v>
      </c>
      <c r="M218" s="100">
        <f t="shared" si="31"/>
        <v>1461719.93087113</v>
      </c>
    </row>
    <row r="219" s="82" customFormat="true" spans="5:13">
      <c r="E219" s="82">
        <v>202</v>
      </c>
      <c r="F219" s="100">
        <f t="shared" si="24"/>
        <v>23973.2142857142</v>
      </c>
      <c r="G219" s="100">
        <f t="shared" si="25"/>
        <v>19841.2698412698</v>
      </c>
      <c r="H219" s="100">
        <f t="shared" si="26"/>
        <v>4131.9444444444</v>
      </c>
      <c r="I219" s="107">
        <f t="shared" si="27"/>
        <v>992063.49206348</v>
      </c>
      <c r="J219" s="100">
        <f t="shared" si="28"/>
        <v>31807.2931919906</v>
      </c>
      <c r="K219" s="100">
        <f t="shared" si="29"/>
        <v>25838.6034742668</v>
      </c>
      <c r="L219" s="100">
        <f t="shared" si="30"/>
        <v>5968.68971772377</v>
      </c>
      <c r="M219" s="100">
        <f t="shared" si="31"/>
        <v>1435881.32739686</v>
      </c>
    </row>
    <row r="220" s="82" customFormat="true" spans="5:13">
      <c r="E220" s="82">
        <v>203</v>
      </c>
      <c r="F220" s="100">
        <f t="shared" si="24"/>
        <v>23892.1957671957</v>
      </c>
      <c r="G220" s="100">
        <f t="shared" si="25"/>
        <v>19841.2698412698</v>
      </c>
      <c r="H220" s="100">
        <f t="shared" si="26"/>
        <v>4050.92592592588</v>
      </c>
      <c r="I220" s="107">
        <f t="shared" si="27"/>
        <v>972222.222222211</v>
      </c>
      <c r="J220" s="100">
        <f t="shared" si="28"/>
        <v>31807.2931919906</v>
      </c>
      <c r="K220" s="100">
        <f t="shared" si="29"/>
        <v>25944.1111051201</v>
      </c>
      <c r="L220" s="100">
        <f t="shared" si="30"/>
        <v>5863.18208687052</v>
      </c>
      <c r="M220" s="100">
        <f t="shared" si="31"/>
        <v>1409937.21629174</v>
      </c>
    </row>
    <row r="221" s="82" customFormat="true" spans="5:13">
      <c r="E221" s="82">
        <v>204</v>
      </c>
      <c r="F221" s="100">
        <f t="shared" si="24"/>
        <v>23811.1772486772</v>
      </c>
      <c r="G221" s="100">
        <f t="shared" si="25"/>
        <v>19841.2698412698</v>
      </c>
      <c r="H221" s="100">
        <f t="shared" si="26"/>
        <v>3969.90740740736</v>
      </c>
      <c r="I221" s="107">
        <f t="shared" si="27"/>
        <v>952380.952380941</v>
      </c>
      <c r="J221" s="100">
        <f t="shared" si="28"/>
        <v>31807.2931919906</v>
      </c>
      <c r="K221" s="100">
        <f t="shared" si="29"/>
        <v>26050.0495587993</v>
      </c>
      <c r="L221" s="100">
        <f t="shared" si="30"/>
        <v>5757.24363319128</v>
      </c>
      <c r="M221" s="100">
        <f t="shared" si="31"/>
        <v>1383887.16673294</v>
      </c>
    </row>
    <row r="222" s="82" customFormat="true" spans="5:13">
      <c r="E222" s="82">
        <v>205</v>
      </c>
      <c r="F222" s="100">
        <f t="shared" si="24"/>
        <v>23730.1587301587</v>
      </c>
      <c r="G222" s="100">
        <f t="shared" si="25"/>
        <v>19841.2698412698</v>
      </c>
      <c r="H222" s="100">
        <f t="shared" si="26"/>
        <v>3888.88888888884</v>
      </c>
      <c r="I222" s="107">
        <f t="shared" si="27"/>
        <v>932539.682539671</v>
      </c>
      <c r="J222" s="100">
        <f t="shared" si="28"/>
        <v>31807.2931919906</v>
      </c>
      <c r="K222" s="100">
        <f t="shared" si="29"/>
        <v>26156.4205944978</v>
      </c>
      <c r="L222" s="100">
        <f t="shared" si="30"/>
        <v>5650.87259749285</v>
      </c>
      <c r="M222" s="100">
        <f t="shared" si="31"/>
        <v>1357730.74613844</v>
      </c>
    </row>
    <row r="223" s="82" customFormat="true" spans="5:13">
      <c r="E223" s="82">
        <v>206</v>
      </c>
      <c r="F223" s="100">
        <f t="shared" si="24"/>
        <v>23649.1402116402</v>
      </c>
      <c r="G223" s="100">
        <f t="shared" si="25"/>
        <v>19841.2698412698</v>
      </c>
      <c r="H223" s="100">
        <f t="shared" si="26"/>
        <v>3807.87037037032</v>
      </c>
      <c r="I223" s="107">
        <f t="shared" si="27"/>
        <v>912698.412698401</v>
      </c>
      <c r="J223" s="100">
        <f t="shared" si="28"/>
        <v>31807.2931919906</v>
      </c>
      <c r="K223" s="100">
        <f t="shared" si="29"/>
        <v>26263.225978592</v>
      </c>
      <c r="L223" s="100">
        <f t="shared" si="30"/>
        <v>5544.06721339865</v>
      </c>
      <c r="M223" s="100">
        <f t="shared" si="31"/>
        <v>1331467.52015985</v>
      </c>
    </row>
    <row r="224" s="82" customFormat="true" spans="5:13">
      <c r="E224" s="82">
        <v>207</v>
      </c>
      <c r="F224" s="100">
        <f t="shared" si="24"/>
        <v>23568.1216931216</v>
      </c>
      <c r="G224" s="100">
        <f t="shared" si="25"/>
        <v>19841.2698412698</v>
      </c>
      <c r="H224" s="100">
        <f t="shared" si="26"/>
        <v>3726.8518518518</v>
      </c>
      <c r="I224" s="107">
        <f t="shared" si="27"/>
        <v>892857.142857131</v>
      </c>
      <c r="J224" s="100">
        <f t="shared" si="28"/>
        <v>31807.2931919906</v>
      </c>
      <c r="K224" s="100">
        <f t="shared" si="29"/>
        <v>26370.4674846712</v>
      </c>
      <c r="L224" s="100">
        <f t="shared" si="30"/>
        <v>5436.8257073194</v>
      </c>
      <c r="M224" s="100">
        <f t="shared" si="31"/>
        <v>1305097.05267518</v>
      </c>
    </row>
    <row r="225" s="82" customFormat="true" spans="5:13">
      <c r="E225" s="82">
        <v>208</v>
      </c>
      <c r="F225" s="100">
        <f t="shared" si="24"/>
        <v>23487.1031746031</v>
      </c>
      <c r="G225" s="100">
        <f t="shared" si="25"/>
        <v>19841.2698412698</v>
      </c>
      <c r="H225" s="100">
        <f t="shared" si="26"/>
        <v>3645.83333333329</v>
      </c>
      <c r="I225" s="107">
        <f t="shared" si="27"/>
        <v>873015.873015861</v>
      </c>
      <c r="J225" s="100">
        <f t="shared" si="28"/>
        <v>31807.2931919906</v>
      </c>
      <c r="K225" s="100">
        <f t="shared" si="29"/>
        <v>26478.1468935669</v>
      </c>
      <c r="L225" s="100">
        <f t="shared" si="30"/>
        <v>5329.14629842366</v>
      </c>
      <c r="M225" s="100">
        <f t="shared" si="31"/>
        <v>1278618.90578161</v>
      </c>
    </row>
    <row r="226" s="82" customFormat="true" spans="5:13">
      <c r="E226" s="82">
        <v>209</v>
      </c>
      <c r="F226" s="100">
        <f t="shared" si="24"/>
        <v>23406.0846560846</v>
      </c>
      <c r="G226" s="100">
        <f t="shared" si="25"/>
        <v>19841.2698412698</v>
      </c>
      <c r="H226" s="100">
        <f t="shared" si="26"/>
        <v>3564.81481481477</v>
      </c>
      <c r="I226" s="107">
        <f t="shared" si="27"/>
        <v>853174.603174592</v>
      </c>
      <c r="J226" s="100">
        <f t="shared" si="28"/>
        <v>31807.2931919906</v>
      </c>
      <c r="K226" s="100">
        <f t="shared" si="29"/>
        <v>26586.2659933823</v>
      </c>
      <c r="L226" s="100">
        <f t="shared" si="30"/>
        <v>5221.02719860826</v>
      </c>
      <c r="M226" s="100">
        <f t="shared" si="31"/>
        <v>1252032.63978823</v>
      </c>
    </row>
    <row r="227" s="82" customFormat="true" spans="5:13">
      <c r="E227" s="82">
        <v>210</v>
      </c>
      <c r="F227" s="100">
        <f t="shared" si="24"/>
        <v>23325.0661375661</v>
      </c>
      <c r="G227" s="100">
        <f t="shared" si="25"/>
        <v>19841.2698412698</v>
      </c>
      <c r="H227" s="100">
        <f t="shared" si="26"/>
        <v>3483.79629629625</v>
      </c>
      <c r="I227" s="107">
        <f t="shared" si="27"/>
        <v>833333.333333322</v>
      </c>
      <c r="J227" s="100">
        <f t="shared" si="28"/>
        <v>31807.2931919906</v>
      </c>
      <c r="K227" s="100">
        <f t="shared" si="29"/>
        <v>26694.826579522</v>
      </c>
      <c r="L227" s="100">
        <f t="shared" si="30"/>
        <v>5112.46661246861</v>
      </c>
      <c r="M227" s="100">
        <f t="shared" si="31"/>
        <v>1225337.81320871</v>
      </c>
    </row>
    <row r="228" s="82" customFormat="true" spans="5:13">
      <c r="E228" s="82">
        <v>211</v>
      </c>
      <c r="F228" s="100">
        <f t="shared" si="24"/>
        <v>23244.0476190476</v>
      </c>
      <c r="G228" s="100">
        <f t="shared" si="25"/>
        <v>19841.2698412698</v>
      </c>
      <c r="H228" s="100">
        <f t="shared" si="26"/>
        <v>3402.77777777773</v>
      </c>
      <c r="I228" s="107">
        <f t="shared" si="27"/>
        <v>813492.063492052</v>
      </c>
      <c r="J228" s="100">
        <f t="shared" si="28"/>
        <v>31807.2931919906</v>
      </c>
      <c r="K228" s="100">
        <f t="shared" si="29"/>
        <v>26803.8304547217</v>
      </c>
      <c r="L228" s="100">
        <f t="shared" si="30"/>
        <v>5003.4627372689</v>
      </c>
      <c r="M228" s="100">
        <f t="shared" si="31"/>
        <v>1198533.98275399</v>
      </c>
    </row>
    <row r="229" s="82" customFormat="true" spans="5:13">
      <c r="E229" s="82">
        <v>212</v>
      </c>
      <c r="F229" s="100">
        <f t="shared" si="24"/>
        <v>23163.0291005291</v>
      </c>
      <c r="G229" s="100">
        <f t="shared" si="25"/>
        <v>19841.2698412698</v>
      </c>
      <c r="H229" s="100">
        <f t="shared" si="26"/>
        <v>3321.75925925921</v>
      </c>
      <c r="I229" s="107">
        <f t="shared" si="27"/>
        <v>793650.793650782</v>
      </c>
      <c r="J229" s="100">
        <f t="shared" si="28"/>
        <v>31807.2931919906</v>
      </c>
      <c r="K229" s="100">
        <f t="shared" si="29"/>
        <v>26913.2794290785</v>
      </c>
      <c r="L229" s="100">
        <f t="shared" si="30"/>
        <v>4894.01376291212</v>
      </c>
      <c r="M229" s="100">
        <f t="shared" si="31"/>
        <v>1171620.70332491</v>
      </c>
    </row>
    <row r="230" s="82" customFormat="true" spans="5:13">
      <c r="E230" s="82">
        <v>213</v>
      </c>
      <c r="F230" s="100">
        <f t="shared" si="24"/>
        <v>23082.0105820105</v>
      </c>
      <c r="G230" s="100">
        <f t="shared" si="25"/>
        <v>19841.2698412698</v>
      </c>
      <c r="H230" s="100">
        <f t="shared" si="26"/>
        <v>3240.74074074069</v>
      </c>
      <c r="I230" s="107">
        <f t="shared" si="27"/>
        <v>773809.523809512</v>
      </c>
      <c r="J230" s="100">
        <f t="shared" si="28"/>
        <v>31807.2931919906</v>
      </c>
      <c r="K230" s="100">
        <f t="shared" si="29"/>
        <v>27023.1753200806</v>
      </c>
      <c r="L230" s="100">
        <f t="shared" si="30"/>
        <v>4784.11787191005</v>
      </c>
      <c r="M230" s="100">
        <f t="shared" si="31"/>
        <v>1144597.52800483</v>
      </c>
    </row>
    <row r="231" s="82" customFormat="true" spans="5:13">
      <c r="E231" s="82">
        <v>214</v>
      </c>
      <c r="F231" s="100">
        <f t="shared" si="24"/>
        <v>23000.992063492</v>
      </c>
      <c r="G231" s="100">
        <f t="shared" si="25"/>
        <v>19841.2698412698</v>
      </c>
      <c r="H231" s="100">
        <f t="shared" si="26"/>
        <v>3159.72222222218</v>
      </c>
      <c r="I231" s="107">
        <f t="shared" si="27"/>
        <v>753968.253968243</v>
      </c>
      <c r="J231" s="100">
        <f t="shared" si="28"/>
        <v>31807.2931919906</v>
      </c>
      <c r="K231" s="100">
        <f t="shared" si="29"/>
        <v>27133.5199526375</v>
      </c>
      <c r="L231" s="100">
        <f t="shared" si="30"/>
        <v>4673.77323935305</v>
      </c>
      <c r="M231" s="100">
        <f t="shared" si="31"/>
        <v>1117464.00805219</v>
      </c>
    </row>
    <row r="232" s="82" customFormat="true" spans="5:13">
      <c r="E232" s="82">
        <v>215</v>
      </c>
      <c r="F232" s="100">
        <f t="shared" si="24"/>
        <v>22919.9735449735</v>
      </c>
      <c r="G232" s="100">
        <f t="shared" si="25"/>
        <v>19841.2698412698</v>
      </c>
      <c r="H232" s="100">
        <f t="shared" si="26"/>
        <v>3078.70370370366</v>
      </c>
      <c r="I232" s="107">
        <f t="shared" si="27"/>
        <v>734126.984126973</v>
      </c>
      <c r="J232" s="100">
        <f t="shared" si="28"/>
        <v>31807.2931919906</v>
      </c>
      <c r="K232" s="100">
        <f t="shared" si="29"/>
        <v>27244.3151591108</v>
      </c>
      <c r="L232" s="100">
        <f t="shared" si="30"/>
        <v>4562.97803287978</v>
      </c>
      <c r="M232" s="100">
        <f t="shared" si="31"/>
        <v>1090219.69289308</v>
      </c>
    </row>
    <row r="233" s="82" customFormat="true" spans="5:13">
      <c r="E233" s="82">
        <v>216</v>
      </c>
      <c r="F233" s="100">
        <f t="shared" si="24"/>
        <v>22838.955026455</v>
      </c>
      <c r="G233" s="100">
        <f t="shared" si="25"/>
        <v>19841.2698412698</v>
      </c>
      <c r="H233" s="100">
        <f t="shared" si="26"/>
        <v>2997.68518518514</v>
      </c>
      <c r="I233" s="107">
        <f t="shared" si="27"/>
        <v>714285.714285703</v>
      </c>
      <c r="J233" s="100">
        <f t="shared" si="28"/>
        <v>31807.2931919906</v>
      </c>
      <c r="K233" s="100">
        <f t="shared" si="29"/>
        <v>27355.5627793439</v>
      </c>
      <c r="L233" s="100">
        <f t="shared" si="30"/>
        <v>4451.73041264675</v>
      </c>
      <c r="M233" s="100">
        <f t="shared" si="31"/>
        <v>1062864.13011374</v>
      </c>
    </row>
    <row r="234" s="82" customFormat="true" spans="5:13">
      <c r="E234" s="82">
        <v>217</v>
      </c>
      <c r="F234" s="100">
        <f t="shared" si="24"/>
        <v>22757.9365079365</v>
      </c>
      <c r="G234" s="100">
        <f t="shared" si="25"/>
        <v>19841.2698412698</v>
      </c>
      <c r="H234" s="100">
        <f t="shared" si="26"/>
        <v>2916.66666666662</v>
      </c>
      <c r="I234" s="107">
        <f t="shared" si="27"/>
        <v>694444.444444433</v>
      </c>
      <c r="J234" s="100">
        <f t="shared" si="28"/>
        <v>31807.2931919906</v>
      </c>
      <c r="K234" s="100">
        <f t="shared" si="29"/>
        <v>27467.2646606928</v>
      </c>
      <c r="L234" s="100">
        <f t="shared" si="30"/>
        <v>4340.02853129776</v>
      </c>
      <c r="M234" s="100">
        <f t="shared" si="31"/>
        <v>1035396.86545304</v>
      </c>
    </row>
    <row r="235" s="82" customFormat="true" spans="5:13">
      <c r="E235" s="82">
        <v>218</v>
      </c>
      <c r="F235" s="100">
        <f t="shared" si="24"/>
        <v>22676.9179894179</v>
      </c>
      <c r="G235" s="100">
        <f t="shared" si="25"/>
        <v>19841.2698412698</v>
      </c>
      <c r="H235" s="100">
        <f t="shared" si="26"/>
        <v>2835.6481481481</v>
      </c>
      <c r="I235" s="107">
        <f t="shared" si="27"/>
        <v>674603.174603163</v>
      </c>
      <c r="J235" s="100">
        <f t="shared" si="28"/>
        <v>31807.2931919906</v>
      </c>
      <c r="K235" s="100">
        <f t="shared" si="29"/>
        <v>27579.4226580573</v>
      </c>
      <c r="L235" s="100">
        <f t="shared" si="30"/>
        <v>4227.87053393326</v>
      </c>
      <c r="M235" s="100">
        <f t="shared" si="31"/>
        <v>1007817.44279499</v>
      </c>
    </row>
    <row r="236" s="82" customFormat="true" spans="5:13">
      <c r="E236" s="82">
        <v>219</v>
      </c>
      <c r="F236" s="100">
        <f t="shared" si="24"/>
        <v>22595.8994708994</v>
      </c>
      <c r="G236" s="100">
        <f t="shared" si="25"/>
        <v>19841.2698412698</v>
      </c>
      <c r="H236" s="100">
        <f t="shared" si="26"/>
        <v>2754.62962962958</v>
      </c>
      <c r="I236" s="107">
        <f t="shared" si="27"/>
        <v>654761.904761893</v>
      </c>
      <c r="J236" s="100">
        <f t="shared" si="28"/>
        <v>31807.2931919906</v>
      </c>
      <c r="K236" s="100">
        <f t="shared" si="29"/>
        <v>27692.0386339111</v>
      </c>
      <c r="L236" s="100">
        <f t="shared" si="30"/>
        <v>4115.25455807953</v>
      </c>
      <c r="M236" s="100">
        <f t="shared" si="31"/>
        <v>980125.404161076</v>
      </c>
    </row>
    <row r="237" s="82" customFormat="true" spans="5:13">
      <c r="E237" s="82">
        <v>220</v>
      </c>
      <c r="F237" s="100">
        <f t="shared" si="24"/>
        <v>22514.8809523809</v>
      </c>
      <c r="G237" s="100">
        <f t="shared" si="25"/>
        <v>19841.2698412698</v>
      </c>
      <c r="H237" s="100">
        <f t="shared" si="26"/>
        <v>2673.61111111107</v>
      </c>
      <c r="I237" s="107">
        <f t="shared" si="27"/>
        <v>634920.634920624</v>
      </c>
      <c r="J237" s="100">
        <f t="shared" si="28"/>
        <v>31807.2931919906</v>
      </c>
      <c r="K237" s="100">
        <f t="shared" si="29"/>
        <v>27805.1144583329</v>
      </c>
      <c r="L237" s="100">
        <f t="shared" si="30"/>
        <v>4002.17873365773</v>
      </c>
      <c r="M237" s="100">
        <f t="shared" si="31"/>
        <v>952320.289702743</v>
      </c>
    </row>
    <row r="238" s="82" customFormat="true" spans="5:13">
      <c r="E238" s="82">
        <v>221</v>
      </c>
      <c r="F238" s="100">
        <f t="shared" si="24"/>
        <v>22433.8624338624</v>
      </c>
      <c r="G238" s="100">
        <f t="shared" si="25"/>
        <v>19841.2698412698</v>
      </c>
      <c r="H238" s="100">
        <f t="shared" si="26"/>
        <v>2592.59259259255</v>
      </c>
      <c r="I238" s="107">
        <f t="shared" si="27"/>
        <v>615079.365079354</v>
      </c>
      <c r="J238" s="100">
        <f t="shared" si="28"/>
        <v>31807.2931919906</v>
      </c>
      <c r="K238" s="100">
        <f t="shared" si="29"/>
        <v>27918.6520090377</v>
      </c>
      <c r="L238" s="100">
        <f t="shared" si="30"/>
        <v>3888.64118295287</v>
      </c>
      <c r="M238" s="100">
        <f t="shared" si="31"/>
        <v>924401.637693705</v>
      </c>
    </row>
    <row r="239" s="82" customFormat="true" spans="5:13">
      <c r="E239" s="82">
        <v>222</v>
      </c>
      <c r="F239" s="100">
        <f t="shared" si="24"/>
        <v>22352.8439153439</v>
      </c>
      <c r="G239" s="100">
        <f t="shared" si="25"/>
        <v>19841.2698412698</v>
      </c>
      <c r="H239" s="100">
        <f t="shared" si="26"/>
        <v>2511.57407407403</v>
      </c>
      <c r="I239" s="107">
        <f t="shared" si="27"/>
        <v>595238.095238084</v>
      </c>
      <c r="J239" s="100">
        <f t="shared" si="28"/>
        <v>31807.2931919906</v>
      </c>
      <c r="K239" s="100">
        <f t="shared" si="29"/>
        <v>28032.653171408</v>
      </c>
      <c r="L239" s="100">
        <f t="shared" si="30"/>
        <v>3774.64002058263</v>
      </c>
      <c r="M239" s="100">
        <f t="shared" si="31"/>
        <v>896368.984522297</v>
      </c>
    </row>
    <row r="240" s="82" customFormat="true" spans="5:13">
      <c r="E240" s="82">
        <v>223</v>
      </c>
      <c r="F240" s="100">
        <f t="shared" si="24"/>
        <v>22271.8253968254</v>
      </c>
      <c r="G240" s="100">
        <f t="shared" si="25"/>
        <v>19841.2698412698</v>
      </c>
      <c r="H240" s="100">
        <f t="shared" si="26"/>
        <v>2430.55555555551</v>
      </c>
      <c r="I240" s="107">
        <f t="shared" si="27"/>
        <v>575396.825396814</v>
      </c>
      <c r="J240" s="100">
        <f t="shared" si="28"/>
        <v>31807.2931919906</v>
      </c>
      <c r="K240" s="100">
        <f t="shared" si="29"/>
        <v>28147.1198385246</v>
      </c>
      <c r="L240" s="100">
        <f t="shared" si="30"/>
        <v>3660.17335346605</v>
      </c>
      <c r="M240" s="100">
        <f t="shared" si="31"/>
        <v>868221.864683772</v>
      </c>
    </row>
    <row r="241" s="82" customFormat="true" spans="5:13">
      <c r="E241" s="82">
        <v>224</v>
      </c>
      <c r="F241" s="100">
        <f t="shared" si="24"/>
        <v>22190.8068783068</v>
      </c>
      <c r="G241" s="100">
        <f t="shared" si="25"/>
        <v>19841.2698412698</v>
      </c>
      <c r="H241" s="100">
        <f t="shared" si="26"/>
        <v>2349.53703703699</v>
      </c>
      <c r="I241" s="107">
        <f t="shared" si="27"/>
        <v>555555.555555544</v>
      </c>
      <c r="J241" s="100">
        <f t="shared" si="28"/>
        <v>31807.2931919906</v>
      </c>
      <c r="K241" s="100">
        <f t="shared" si="29"/>
        <v>28262.0539111985</v>
      </c>
      <c r="L241" s="100">
        <f t="shared" si="30"/>
        <v>3545.23928079207</v>
      </c>
      <c r="M241" s="100">
        <f t="shared" si="31"/>
        <v>839959.810772574</v>
      </c>
    </row>
    <row r="242" s="82" customFormat="true" spans="5:13">
      <c r="E242" s="82">
        <v>225</v>
      </c>
      <c r="F242" s="100">
        <f t="shared" si="24"/>
        <v>22109.7883597883</v>
      </c>
      <c r="G242" s="100">
        <f t="shared" si="25"/>
        <v>19841.2698412698</v>
      </c>
      <c r="H242" s="100">
        <f t="shared" si="26"/>
        <v>2268.51851851847</v>
      </c>
      <c r="I242" s="107">
        <f t="shared" si="27"/>
        <v>535714.285714275</v>
      </c>
      <c r="J242" s="100">
        <f t="shared" si="28"/>
        <v>31807.2931919906</v>
      </c>
      <c r="K242" s="100">
        <f t="shared" si="29"/>
        <v>28377.4572980026</v>
      </c>
      <c r="L242" s="100">
        <f t="shared" si="30"/>
        <v>3429.83589398801</v>
      </c>
      <c r="M242" s="100">
        <f t="shared" si="31"/>
        <v>811582.353474571</v>
      </c>
    </row>
    <row r="243" s="82" customFormat="true" spans="5:13">
      <c r="E243" s="82">
        <v>226</v>
      </c>
      <c r="F243" s="100">
        <f t="shared" si="24"/>
        <v>22028.7698412698</v>
      </c>
      <c r="G243" s="100">
        <f t="shared" si="25"/>
        <v>19841.2698412698</v>
      </c>
      <c r="H243" s="100">
        <f t="shared" si="26"/>
        <v>2187.49999999995</v>
      </c>
      <c r="I243" s="107">
        <f t="shared" si="27"/>
        <v>515873.015873005</v>
      </c>
      <c r="J243" s="100">
        <f t="shared" si="28"/>
        <v>31807.2931919906</v>
      </c>
      <c r="K243" s="100">
        <f t="shared" si="29"/>
        <v>28493.3319153028</v>
      </c>
      <c r="L243" s="100">
        <f t="shared" si="30"/>
        <v>3313.96127668783</v>
      </c>
      <c r="M243" s="100">
        <f t="shared" si="31"/>
        <v>783089.021559269</v>
      </c>
    </row>
    <row r="244" s="82" customFormat="true" spans="5:13">
      <c r="E244" s="82">
        <v>227</v>
      </c>
      <c r="F244" s="100">
        <f t="shared" si="24"/>
        <v>21947.7513227513</v>
      </c>
      <c r="G244" s="100">
        <f t="shared" si="25"/>
        <v>19841.2698412698</v>
      </c>
      <c r="H244" s="100">
        <f t="shared" si="26"/>
        <v>2106.48148148144</v>
      </c>
      <c r="I244" s="107">
        <f t="shared" si="27"/>
        <v>496031.746031735</v>
      </c>
      <c r="J244" s="100">
        <f t="shared" si="28"/>
        <v>31807.2931919906</v>
      </c>
      <c r="K244" s="100">
        <f t="shared" si="29"/>
        <v>28609.6796872903</v>
      </c>
      <c r="L244" s="100">
        <f t="shared" si="30"/>
        <v>3197.61350470035</v>
      </c>
      <c r="M244" s="100">
        <f t="shared" si="31"/>
        <v>754479.341871978</v>
      </c>
    </row>
    <row r="245" s="82" customFormat="true" spans="5:13">
      <c r="E245" s="82">
        <v>228</v>
      </c>
      <c r="F245" s="100">
        <f t="shared" si="24"/>
        <v>21866.7328042328</v>
      </c>
      <c r="G245" s="100">
        <f t="shared" si="25"/>
        <v>19841.2698412698</v>
      </c>
      <c r="H245" s="100">
        <f t="shared" si="26"/>
        <v>2025.46296296292</v>
      </c>
      <c r="I245" s="107">
        <f t="shared" si="27"/>
        <v>476190.476190465</v>
      </c>
      <c r="J245" s="100">
        <f t="shared" si="28"/>
        <v>31807.2931919906</v>
      </c>
      <c r="K245" s="100">
        <f t="shared" si="29"/>
        <v>28726.5025460134</v>
      </c>
      <c r="L245" s="100">
        <f t="shared" si="30"/>
        <v>3080.79064597725</v>
      </c>
      <c r="M245" s="100">
        <f t="shared" si="31"/>
        <v>725752.839325965</v>
      </c>
    </row>
    <row r="246" s="82" customFormat="true" spans="5:13">
      <c r="E246" s="82">
        <v>229</v>
      </c>
      <c r="F246" s="100">
        <f t="shared" si="24"/>
        <v>21785.7142857142</v>
      </c>
      <c r="G246" s="100">
        <f t="shared" si="25"/>
        <v>19841.2698412698</v>
      </c>
      <c r="H246" s="100">
        <f t="shared" si="26"/>
        <v>1944.4444444444</v>
      </c>
      <c r="I246" s="107">
        <f t="shared" si="27"/>
        <v>456349.206349195</v>
      </c>
      <c r="J246" s="100">
        <f t="shared" si="28"/>
        <v>31807.2931919906</v>
      </c>
      <c r="K246" s="100">
        <f t="shared" si="29"/>
        <v>28843.8024314096</v>
      </c>
      <c r="L246" s="100">
        <f t="shared" si="30"/>
        <v>2963.49076058102</v>
      </c>
      <c r="M246" s="100">
        <f t="shared" si="31"/>
        <v>696909.036894555</v>
      </c>
    </row>
    <row r="247" s="82" customFormat="true" spans="5:13">
      <c r="E247" s="82">
        <v>230</v>
      </c>
      <c r="F247" s="100">
        <f t="shared" si="24"/>
        <v>21704.6957671957</v>
      </c>
      <c r="G247" s="100">
        <f t="shared" si="25"/>
        <v>19841.2698412698</v>
      </c>
      <c r="H247" s="100">
        <f t="shared" si="26"/>
        <v>1863.42592592588</v>
      </c>
      <c r="I247" s="107">
        <f t="shared" si="27"/>
        <v>436507.936507925</v>
      </c>
      <c r="J247" s="100">
        <f t="shared" si="28"/>
        <v>31807.2931919906</v>
      </c>
      <c r="K247" s="100">
        <f t="shared" si="29"/>
        <v>28961.5812913378</v>
      </c>
      <c r="L247" s="100">
        <f t="shared" si="30"/>
        <v>2845.71190065277</v>
      </c>
      <c r="M247" s="100">
        <f t="shared" si="31"/>
        <v>667947.455603218</v>
      </c>
    </row>
    <row r="248" s="82" customFormat="true" spans="5:13">
      <c r="E248" s="82">
        <v>231</v>
      </c>
      <c r="F248" s="100">
        <f t="shared" si="24"/>
        <v>21623.6772486772</v>
      </c>
      <c r="G248" s="100">
        <f t="shared" si="25"/>
        <v>19841.2698412698</v>
      </c>
      <c r="H248" s="100">
        <f t="shared" si="26"/>
        <v>1782.40740740736</v>
      </c>
      <c r="I248" s="107">
        <f t="shared" si="27"/>
        <v>416666.666666656</v>
      </c>
      <c r="J248" s="100">
        <f t="shared" si="28"/>
        <v>31807.2931919906</v>
      </c>
      <c r="K248" s="100">
        <f t="shared" si="29"/>
        <v>29079.8410816108</v>
      </c>
      <c r="L248" s="100">
        <f t="shared" si="30"/>
        <v>2727.45211037981</v>
      </c>
      <c r="M248" s="100">
        <f t="shared" si="31"/>
        <v>638867.614521607</v>
      </c>
    </row>
    <row r="249" s="82" customFormat="true" spans="5:13">
      <c r="E249" s="82">
        <v>232</v>
      </c>
      <c r="F249" s="100">
        <f t="shared" si="24"/>
        <v>21542.6587301587</v>
      </c>
      <c r="G249" s="100">
        <f t="shared" si="25"/>
        <v>19841.2698412698</v>
      </c>
      <c r="H249" s="100">
        <f t="shared" si="26"/>
        <v>1701.38888888884</v>
      </c>
      <c r="I249" s="107">
        <f t="shared" si="27"/>
        <v>396825.396825386</v>
      </c>
      <c r="J249" s="100">
        <f t="shared" si="28"/>
        <v>31807.2931919906</v>
      </c>
      <c r="K249" s="100">
        <f t="shared" si="29"/>
        <v>29198.5837660274</v>
      </c>
      <c r="L249" s="100">
        <f t="shared" si="30"/>
        <v>2608.70942596323</v>
      </c>
      <c r="M249" s="100">
        <f t="shared" si="31"/>
        <v>609669.030755579</v>
      </c>
    </row>
    <row r="250" s="82" customFormat="true" spans="5:13">
      <c r="E250" s="82">
        <v>233</v>
      </c>
      <c r="F250" s="100">
        <f t="shared" si="24"/>
        <v>21461.6402116402</v>
      </c>
      <c r="G250" s="100">
        <f t="shared" si="25"/>
        <v>19841.2698412698</v>
      </c>
      <c r="H250" s="100">
        <f t="shared" si="26"/>
        <v>1620.37037037033</v>
      </c>
      <c r="I250" s="107">
        <f t="shared" si="27"/>
        <v>376984.126984116</v>
      </c>
      <c r="J250" s="100">
        <f t="shared" si="28"/>
        <v>31807.2931919906</v>
      </c>
      <c r="K250" s="100">
        <f t="shared" si="29"/>
        <v>29317.8113164053</v>
      </c>
      <c r="L250" s="100">
        <f t="shared" si="30"/>
        <v>2489.48187558528</v>
      </c>
      <c r="M250" s="100">
        <f t="shared" si="31"/>
        <v>580351.219439174</v>
      </c>
    </row>
    <row r="251" s="82" customFormat="true" spans="5:13">
      <c r="E251" s="82">
        <v>234</v>
      </c>
      <c r="F251" s="100">
        <f t="shared" si="24"/>
        <v>21380.6216931216</v>
      </c>
      <c r="G251" s="100">
        <f t="shared" si="25"/>
        <v>19841.2698412698</v>
      </c>
      <c r="H251" s="100">
        <f t="shared" si="26"/>
        <v>1539.35185185181</v>
      </c>
      <c r="I251" s="107">
        <f t="shared" si="27"/>
        <v>357142.857142846</v>
      </c>
      <c r="J251" s="100">
        <f t="shared" si="28"/>
        <v>31807.2931919906</v>
      </c>
      <c r="K251" s="100">
        <f t="shared" si="29"/>
        <v>29437.525712614</v>
      </c>
      <c r="L251" s="100">
        <f t="shared" si="30"/>
        <v>2369.76747937663</v>
      </c>
      <c r="M251" s="100">
        <f t="shared" si="31"/>
        <v>550913.69372656</v>
      </c>
    </row>
    <row r="252" s="82" customFormat="true" spans="5:13">
      <c r="E252" s="82">
        <v>235</v>
      </c>
      <c r="F252" s="100">
        <f t="shared" si="24"/>
        <v>21299.6031746031</v>
      </c>
      <c r="G252" s="100">
        <f t="shared" si="25"/>
        <v>19841.2698412698</v>
      </c>
      <c r="H252" s="100">
        <f t="shared" si="26"/>
        <v>1458.33333333329</v>
      </c>
      <c r="I252" s="107">
        <f t="shared" si="27"/>
        <v>337301.587301576</v>
      </c>
      <c r="J252" s="100">
        <f t="shared" si="28"/>
        <v>31807.2931919906</v>
      </c>
      <c r="K252" s="100">
        <f t="shared" si="29"/>
        <v>29557.7289426071</v>
      </c>
      <c r="L252" s="100">
        <f t="shared" si="30"/>
        <v>2249.56424938345</v>
      </c>
      <c r="M252" s="100">
        <f t="shared" si="31"/>
        <v>521355.964783953</v>
      </c>
    </row>
    <row r="253" s="82" customFormat="true" spans="5:13">
      <c r="E253" s="82">
        <v>236</v>
      </c>
      <c r="F253" s="100">
        <f t="shared" si="24"/>
        <v>21218.5846560846</v>
      </c>
      <c r="G253" s="100">
        <f t="shared" si="25"/>
        <v>19841.2698412698</v>
      </c>
      <c r="H253" s="100">
        <f t="shared" si="26"/>
        <v>1377.31481481477</v>
      </c>
      <c r="I253" s="107">
        <f t="shared" si="27"/>
        <v>317460.317460306</v>
      </c>
      <c r="J253" s="100">
        <f t="shared" si="28"/>
        <v>31807.2931919906</v>
      </c>
      <c r="K253" s="100">
        <f t="shared" si="29"/>
        <v>29678.4230024561</v>
      </c>
      <c r="L253" s="100">
        <f t="shared" si="30"/>
        <v>2128.87018953448</v>
      </c>
      <c r="M253" s="100">
        <f t="shared" si="31"/>
        <v>491677.541781497</v>
      </c>
    </row>
    <row r="254" s="82" customFormat="true" spans="5:13">
      <c r="E254" s="82">
        <v>237</v>
      </c>
      <c r="F254" s="100">
        <f t="shared" si="24"/>
        <v>21137.5661375661</v>
      </c>
      <c r="G254" s="100">
        <f t="shared" si="25"/>
        <v>19841.2698412698</v>
      </c>
      <c r="H254" s="100">
        <f t="shared" si="26"/>
        <v>1296.29629629625</v>
      </c>
      <c r="I254" s="107">
        <f t="shared" si="27"/>
        <v>297619.047619037</v>
      </c>
      <c r="J254" s="100">
        <f t="shared" si="28"/>
        <v>31807.2931919906</v>
      </c>
      <c r="K254" s="100">
        <f t="shared" si="29"/>
        <v>29799.6098963828</v>
      </c>
      <c r="L254" s="100">
        <f t="shared" si="30"/>
        <v>2007.68329560778</v>
      </c>
      <c r="M254" s="100">
        <f t="shared" si="31"/>
        <v>461877.931885114</v>
      </c>
    </row>
    <row r="255" s="82" customFormat="true" spans="5:13">
      <c r="E255" s="82">
        <v>238</v>
      </c>
      <c r="F255" s="100">
        <f t="shared" si="24"/>
        <v>21056.5476190476</v>
      </c>
      <c r="G255" s="100">
        <f t="shared" si="25"/>
        <v>19841.2698412698</v>
      </c>
      <c r="H255" s="100">
        <f t="shared" si="26"/>
        <v>1215.27777777773</v>
      </c>
      <c r="I255" s="107">
        <f t="shared" si="27"/>
        <v>277777.777777767</v>
      </c>
      <c r="J255" s="100">
        <f t="shared" si="28"/>
        <v>31807.2931919906</v>
      </c>
      <c r="K255" s="100">
        <f t="shared" si="29"/>
        <v>29921.2916367931</v>
      </c>
      <c r="L255" s="100">
        <f t="shared" si="30"/>
        <v>1886.00155519755</v>
      </c>
      <c r="M255" s="100">
        <f t="shared" si="31"/>
        <v>431956.640248321</v>
      </c>
    </row>
    <row r="256" s="82" customFormat="true" spans="5:13">
      <c r="E256" s="82">
        <v>239</v>
      </c>
      <c r="F256" s="100">
        <f t="shared" si="24"/>
        <v>20975.5291005291</v>
      </c>
      <c r="G256" s="100">
        <f t="shared" si="25"/>
        <v>19841.2698412698</v>
      </c>
      <c r="H256" s="100">
        <f t="shared" si="26"/>
        <v>1134.25925925921</v>
      </c>
      <c r="I256" s="107">
        <f t="shared" si="27"/>
        <v>257936.507936497</v>
      </c>
      <c r="J256" s="100">
        <f t="shared" si="28"/>
        <v>31807.2931919906</v>
      </c>
      <c r="K256" s="100">
        <f t="shared" si="29"/>
        <v>30043.47024431</v>
      </c>
      <c r="L256" s="100">
        <f t="shared" si="30"/>
        <v>1763.82294768064</v>
      </c>
      <c r="M256" s="100">
        <f t="shared" si="31"/>
        <v>401913.170004011</v>
      </c>
    </row>
    <row r="257" s="82" customFormat="true" ht="15" spans="5:13">
      <c r="E257" s="108">
        <v>240</v>
      </c>
      <c r="F257" s="109">
        <f t="shared" si="24"/>
        <v>20894.5105820105</v>
      </c>
      <c r="G257" s="109">
        <f t="shared" si="25"/>
        <v>19841.2698412698</v>
      </c>
      <c r="H257" s="109">
        <f t="shared" si="26"/>
        <v>1053.2407407407</v>
      </c>
      <c r="I257" s="110">
        <f t="shared" si="27"/>
        <v>238095.238095227</v>
      </c>
      <c r="J257" s="109">
        <f t="shared" si="28"/>
        <v>31807.2931919906</v>
      </c>
      <c r="K257" s="109">
        <f t="shared" si="29"/>
        <v>30166.1477478076</v>
      </c>
      <c r="L257" s="109">
        <f t="shared" si="30"/>
        <v>1641.14544418305</v>
      </c>
      <c r="M257" s="109">
        <f t="shared" si="31"/>
        <v>371747.022256204</v>
      </c>
    </row>
    <row r="258" spans="5:13">
      <c r="E258" s="82">
        <v>241</v>
      </c>
      <c r="F258" s="100">
        <f t="shared" ref="F258:F269" si="32">G258+H258</f>
        <v>20813.492063492</v>
      </c>
      <c r="G258" s="100">
        <f t="shared" ref="G258:G269" si="33">$C$11</f>
        <v>19841.2698412698</v>
      </c>
      <c r="H258" s="100">
        <f t="shared" ref="H258:H269" si="34">I257*$C$10</f>
        <v>972.222222222177</v>
      </c>
      <c r="I258" s="107">
        <f t="shared" ref="I258:I269" si="35">I257-G258</f>
        <v>218253.968253957</v>
      </c>
      <c r="J258" s="100">
        <f t="shared" ref="J258:J269" si="36">$C$12</f>
        <v>31807.2931919906</v>
      </c>
      <c r="K258" s="100">
        <f t="shared" ref="K258:K269" si="37">J258-L258</f>
        <v>30289.3261844444</v>
      </c>
      <c r="L258" s="100">
        <f t="shared" ref="L258:L269" si="38">M257*$C$10</f>
        <v>1517.96700754616</v>
      </c>
      <c r="M258" s="100">
        <f t="shared" ref="M258:M269" si="39">M257-K258</f>
        <v>341457.696071759</v>
      </c>
    </row>
    <row r="259" ht="15" spans="5:13">
      <c r="E259" s="108">
        <v>242</v>
      </c>
      <c r="F259" s="109">
        <f t="shared" si="32"/>
        <v>20732.4735449735</v>
      </c>
      <c r="G259" s="109">
        <f t="shared" si="33"/>
        <v>19841.2698412698</v>
      </c>
      <c r="H259" s="109">
        <f t="shared" si="34"/>
        <v>891.203703703659</v>
      </c>
      <c r="I259" s="110">
        <f t="shared" si="35"/>
        <v>198412.698412687</v>
      </c>
      <c r="J259" s="100">
        <f t="shared" si="36"/>
        <v>31807.2931919906</v>
      </c>
      <c r="K259" s="100">
        <f t="shared" si="37"/>
        <v>30413.0075996976</v>
      </c>
      <c r="L259" s="100">
        <f t="shared" si="38"/>
        <v>1394.28559229302</v>
      </c>
      <c r="M259" s="100">
        <f t="shared" si="39"/>
        <v>311044.688472062</v>
      </c>
    </row>
    <row r="260" ht="15" spans="5:13">
      <c r="E260" s="82">
        <v>243</v>
      </c>
      <c r="F260" s="100">
        <f t="shared" si="32"/>
        <v>20651.455026455</v>
      </c>
      <c r="G260" s="100">
        <f t="shared" si="33"/>
        <v>19841.2698412698</v>
      </c>
      <c r="H260" s="100">
        <f t="shared" si="34"/>
        <v>810.18518518514</v>
      </c>
      <c r="I260" s="107">
        <f t="shared" si="35"/>
        <v>178571.428571418</v>
      </c>
      <c r="J260" s="109">
        <f t="shared" si="36"/>
        <v>31807.2931919906</v>
      </c>
      <c r="K260" s="109">
        <f t="shared" si="37"/>
        <v>30537.1940473963</v>
      </c>
      <c r="L260" s="109">
        <f t="shared" si="38"/>
        <v>1270.09914459425</v>
      </c>
      <c r="M260" s="109">
        <f t="shared" si="39"/>
        <v>280507.494424665</v>
      </c>
    </row>
    <row r="261" ht="15" spans="5:13">
      <c r="E261" s="108">
        <v>244</v>
      </c>
      <c r="F261" s="109">
        <f t="shared" si="32"/>
        <v>20570.4365079365</v>
      </c>
      <c r="G261" s="109">
        <f t="shared" si="33"/>
        <v>19841.2698412698</v>
      </c>
      <c r="H261" s="109">
        <f t="shared" si="34"/>
        <v>729.166666666622</v>
      </c>
      <c r="I261" s="110">
        <f t="shared" si="35"/>
        <v>158730.158730148</v>
      </c>
      <c r="J261" s="100">
        <f t="shared" si="36"/>
        <v>31807.2931919906</v>
      </c>
      <c r="K261" s="100">
        <f t="shared" si="37"/>
        <v>30661.8875897566</v>
      </c>
      <c r="L261" s="100">
        <f t="shared" si="38"/>
        <v>1145.40560223405</v>
      </c>
      <c r="M261" s="100">
        <f t="shared" si="39"/>
        <v>249845.606834909</v>
      </c>
    </row>
    <row r="262" spans="5:13">
      <c r="E262" s="82">
        <v>245</v>
      </c>
      <c r="F262" s="100">
        <f t="shared" si="32"/>
        <v>20489.4179894179</v>
      </c>
      <c r="G262" s="100">
        <f t="shared" si="33"/>
        <v>19841.2698412698</v>
      </c>
      <c r="H262" s="100">
        <f t="shared" si="34"/>
        <v>648.148148148103</v>
      </c>
      <c r="I262" s="107">
        <f t="shared" si="35"/>
        <v>138888.888888878</v>
      </c>
      <c r="J262" s="100">
        <f t="shared" si="36"/>
        <v>31807.2931919906</v>
      </c>
      <c r="K262" s="100">
        <f t="shared" si="37"/>
        <v>30787.0902974147</v>
      </c>
      <c r="L262" s="100">
        <f t="shared" si="38"/>
        <v>1020.20289457588</v>
      </c>
      <c r="M262" s="100">
        <f t="shared" si="39"/>
        <v>219058.516537494</v>
      </c>
    </row>
    <row r="263" ht="15" spans="5:13">
      <c r="E263" s="108">
        <v>246</v>
      </c>
      <c r="F263" s="109">
        <f t="shared" si="32"/>
        <v>20408.3994708994</v>
      </c>
      <c r="G263" s="109">
        <f t="shared" si="33"/>
        <v>19841.2698412698</v>
      </c>
      <c r="H263" s="109">
        <f t="shared" si="34"/>
        <v>567.129629629585</v>
      </c>
      <c r="I263" s="110">
        <f t="shared" si="35"/>
        <v>119047.619047608</v>
      </c>
      <c r="J263" s="109">
        <f t="shared" si="36"/>
        <v>31807.2931919906</v>
      </c>
      <c r="K263" s="109">
        <f t="shared" si="37"/>
        <v>30912.8042494625</v>
      </c>
      <c r="L263" s="109">
        <f t="shared" si="38"/>
        <v>894.4889425281</v>
      </c>
      <c r="M263" s="109">
        <f t="shared" si="39"/>
        <v>188145.712288031</v>
      </c>
    </row>
    <row r="264" spans="5:13">
      <c r="E264" s="82">
        <v>247</v>
      </c>
      <c r="F264" s="100">
        <f t="shared" si="32"/>
        <v>20327.3809523809</v>
      </c>
      <c r="G264" s="100">
        <f t="shared" si="33"/>
        <v>19841.2698412698</v>
      </c>
      <c r="H264" s="100">
        <f t="shared" si="34"/>
        <v>486.111111111066</v>
      </c>
      <c r="I264" s="107">
        <f t="shared" si="35"/>
        <v>99206.3492063382</v>
      </c>
      <c r="J264" s="100">
        <f t="shared" si="36"/>
        <v>31807.2931919906</v>
      </c>
      <c r="K264" s="100">
        <f t="shared" si="37"/>
        <v>31039.0315334811</v>
      </c>
      <c r="L264" s="100">
        <f t="shared" si="38"/>
        <v>768.261658509462</v>
      </c>
      <c r="M264" s="100">
        <f t="shared" si="39"/>
        <v>157106.68075455</v>
      </c>
    </row>
    <row r="265" ht="15" spans="5:13">
      <c r="E265" s="108">
        <v>248</v>
      </c>
      <c r="F265" s="109">
        <f t="shared" si="32"/>
        <v>20246.3624338624</v>
      </c>
      <c r="G265" s="109">
        <f t="shared" si="33"/>
        <v>19841.2698412698</v>
      </c>
      <c r="H265" s="109">
        <f t="shared" si="34"/>
        <v>405.092592592548</v>
      </c>
      <c r="I265" s="110">
        <f t="shared" si="35"/>
        <v>79365.0793650683</v>
      </c>
      <c r="J265" s="100">
        <f t="shared" si="36"/>
        <v>31807.2931919906</v>
      </c>
      <c r="K265" s="100">
        <f t="shared" si="37"/>
        <v>31165.7742455762</v>
      </c>
      <c r="L265" s="100">
        <f t="shared" si="38"/>
        <v>641.518946414414</v>
      </c>
      <c r="M265" s="100">
        <f t="shared" si="39"/>
        <v>125940.906508974</v>
      </c>
    </row>
    <row r="266" ht="15" spans="5:13">
      <c r="E266" s="82">
        <v>249</v>
      </c>
      <c r="F266" s="100">
        <f t="shared" si="32"/>
        <v>20165.3439153439</v>
      </c>
      <c r="G266" s="100">
        <f t="shared" si="33"/>
        <v>19841.2698412698</v>
      </c>
      <c r="H266" s="100">
        <f t="shared" si="34"/>
        <v>324.074074074029</v>
      </c>
      <c r="I266" s="107">
        <f t="shared" si="35"/>
        <v>59523.8095237985</v>
      </c>
      <c r="J266" s="109">
        <f t="shared" si="36"/>
        <v>31807.2931919906</v>
      </c>
      <c r="K266" s="109">
        <f t="shared" si="37"/>
        <v>31293.0344904123</v>
      </c>
      <c r="L266" s="109">
        <f t="shared" si="38"/>
        <v>514.258701578311</v>
      </c>
      <c r="M266" s="109">
        <f t="shared" si="39"/>
        <v>94647.8720185618</v>
      </c>
    </row>
    <row r="267" ht="15" spans="5:13">
      <c r="E267" s="108">
        <v>250</v>
      </c>
      <c r="F267" s="109">
        <f t="shared" si="32"/>
        <v>20084.3253968254</v>
      </c>
      <c r="G267" s="109">
        <f t="shared" si="33"/>
        <v>19841.2698412698</v>
      </c>
      <c r="H267" s="109">
        <f t="shared" si="34"/>
        <v>243.055555555511</v>
      </c>
      <c r="I267" s="110">
        <f t="shared" si="35"/>
        <v>39682.5396825287</v>
      </c>
      <c r="J267" s="100">
        <f t="shared" si="36"/>
        <v>31807.2931919906</v>
      </c>
      <c r="K267" s="100">
        <f t="shared" si="37"/>
        <v>31420.8143812481</v>
      </c>
      <c r="L267" s="100">
        <f t="shared" si="38"/>
        <v>386.478810742461</v>
      </c>
      <c r="M267" s="100">
        <f t="shared" si="39"/>
        <v>63227.0576373136</v>
      </c>
    </row>
    <row r="268" spans="5:13">
      <c r="E268" s="82">
        <v>251</v>
      </c>
      <c r="F268" s="100">
        <f t="shared" si="32"/>
        <v>20003.3068783068</v>
      </c>
      <c r="G268" s="100">
        <f t="shared" si="33"/>
        <v>19841.2698412698</v>
      </c>
      <c r="H268" s="100">
        <f t="shared" si="34"/>
        <v>162.037037036992</v>
      </c>
      <c r="I268" s="107">
        <f t="shared" si="35"/>
        <v>19841.2698412588</v>
      </c>
      <c r="J268" s="100">
        <f t="shared" si="36"/>
        <v>31807.2931919906</v>
      </c>
      <c r="K268" s="100">
        <f t="shared" si="37"/>
        <v>31549.1160399716</v>
      </c>
      <c r="L268" s="100">
        <f t="shared" si="38"/>
        <v>258.177152019031</v>
      </c>
      <c r="M268" s="100">
        <f t="shared" si="39"/>
        <v>31677.9415973421</v>
      </c>
    </row>
    <row r="269" ht="15" spans="5:13">
      <c r="E269" s="108">
        <v>252</v>
      </c>
      <c r="F269" s="109">
        <f t="shared" si="32"/>
        <v>19922.2883597883</v>
      </c>
      <c r="G269" s="109">
        <f t="shared" si="33"/>
        <v>19841.2698412698</v>
      </c>
      <c r="H269" s="109">
        <f t="shared" si="34"/>
        <v>81.0185185184735</v>
      </c>
      <c r="I269" s="110">
        <f t="shared" si="35"/>
        <v>-1.10230757854879e-8</v>
      </c>
      <c r="J269" s="109">
        <f t="shared" si="36"/>
        <v>31807.2931919906</v>
      </c>
      <c r="K269" s="109">
        <f t="shared" si="37"/>
        <v>31677.9415971348</v>
      </c>
      <c r="L269" s="109">
        <f t="shared" si="38"/>
        <v>129.351594855813</v>
      </c>
      <c r="M269" s="109">
        <f t="shared" si="39"/>
        <v>2.07284756470472e-7</v>
      </c>
    </row>
  </sheetData>
  <mergeCells count="3">
    <mergeCell ref="G15:H15"/>
    <mergeCell ref="K15:L15"/>
    <mergeCell ref="E6:K7"/>
  </mergeCells>
  <hyperlinks>
    <hyperlink ref="E6" r:id="rId1" display="招商银行贷款计算器：&#10;https://fin.paas.cmbchina.com/fininfo/calloanper"/>
    <hyperlink ref="E6:K7" r:id="rId2" display="招商银行贷款计算器：&#10;https://fin.paas.cmbchina.com/fininfo/calloanper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1:H21"/>
  <sheetViews>
    <sheetView workbookViewId="0">
      <selection activeCell="K17" sqref="K17"/>
    </sheetView>
  </sheetViews>
  <sheetFormatPr defaultColWidth="9" defaultRowHeight="13.5" outlineLevelCol="7"/>
  <cols>
    <col min="1" max="4" width="9" style="35"/>
    <col min="5" max="5" width="13.25" style="35" customWidth="true"/>
    <col min="6" max="6" width="14.625" style="35" customWidth="true"/>
    <col min="7" max="7" width="14.375" style="35" customWidth="true"/>
    <col min="8" max="8" width="13.375" style="35" customWidth="true"/>
    <col min="9" max="9" width="11.5" style="35" customWidth="true"/>
    <col min="10" max="16384" width="9" style="35"/>
  </cols>
  <sheetData>
    <row r="11" s="35" customFormat="true" ht="14.25"/>
    <row r="12" s="35" customFormat="true" ht="25" customHeight="true" spans="7:8">
      <c r="G12" s="57" t="s">
        <v>51</v>
      </c>
      <c r="H12" s="72" t="s">
        <v>52</v>
      </c>
    </row>
    <row r="13" s="35" customFormat="true" ht="27" customHeight="true" spans="7:8">
      <c r="G13" s="73">
        <v>40000</v>
      </c>
      <c r="H13" s="74">
        <v>0.08</v>
      </c>
    </row>
    <row r="14" s="35" customFormat="true" ht="14.25"/>
    <row r="15" s="35" customFormat="true" ht="24" customHeight="true" spans="4:8">
      <c r="D15" s="69" t="s">
        <v>3</v>
      </c>
      <c r="E15" s="75" t="s">
        <v>26</v>
      </c>
      <c r="F15" s="76" t="s">
        <v>23</v>
      </c>
      <c r="G15" s="77" t="s">
        <v>53</v>
      </c>
      <c r="H15" s="78" t="s">
        <v>54</v>
      </c>
    </row>
    <row r="16" s="35" customFormat="true" ht="25" customHeight="true" spans="4:8">
      <c r="D16" s="70">
        <v>0</v>
      </c>
      <c r="E16" s="43">
        <f>-G13</f>
        <v>-40000</v>
      </c>
      <c r="F16" s="70">
        <f>E16</f>
        <v>-40000</v>
      </c>
      <c r="G16" s="49">
        <f>SUM(F16:F21)</f>
        <v>1922.06155493238</v>
      </c>
      <c r="H16" s="79">
        <f>IRR(E16:E21)</f>
        <v>0.0963454179941978</v>
      </c>
    </row>
    <row r="17" s="35" customFormat="true" ht="18" spans="4:8">
      <c r="D17" s="47">
        <v>1</v>
      </c>
      <c r="E17" s="43">
        <v>8000</v>
      </c>
      <c r="F17" s="80">
        <f>E17/(1+$H$13)^D17</f>
        <v>7407.40740740741</v>
      </c>
      <c r="G17" s="47"/>
      <c r="H17" s="47"/>
    </row>
    <row r="18" s="35" customFormat="true" ht="18" spans="4:8">
      <c r="D18" s="47">
        <v>2</v>
      </c>
      <c r="E18" s="43">
        <v>9200</v>
      </c>
      <c r="F18" s="80">
        <f t="shared" ref="F17:F21" si="0">E18/(1+$H$13)^D18</f>
        <v>7887.51714677641</v>
      </c>
      <c r="G18" s="47"/>
      <c r="H18" s="47"/>
    </row>
    <row r="19" s="35" customFormat="true" ht="18" spans="4:8">
      <c r="D19" s="47">
        <v>3</v>
      </c>
      <c r="E19" s="43">
        <v>10000</v>
      </c>
      <c r="F19" s="80">
        <f t="shared" si="0"/>
        <v>7938.3224102017</v>
      </c>
      <c r="G19" s="47"/>
      <c r="H19" s="47"/>
    </row>
    <row r="20" s="35" customFormat="true" ht="18" spans="4:8">
      <c r="D20" s="47">
        <v>4</v>
      </c>
      <c r="E20" s="43">
        <v>12000</v>
      </c>
      <c r="F20" s="80">
        <f t="shared" si="0"/>
        <v>8820.35823355744</v>
      </c>
      <c r="G20" s="47"/>
      <c r="H20" s="47"/>
    </row>
    <row r="21" s="35" customFormat="true" ht="18.75" spans="4:8">
      <c r="D21" s="71">
        <v>5</v>
      </c>
      <c r="E21" s="48">
        <v>14500</v>
      </c>
      <c r="F21" s="81">
        <f t="shared" si="0"/>
        <v>9868.45635698942</v>
      </c>
      <c r="G21" s="47"/>
      <c r="H21" s="47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P22"/>
  <sheetViews>
    <sheetView zoomScale="130" zoomScaleNormal="130" topLeftCell="A15" workbookViewId="0">
      <selection activeCell="K11" sqref="K11"/>
    </sheetView>
  </sheetViews>
  <sheetFormatPr defaultColWidth="9" defaultRowHeight="18"/>
  <cols>
    <col min="1" max="2" width="9" style="47"/>
    <col min="3" max="3" width="12.375" style="47" customWidth="true"/>
    <col min="4" max="4" width="14" style="47" customWidth="true"/>
    <col min="5" max="5" width="13.5" style="47" customWidth="true"/>
    <col min="6" max="12" width="9" style="47"/>
    <col min="13" max="13" width="10.625" style="47" customWidth="true"/>
    <col min="14" max="14" width="12.125" style="47" customWidth="true"/>
    <col min="15" max="15" width="13.75" style="47" customWidth="true"/>
    <col min="16" max="16" width="15.375" style="47" customWidth="true"/>
    <col min="17" max="17" width="11.625" style="47" customWidth="true"/>
    <col min="18" max="16384" width="9" style="47"/>
  </cols>
  <sheetData>
    <row r="7" s="47" customFormat="true" ht="27" customHeight="true"/>
    <row r="8" s="47" customFormat="true" ht="37" customHeight="true"/>
    <row r="9" s="47" customFormat="true" ht="7" customHeight="true"/>
    <row r="10" s="47" customFormat="true" ht="24" customHeight="true" spans="4:5">
      <c r="D10" s="40"/>
      <c r="E10" s="60" t="s">
        <v>52</v>
      </c>
    </row>
    <row r="11" s="47" customFormat="true" ht="73" customHeight="true" spans="4:6">
      <c r="D11" s="48"/>
      <c r="E11" s="61">
        <f>F11/2/100</f>
        <v>0.08</v>
      </c>
      <c r="F11" s="62">
        <v>16</v>
      </c>
    </row>
    <row r="12" s="47" customFormat="true" ht="30" customHeight="true" spans="5:6">
      <c r="E12" s="63"/>
      <c r="F12" s="62"/>
    </row>
    <row r="13" s="47" customFormat="true" ht="39" customHeight="true" spans="2:5">
      <c r="B13" s="57" t="s">
        <v>55</v>
      </c>
      <c r="C13" s="58"/>
      <c r="D13" s="58"/>
      <c r="E13" s="64">
        <f>MAX(C22:E22)</f>
        <v>882.898948331047</v>
      </c>
    </row>
    <row r="14" s="47" customFormat="true" ht="36" customHeight="true" spans="2:5">
      <c r="B14" s="57" t="s">
        <v>56</v>
      </c>
      <c r="C14" s="58"/>
      <c r="D14" s="58"/>
      <c r="E14" s="65" t="str">
        <f>INDEX(C17:E17,MATCH(E13,C22:E22,0))</f>
        <v>B</v>
      </c>
    </row>
    <row r="16" s="47" customFormat="true" ht="18.75"/>
    <row r="17" s="47" customFormat="true" ht="18.75" spans="2:5">
      <c r="B17" s="36" t="s">
        <v>3</v>
      </c>
      <c r="C17" s="37" t="s">
        <v>57</v>
      </c>
      <c r="D17" s="37" t="s">
        <v>58</v>
      </c>
      <c r="E17" s="42" t="s">
        <v>59</v>
      </c>
    </row>
    <row r="18" s="47" customFormat="true" spans="2:6">
      <c r="B18" s="38">
        <v>0</v>
      </c>
      <c r="C18" s="43">
        <v>-1800</v>
      </c>
      <c r="D18" s="43">
        <v>-1800</v>
      </c>
      <c r="E18" s="44">
        <v>-1700</v>
      </c>
      <c r="F18" s="66"/>
    </row>
    <row r="19" s="47" customFormat="true" spans="2:6">
      <c r="B19" s="38">
        <v>1</v>
      </c>
      <c r="C19" s="43">
        <v>1300</v>
      </c>
      <c r="D19" s="43">
        <v>1200</v>
      </c>
      <c r="E19" s="44">
        <v>800</v>
      </c>
      <c r="F19" s="66"/>
    </row>
    <row r="20" s="47" customFormat="true" spans="2:16">
      <c r="B20" s="38">
        <v>2</v>
      </c>
      <c r="C20" s="43">
        <v>900</v>
      </c>
      <c r="D20" s="43">
        <v>1000</v>
      </c>
      <c r="E20" s="44">
        <v>600</v>
      </c>
      <c r="F20" s="66"/>
      <c r="N20" s="68"/>
      <c r="O20" s="68"/>
      <c r="P20" s="68"/>
    </row>
    <row r="21" s="47" customFormat="true" ht="18.75" spans="2:6">
      <c r="B21" s="38">
        <v>3</v>
      </c>
      <c r="C21" s="43">
        <v>850</v>
      </c>
      <c r="D21" s="43">
        <v>900</v>
      </c>
      <c r="E21" s="44">
        <v>1650</v>
      </c>
      <c r="F21" s="66"/>
    </row>
    <row r="22" s="47" customFormat="true" ht="23" customHeight="true" spans="2:6">
      <c r="B22" s="36" t="s">
        <v>53</v>
      </c>
      <c r="C22" s="59">
        <f>NPV($E$11,C19:C21)+C18</f>
        <v>850.066046842453</v>
      </c>
      <c r="D22" s="59">
        <f>NPV($E$11,D19:D21)+D18</f>
        <v>882.898948331047</v>
      </c>
      <c r="E22" s="67">
        <f>NPV($E$11,E19:E21)+E18</f>
        <v>864.967230605091</v>
      </c>
      <c r="F22" s="66"/>
    </row>
  </sheetData>
  <mergeCells count="2">
    <mergeCell ref="B13:D13"/>
    <mergeCell ref="B14:D14"/>
  </mergeCell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name="Spinner 1" r:id="rId3">
              <controlPr defaultSize="0">
                <anchor moveWithCells="1">
                  <from>
                    <xdr:col>3</xdr:col>
                    <xdr:colOff>219075</xdr:colOff>
                    <xdr:row>10</xdr:row>
                    <xdr:rowOff>85725</xdr:rowOff>
                  </from>
                  <to>
                    <xdr:col>3</xdr:col>
                    <xdr:colOff>876935</xdr:colOff>
                    <xdr:row>10</xdr:row>
                    <xdr:rowOff>837565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0:M28"/>
  <sheetViews>
    <sheetView workbookViewId="0">
      <selection activeCell="J19" sqref="J19"/>
    </sheetView>
  </sheetViews>
  <sheetFormatPr defaultColWidth="9" defaultRowHeight="13.5"/>
  <cols>
    <col min="1" max="3" width="9" style="35"/>
    <col min="4" max="4" width="11.875" style="35"/>
    <col min="5" max="5" width="9" style="35"/>
    <col min="6" max="6" width="14" style="35" customWidth="true"/>
    <col min="7" max="7" width="12.25" style="35" customWidth="true"/>
    <col min="8" max="8" width="13.375" style="35" customWidth="true"/>
    <col min="9" max="9" width="27" style="35" customWidth="true"/>
    <col min="10" max="10" width="40.25" style="35" customWidth="true"/>
    <col min="11" max="11" width="14.5" style="35" customWidth="true"/>
    <col min="12" max="12" width="12.875" style="35" customWidth="true"/>
    <col min="13" max="13" width="12.625" style="35"/>
    <col min="14" max="16384" width="9" style="35"/>
  </cols>
  <sheetData>
    <row r="10" ht="14.25"/>
    <row r="11" ht="19.5" spans="3:10">
      <c r="C11" s="36" t="s">
        <v>3</v>
      </c>
      <c r="D11" s="37" t="s">
        <v>60</v>
      </c>
      <c r="E11" s="37" t="s">
        <v>61</v>
      </c>
      <c r="F11" s="37" t="s">
        <v>62</v>
      </c>
      <c r="G11" s="42" t="s">
        <v>6</v>
      </c>
      <c r="H11" s="42" t="s">
        <v>53</v>
      </c>
      <c r="I11" s="51" t="s">
        <v>63</v>
      </c>
      <c r="J11" s="52" t="s">
        <v>64</v>
      </c>
    </row>
    <row r="12" ht="18.75" spans="3:10">
      <c r="C12" s="38">
        <v>0</v>
      </c>
      <c r="D12" s="39">
        <v>44680</v>
      </c>
      <c r="E12" s="43"/>
      <c r="F12" s="43">
        <v>-5000</v>
      </c>
      <c r="G12" s="44">
        <v>-5000</v>
      </c>
      <c r="H12" s="45">
        <f>SUM(G12:G22)</f>
        <v>0.0531493444318585</v>
      </c>
      <c r="I12" s="53">
        <v>0.1353</v>
      </c>
      <c r="J12" s="54">
        <v>0.12775</v>
      </c>
    </row>
    <row r="13" ht="18" spans="3:9">
      <c r="C13" s="38">
        <v>1</v>
      </c>
      <c r="D13" s="39">
        <v>44721</v>
      </c>
      <c r="E13" s="43">
        <f>DATEDIF($D$12,D13,"d")</f>
        <v>41</v>
      </c>
      <c r="F13" s="43">
        <v>571.5</v>
      </c>
      <c r="G13" s="46">
        <f>F13/(1+$I$12)^(E13/365)</f>
        <v>563.411522625789</v>
      </c>
      <c r="H13" s="47"/>
      <c r="I13" s="47"/>
    </row>
    <row r="14" ht="18" spans="3:9">
      <c r="C14" s="38">
        <v>2</v>
      </c>
      <c r="D14" s="39">
        <v>44751</v>
      </c>
      <c r="E14" s="43">
        <f t="shared" ref="E14:E22" si="0">DATEDIF($D$12,D14,"d")</f>
        <v>71</v>
      </c>
      <c r="F14" s="43">
        <v>547.25</v>
      </c>
      <c r="G14" s="46">
        <f t="shared" ref="G14:G22" si="1">F14/(1+$I$12)^(E14/365)</f>
        <v>533.907004771489</v>
      </c>
      <c r="H14" s="47"/>
      <c r="I14" s="47"/>
    </row>
    <row r="15" ht="18" spans="3:9">
      <c r="C15" s="38">
        <v>3</v>
      </c>
      <c r="D15" s="39">
        <v>44782</v>
      </c>
      <c r="E15" s="43">
        <f t="shared" si="0"/>
        <v>102</v>
      </c>
      <c r="F15" s="43">
        <v>543.4</v>
      </c>
      <c r="G15" s="46">
        <f t="shared" si="1"/>
        <v>524.467828381868</v>
      </c>
      <c r="H15" s="47"/>
      <c r="I15" s="47"/>
    </row>
    <row r="16" ht="18" spans="3:9">
      <c r="C16" s="38">
        <v>4</v>
      </c>
      <c r="D16" s="39">
        <v>44813</v>
      </c>
      <c r="E16" s="43">
        <f t="shared" si="0"/>
        <v>133</v>
      </c>
      <c r="F16" s="43">
        <v>537.98</v>
      </c>
      <c r="G16" s="46">
        <f t="shared" si="1"/>
        <v>513.670612474342</v>
      </c>
      <c r="H16" s="47"/>
      <c r="I16" s="47"/>
    </row>
    <row r="17" ht="18" spans="3:9">
      <c r="C17" s="38">
        <v>5</v>
      </c>
      <c r="D17" s="39">
        <v>44843</v>
      </c>
      <c r="E17" s="43">
        <f t="shared" si="0"/>
        <v>163</v>
      </c>
      <c r="F17" s="43">
        <v>531.5</v>
      </c>
      <c r="G17" s="46">
        <f t="shared" si="1"/>
        <v>502.217933712496</v>
      </c>
      <c r="H17" s="47"/>
      <c r="I17" s="47"/>
    </row>
    <row r="18" ht="18" spans="3:9">
      <c r="C18" s="38">
        <v>6</v>
      </c>
      <c r="D18" s="39">
        <v>44874</v>
      </c>
      <c r="E18" s="43">
        <f t="shared" si="0"/>
        <v>194</v>
      </c>
      <c r="F18" s="43">
        <v>527.13</v>
      </c>
      <c r="G18" s="46">
        <f t="shared" si="1"/>
        <v>492.749340828265</v>
      </c>
      <c r="H18" s="47"/>
      <c r="I18" s="47"/>
    </row>
    <row r="19" ht="18" spans="3:9">
      <c r="C19" s="38">
        <v>7</v>
      </c>
      <c r="D19" s="39">
        <v>44904</v>
      </c>
      <c r="E19" s="43">
        <f t="shared" si="0"/>
        <v>224</v>
      </c>
      <c r="F19" s="43">
        <v>521</v>
      </c>
      <c r="G19" s="46">
        <f t="shared" si="1"/>
        <v>481.965997852167</v>
      </c>
      <c r="H19" s="47"/>
      <c r="I19" s="47"/>
    </row>
    <row r="20" ht="18" spans="3:9">
      <c r="C20" s="38">
        <v>8</v>
      </c>
      <c r="D20" s="39">
        <v>44935</v>
      </c>
      <c r="E20" s="43">
        <f t="shared" si="0"/>
        <v>255</v>
      </c>
      <c r="F20" s="43">
        <v>516.28</v>
      </c>
      <c r="G20" s="46">
        <f t="shared" si="1"/>
        <v>472.479912191894</v>
      </c>
      <c r="H20" s="47"/>
      <c r="I20" s="47"/>
    </row>
    <row r="21" ht="18" spans="3:9">
      <c r="C21" s="38">
        <v>9</v>
      </c>
      <c r="D21" s="39">
        <v>44966</v>
      </c>
      <c r="E21" s="43">
        <f t="shared" si="0"/>
        <v>286</v>
      </c>
      <c r="F21" s="43">
        <v>510.85</v>
      </c>
      <c r="G21" s="46">
        <f t="shared" si="1"/>
        <v>462.499018815704</v>
      </c>
      <c r="H21" s="47"/>
      <c r="I21" s="47"/>
    </row>
    <row r="22" ht="18.75" spans="3:9">
      <c r="C22" s="40">
        <v>10</v>
      </c>
      <c r="D22" s="41">
        <v>44994</v>
      </c>
      <c r="E22" s="48">
        <f t="shared" si="0"/>
        <v>314</v>
      </c>
      <c r="F22" s="48">
        <v>504.9</v>
      </c>
      <c r="G22" s="49">
        <f t="shared" si="1"/>
        <v>452.683977690418</v>
      </c>
      <c r="H22" s="47"/>
      <c r="I22" s="47"/>
    </row>
    <row r="24" spans="8:8">
      <c r="H24" s="50"/>
    </row>
    <row r="25" spans="9:9">
      <c r="I25" s="55"/>
    </row>
    <row r="26" spans="11:11">
      <c r="K26" s="56"/>
    </row>
    <row r="27" ht="24" customHeight="true"/>
    <row r="28" ht="21" customHeight="true" spans="13:13">
      <c r="M28" s="50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年金现值的计算</vt:lpstr>
      <vt:lpstr>定投终值计算</vt:lpstr>
      <vt:lpstr>猜测法和函数法计算IRR</vt:lpstr>
      <vt:lpstr>贷款利率计算</vt:lpstr>
      <vt:lpstr>还款年限计算</vt:lpstr>
      <vt:lpstr>房贷计算器</vt:lpstr>
      <vt:lpstr>投资净现值计算</vt:lpstr>
      <vt:lpstr>净现值评价项目</vt:lpstr>
      <vt:lpstr>现金贷年化IRR</vt:lpstr>
      <vt:lpstr>车位贷年化IRR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zjz</dc:creator>
  <cp:lastModifiedBy>zjz</cp:lastModifiedBy>
  <dcterms:created xsi:type="dcterms:W3CDTF">2022-04-30T05:44:00Z</dcterms:created>
  <dcterms:modified xsi:type="dcterms:W3CDTF">2023-05-17T10:12:51Z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2052-11.1.0.9604</vt:lpwstr>
  </property>
</Properties>
</file>