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5" windowHeight="12705" firstSheet="3" activeTab="9"/>
  </bookViews>
  <sheets>
    <sheet name="年金现值的计算" sheetId="1" r:id="rId1"/>
    <sheet name="定投终值计算" sheetId="2" r:id="rId2"/>
    <sheet name="猜测法和函数法计算IRR" sheetId="10" r:id="rId3"/>
    <sheet name="贷款利率计算" sheetId="7" r:id="rId4"/>
    <sheet name="还款年限计算" sheetId="4" r:id="rId5"/>
    <sheet name="房贷计算器" sheetId="3" r:id="rId6"/>
    <sheet name="投资净现值计算" sheetId="5" r:id="rId7"/>
    <sheet name="净现值评价项目" sheetId="6" r:id="rId8"/>
    <sheet name="现金贷年化IRR" sheetId="8" r:id="rId9"/>
    <sheet name="车位贷年化IRR" sheetId="9" r:id="rId10"/>
  </sheets>
  <calcPr calcId="144525"/>
</workbook>
</file>

<file path=xl/sharedStrings.xml><?xml version="1.0" encoding="utf-8"?>
<sst xmlns="http://schemas.openxmlformats.org/spreadsheetml/2006/main" count="111" uniqueCount="74">
  <si>
    <t>Year</t>
  </si>
  <si>
    <t>Month</t>
  </si>
  <si>
    <t>ROI</t>
  </si>
  <si>
    <t>T</t>
  </si>
  <si>
    <t>Y</t>
  </si>
  <si>
    <t>R</t>
  </si>
  <si>
    <t>PV</t>
  </si>
  <si>
    <t>P</t>
  </si>
  <si>
    <r>
      <rPr>
        <b/>
        <sz val="14"/>
        <color theme="1"/>
        <rFont val="Times New Roman"/>
        <charset val="134"/>
      </rPr>
      <t>P_</t>
    </r>
    <r>
      <rPr>
        <b/>
        <sz val="11"/>
        <color theme="1"/>
        <rFont val="宋体"/>
        <charset val="134"/>
      </rPr>
      <t>公式</t>
    </r>
  </si>
  <si>
    <r>
      <t xml:space="preserve">【例6-2】 假设需要为一年后的某个项目预筹资金，现在将 1000元以年利 6%，按月计息（月利 6%/12 或 0.5%）存入储蓄存款帐户中，并在以后十二个月的每个月末存入100元，则一年后该帐户的存款额等于多少？
</t>
    </r>
    <r>
      <rPr>
        <sz val="14"/>
        <rFont val="宋体"/>
        <charset val="134"/>
      </rPr>
      <t>思路：</t>
    </r>
    <r>
      <rPr>
        <sz val="14"/>
        <color theme="0"/>
        <rFont val="宋体"/>
        <charset val="134"/>
      </rPr>
      <t>计算每一笔存款终值，并求和</t>
    </r>
  </si>
  <si>
    <t>年利率</t>
  </si>
  <si>
    <t>期数</t>
  </si>
  <si>
    <t>每期利率</t>
  </si>
  <si>
    <t>存款额</t>
  </si>
  <si>
    <t>每笔存款终值</t>
  </si>
  <si>
    <t>总存款终值</t>
  </si>
  <si>
    <r>
      <rPr>
        <sz val="16"/>
        <color theme="1"/>
        <rFont val="Times New Roman"/>
        <charset val="134"/>
      </rPr>
      <t>FV_</t>
    </r>
    <r>
      <rPr>
        <sz val="16"/>
        <color theme="1"/>
        <rFont val="宋体"/>
        <charset val="134"/>
      </rPr>
      <t>公式</t>
    </r>
  </si>
  <si>
    <t>猜测法计算结果</t>
  </si>
  <si>
    <r>
      <t>Excel</t>
    </r>
    <r>
      <rPr>
        <b/>
        <sz val="14"/>
        <color theme="1"/>
        <rFont val="宋体"/>
        <charset val="134"/>
      </rPr>
      <t>公式计算结果</t>
    </r>
  </si>
  <si>
    <t>内部收益率</t>
  </si>
  <si>
    <r>
      <rPr>
        <b/>
        <sz val="18"/>
        <color theme="1"/>
        <rFont val="宋体"/>
        <charset val="134"/>
      </rPr>
      <t>例子</t>
    </r>
    <r>
      <rPr>
        <b/>
        <sz val="18"/>
        <color theme="1"/>
        <rFont val="Times New Roman"/>
        <charset val="134"/>
      </rPr>
      <t>1</t>
    </r>
    <r>
      <rPr>
        <b/>
        <sz val="18"/>
        <color theme="1"/>
        <rFont val="宋体"/>
        <charset val="134"/>
      </rPr>
      <t>：</t>
    </r>
    <r>
      <rPr>
        <sz val="18"/>
        <color theme="1"/>
        <rFont val="宋体"/>
        <charset val="134"/>
      </rPr>
      <t>今天投资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2,000</t>
    </r>
    <r>
      <rPr>
        <sz val="18"/>
        <color theme="1"/>
        <rFont val="宋体"/>
        <charset val="134"/>
      </rPr>
      <t>，以后</t>
    </r>
    <r>
      <rPr>
        <sz val="18"/>
        <color theme="1"/>
        <rFont val="Times New Roman"/>
        <charset val="134"/>
      </rPr>
      <t xml:space="preserve"> 3</t>
    </r>
    <r>
      <rPr>
        <sz val="18"/>
        <color theme="1"/>
        <rFont val="宋体"/>
        <charset val="134"/>
      </rPr>
      <t>年每年收到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100</t>
    </r>
    <r>
      <rPr>
        <sz val="18"/>
        <color theme="1"/>
        <rFont val="宋体"/>
        <charset val="134"/>
      </rPr>
      <t>，第三年另外再得到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2,500</t>
    </r>
    <r>
      <rPr>
        <sz val="18"/>
        <color theme="1"/>
        <rFont val="宋体"/>
        <charset val="134"/>
      </rPr>
      <t>。</t>
    </r>
  </si>
  <si>
    <t>时期</t>
  </si>
  <si>
    <t>资金</t>
  </si>
  <si>
    <t>现值</t>
  </si>
  <si>
    <t>净现值</t>
  </si>
  <si>
    <r>
      <t>例子</t>
    </r>
    <r>
      <rPr>
        <b/>
        <sz val="18"/>
        <color theme="1"/>
        <rFont val="Times New Roman"/>
        <charset val="134"/>
      </rPr>
      <t>2</t>
    </r>
    <r>
      <rPr>
        <b/>
        <sz val="18"/>
        <color theme="1"/>
        <rFont val="宋体"/>
        <charset val="134"/>
      </rPr>
      <t>：</t>
    </r>
    <r>
      <rPr>
        <sz val="18"/>
        <color theme="1"/>
        <rFont val="宋体"/>
        <charset val="134"/>
      </rPr>
      <t>除了上面的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 xml:space="preserve">2,000 </t>
    </r>
    <r>
      <rPr>
        <sz val="18"/>
        <color theme="1"/>
        <rFont val="宋体"/>
        <charset val="134"/>
      </rPr>
      <t>投资之外，你也可以在未来</t>
    </r>
    <r>
      <rPr>
        <sz val="18"/>
        <color theme="1"/>
        <rFont val="Times New Roman"/>
        <charset val="134"/>
      </rPr>
      <t xml:space="preserve"> 3</t>
    </r>
    <r>
      <rPr>
        <sz val="18"/>
        <color theme="1"/>
        <rFont val="宋体"/>
        <charset val="134"/>
      </rPr>
      <t>年里每年投资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1,000</t>
    </r>
    <r>
      <rPr>
        <sz val="18"/>
        <color theme="1"/>
        <rFont val="宋体"/>
        <charset val="134"/>
      </rPr>
      <t>，然后在第</t>
    </r>
    <r>
      <rPr>
        <sz val="18"/>
        <color theme="1"/>
        <rFont val="Times New Roman"/>
        <charset val="134"/>
      </rPr>
      <t xml:space="preserve"> 4</t>
    </r>
    <r>
      <rPr>
        <sz val="18"/>
        <color theme="1"/>
        <rFont val="宋体"/>
        <charset val="134"/>
      </rPr>
      <t>年收回</t>
    </r>
    <r>
      <rPr>
        <sz val="18"/>
        <color theme="1"/>
        <rFont val="Times New Roman"/>
        <charset val="134"/>
      </rPr>
      <t xml:space="preserve"> </t>
    </r>
    <r>
      <rPr>
        <sz val="18"/>
        <color theme="1"/>
        <rFont val="宋体"/>
        <charset val="134"/>
      </rPr>
      <t>￥</t>
    </r>
    <r>
      <rPr>
        <sz val="18"/>
        <color theme="1"/>
        <rFont val="Times New Roman"/>
        <charset val="134"/>
      </rPr>
      <t>4,000……</t>
    </r>
    <r>
      <rPr>
        <sz val="18"/>
        <color theme="1"/>
        <rFont val="宋体"/>
        <charset val="134"/>
      </rPr>
      <t>你会选择哪个？</t>
    </r>
  </si>
  <si>
    <t>现金流</t>
  </si>
  <si>
    <t>总现值</t>
  </si>
  <si>
    <r>
      <rPr>
        <b/>
        <sz val="14"/>
        <color theme="1"/>
        <rFont val="宋体"/>
        <charset val="134"/>
      </rPr>
      <t>利率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估算</t>
    </r>
  </si>
  <si>
    <r>
      <rPr>
        <b/>
        <sz val="14"/>
        <color theme="1"/>
        <rFont val="宋体"/>
        <charset val="134"/>
      </rPr>
      <t>利率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公式</t>
    </r>
  </si>
  <si>
    <t>IRR</t>
  </si>
  <si>
    <t>年利率（实际）</t>
  </si>
  <si>
    <r>
      <rPr>
        <b/>
        <sz val="16"/>
        <color theme="1"/>
        <rFont val="宋体"/>
        <charset val="134"/>
      </rPr>
      <t>题目</t>
    </r>
    <r>
      <rPr>
        <sz val="16"/>
        <color theme="1"/>
        <rFont val="宋体"/>
        <charset val="134"/>
      </rPr>
      <t>：金额为</t>
    </r>
    <r>
      <rPr>
        <sz val="16"/>
        <color theme="1"/>
        <rFont val="Times New Roman"/>
        <charset val="134"/>
      </rPr>
      <t xml:space="preserve"> 8000</t>
    </r>
    <r>
      <rPr>
        <sz val="16"/>
        <color theme="1"/>
        <rFont val="宋体"/>
        <charset val="134"/>
      </rPr>
      <t>元的贷款，月支付额为</t>
    </r>
    <r>
      <rPr>
        <sz val="16"/>
        <color theme="1"/>
        <rFont val="Times New Roman"/>
        <charset val="134"/>
      </rPr>
      <t xml:space="preserve"> 200</t>
    </r>
    <r>
      <rPr>
        <sz val="16"/>
        <color theme="1"/>
        <rFont val="宋体"/>
        <charset val="134"/>
      </rPr>
      <t>元，月利率</t>
    </r>
    <r>
      <rPr>
        <sz val="16"/>
        <color theme="1"/>
        <rFont val="Times New Roman"/>
        <charset val="134"/>
      </rPr>
      <t>1%</t>
    </r>
    <r>
      <rPr>
        <sz val="16"/>
        <color theme="1"/>
        <rFont val="宋体"/>
        <charset val="134"/>
      </rPr>
      <t>，该笔贷款多少年还清</t>
    </r>
    <r>
      <rPr>
        <sz val="16"/>
        <color theme="1"/>
        <rFont val="Times New Roman"/>
        <charset val="134"/>
      </rPr>
      <t xml:space="preserve">?
</t>
    </r>
  </si>
  <si>
    <t>贷款额</t>
  </si>
  <si>
    <t>每月还款</t>
  </si>
  <si>
    <t>月利率</t>
  </si>
  <si>
    <r>
      <rPr>
        <sz val="16"/>
        <color theme="1"/>
        <rFont val="Times New Roman"/>
        <charset val="134"/>
      </rPr>
      <t>Year_</t>
    </r>
    <r>
      <rPr>
        <sz val="16"/>
        <color theme="1"/>
        <rFont val="宋体"/>
        <charset val="134"/>
      </rPr>
      <t>公式计算</t>
    </r>
  </si>
  <si>
    <t>贷款总额</t>
  </si>
  <si>
    <t>月供总额</t>
  </si>
  <si>
    <t>月供本金</t>
  </si>
  <si>
    <t>月供利息</t>
  </si>
  <si>
    <t>本金余额</t>
  </si>
  <si>
    <t>等额本金</t>
  </si>
  <si>
    <t>贷款年限</t>
  </si>
  <si>
    <t>等额本息</t>
  </si>
  <si>
    <t>当前期数</t>
  </si>
  <si>
    <r>
      <t>招商银行贷款计算器：</t>
    </r>
    <r>
      <rPr>
        <u/>
        <sz val="14"/>
        <color rgb="FF800080"/>
        <rFont val="Times New Roman"/>
        <charset val="0"/>
      </rPr>
      <t xml:space="preserve">
https://fin.paas.cmbchina.com/fininfo/calloanper</t>
    </r>
  </si>
  <si>
    <t>贷款期数</t>
  </si>
  <si>
    <t>等额本金
月供本金</t>
  </si>
  <si>
    <t>等额本息
月供总额</t>
  </si>
  <si>
    <t>月供</t>
  </si>
  <si>
    <t>投资成本</t>
  </si>
  <si>
    <t>利率</t>
  </si>
  <si>
    <t>NPV</t>
  </si>
  <si>
    <r>
      <rPr>
        <b/>
        <sz val="14"/>
        <color theme="1"/>
        <rFont val="Times New Roman"/>
        <charset val="134"/>
      </rPr>
      <t>IRR_</t>
    </r>
    <r>
      <rPr>
        <b/>
        <sz val="14"/>
        <color theme="1"/>
        <rFont val="宋体"/>
        <charset val="134"/>
      </rPr>
      <t>公式</t>
    </r>
  </si>
  <si>
    <t>最大净现值</t>
  </si>
  <si>
    <t>实现该最大净现值的项目为</t>
  </si>
  <si>
    <t>A</t>
  </si>
  <si>
    <t>B</t>
  </si>
  <si>
    <t>C</t>
  </si>
  <si>
    <r>
      <rPr>
        <sz val="14"/>
        <color theme="1"/>
        <rFont val="宋体"/>
        <charset val="134"/>
      </rPr>
      <t>日期</t>
    </r>
  </si>
  <si>
    <r>
      <rPr>
        <sz val="14"/>
        <color theme="1"/>
        <rFont val="宋体"/>
        <charset val="134"/>
      </rPr>
      <t>天数</t>
    </r>
  </si>
  <si>
    <r>
      <rPr>
        <sz val="14"/>
        <color theme="1"/>
        <rFont val="宋体"/>
        <charset val="134"/>
      </rPr>
      <t>现金流</t>
    </r>
  </si>
  <si>
    <r>
      <t>年</t>
    </r>
    <r>
      <rPr>
        <sz val="14"/>
        <color theme="1"/>
        <rFont val="Times New Roman"/>
        <charset val="134"/>
      </rPr>
      <t>IRR</t>
    </r>
    <r>
      <rPr>
        <sz val="14"/>
        <color theme="1"/>
        <rFont val="宋体"/>
        <charset val="134"/>
      </rPr>
      <t>（实际利率）</t>
    </r>
  </si>
  <si>
    <t>名义利率（来自微粒贷页面）</t>
  </si>
  <si>
    <r>
      <t>题目</t>
    </r>
    <r>
      <rPr>
        <sz val="14"/>
        <color theme="1"/>
        <rFont val="宋体"/>
        <charset val="134"/>
        <scheme val="minor"/>
      </rPr>
      <t xml:space="preserve">：某商业银行推出车位贷产品（购买车位的商业贷款），年手续费率为2.85%，贷款期限可选择1-6年，张三选择了6年期的车位贷，贷款本金为26.5万，请计算该笔车位贷款的年化内部收益率。
</t>
    </r>
  </si>
  <si>
    <t>贷款本金</t>
  </si>
  <si>
    <t>年手续费率</t>
  </si>
  <si>
    <t>年手续费</t>
  </si>
  <si>
    <t>贷款期限</t>
  </si>
  <si>
    <t>手续费总额</t>
  </si>
  <si>
    <t>月还款额</t>
  </si>
  <si>
    <t>月IRR</t>
  </si>
  <si>
    <t>年IRR</t>
  </si>
</sst>
</file>

<file path=xl/styles.xml><?xml version="1.0" encoding="utf-8"?>
<styleSheet xmlns="http://schemas.openxmlformats.org/spreadsheetml/2006/main">
  <numFmts count="11">
    <numFmt numFmtId="176" formatCode="0_ "/>
    <numFmt numFmtId="5" formatCode="&quot;￥&quot;#,##0;&quot;￥&quot;\-#,##0"/>
    <numFmt numFmtId="177" formatCode="0.00_ ;[Red]\-0.00\ "/>
    <numFmt numFmtId="178" formatCode="0.0000000000%"/>
    <numFmt numFmtId="179" formatCode="0.00_ "/>
    <numFmt numFmtId="44" formatCode="_ &quot;￥&quot;* #,##0.00_ ;_ &quot;￥&quot;* \-#,##0.00_ ;_ &quot;￥&quot;* &quot;-&quot;??_ ;_ @_ "/>
    <numFmt numFmtId="180" formatCode="0.000%"/>
    <numFmt numFmtId="42" formatCode="_ &quot;￥&quot;* #,##0_ ;_ &quot;￥&quot;* \-#,##0_ ;_ &quot;￥&quot;* &quot;-&quot;_ ;_ @_ "/>
    <numFmt numFmtId="43" formatCode="_ * #,##0.00_ ;_ * \-#,##0.00_ ;_ * &quot;-&quot;??_ ;_ @_ "/>
    <numFmt numFmtId="181" formatCode="0.0000%"/>
    <numFmt numFmtId="41" formatCode="_ * #,##0_ ;_ * \-#,##0_ ;_ * &quot;-&quot;_ ;_ @_ "/>
  </numFmts>
  <fonts count="4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宋体"/>
      <charset val="134"/>
    </font>
    <font>
      <b/>
      <sz val="16"/>
      <color theme="1"/>
      <name val="宋体"/>
      <charset val="134"/>
    </font>
    <font>
      <b/>
      <sz val="16"/>
      <color theme="1"/>
      <name val="Times New Roman"/>
      <charset val="134"/>
    </font>
    <font>
      <sz val="16"/>
      <color theme="1"/>
      <name val="Times New Roman"/>
      <charset val="134"/>
    </font>
    <font>
      <sz val="14"/>
      <color theme="0"/>
      <name val="Times New Roman"/>
      <charset val="134"/>
    </font>
    <font>
      <b/>
      <sz val="14"/>
      <color theme="1"/>
      <name val="Times New Roman"/>
      <charset val="134"/>
    </font>
    <font>
      <b/>
      <sz val="14"/>
      <color theme="1"/>
      <name val="宋体"/>
      <charset val="134"/>
    </font>
    <font>
      <sz val="12"/>
      <color theme="1"/>
      <name val="Times New Roman"/>
      <charset val="134"/>
    </font>
    <font>
      <sz val="16"/>
      <color theme="1"/>
      <name val="宋体"/>
      <charset val="134"/>
    </font>
    <font>
      <u/>
      <sz val="14"/>
      <color rgb="FF800080"/>
      <name val="宋体"/>
      <charset val="0"/>
    </font>
    <font>
      <u/>
      <sz val="14"/>
      <color rgb="FF800080"/>
      <name val="Times New Roman"/>
      <charset val="0"/>
    </font>
    <font>
      <sz val="12"/>
      <color theme="1"/>
      <name val="宋体"/>
      <charset val="134"/>
    </font>
    <font>
      <b/>
      <sz val="18"/>
      <color theme="1"/>
      <name val="Times New Roman"/>
      <charset val="134"/>
    </font>
    <font>
      <sz val="18"/>
      <color theme="1"/>
      <name val="Times New Roman"/>
      <charset val="134"/>
    </font>
    <font>
      <b/>
      <sz val="18"/>
      <color theme="1"/>
      <name val="宋体"/>
      <charset val="134"/>
    </font>
    <font>
      <sz val="11"/>
      <color theme="1"/>
      <name val="宋体"/>
      <charset val="134"/>
    </font>
    <font>
      <b/>
      <sz val="12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8"/>
      <color theme="1"/>
      <name val="宋体"/>
      <charset val="134"/>
    </font>
    <font>
      <sz val="14"/>
      <name val="宋体"/>
      <charset val="134"/>
    </font>
    <font>
      <sz val="14"/>
      <color theme="0"/>
      <name val="宋体"/>
      <charset val="134"/>
    </font>
    <font>
      <b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33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/>
      <top style="thick">
        <color auto="true"/>
      </top>
      <bottom/>
      <diagonal/>
    </border>
    <border>
      <left style="thick">
        <color auto="true"/>
      </left>
      <right/>
      <top/>
      <bottom/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 style="medium">
        <color auto="true"/>
      </right>
      <top style="medium">
        <color auto="true"/>
      </top>
      <bottom style="thick">
        <color auto="true"/>
      </bottom>
      <diagonal/>
    </border>
    <border>
      <left/>
      <right style="thick">
        <color auto="true"/>
      </right>
      <top style="thick">
        <color auto="true"/>
      </top>
      <bottom/>
      <diagonal/>
    </border>
    <border>
      <left/>
      <right style="thick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 style="thick">
        <color auto="true"/>
      </bottom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5" fillId="35" borderId="0" applyNumberFormat="false" applyBorder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32" fillId="18" borderId="27" applyNumberFormat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24" fillId="1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5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5" fillId="30" borderId="0" applyNumberFormat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5" fillId="23" borderId="0" applyNumberFormat="false" applyBorder="false" applyAlignment="false" applyProtection="false">
      <alignment vertical="center"/>
    </xf>
    <xf numFmtId="0" fontId="25" fillId="7" borderId="0" applyNumberFormat="false" applyBorder="false" applyAlignment="false" applyProtection="false">
      <alignment vertical="center"/>
    </xf>
    <xf numFmtId="0" fontId="25" fillId="16" borderId="0" applyNumberFormat="false" applyBorder="false" applyAlignment="false" applyProtection="false">
      <alignment vertical="center"/>
    </xf>
    <xf numFmtId="0" fontId="35" fillId="21" borderId="27" applyNumberFormat="false" applyAlignment="false" applyProtection="false">
      <alignment vertical="center"/>
    </xf>
    <xf numFmtId="0" fontId="25" fillId="27" borderId="0" applyNumberFormat="false" applyBorder="false" applyAlignment="false" applyProtection="false">
      <alignment vertical="center"/>
    </xf>
    <xf numFmtId="0" fontId="34" fillId="20" borderId="0" applyNumberFormat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27" fillId="9" borderId="0" applyNumberFormat="false" applyBorder="false" applyAlignment="false" applyProtection="false">
      <alignment vertical="center"/>
    </xf>
    <xf numFmtId="0" fontId="24" fillId="32" borderId="0" applyNumberFormat="false" applyBorder="false" applyAlignment="false" applyProtection="false">
      <alignment vertical="center"/>
    </xf>
    <xf numFmtId="0" fontId="38" fillId="0" borderId="30" applyNumberFormat="false" applyFill="false" applyAlignment="false" applyProtection="false">
      <alignment vertical="center"/>
    </xf>
    <xf numFmtId="0" fontId="33" fillId="19" borderId="0" applyNumberFormat="false" applyBorder="false" applyAlignment="false" applyProtection="false">
      <alignment vertical="center"/>
    </xf>
    <xf numFmtId="0" fontId="40" fillId="36" borderId="32" applyNumberFormat="false" applyAlignment="false" applyProtection="false">
      <alignment vertical="center"/>
    </xf>
    <xf numFmtId="0" fontId="39" fillId="21" borderId="31" applyNumberFormat="false" applyAlignment="false" applyProtection="false">
      <alignment vertical="center"/>
    </xf>
    <xf numFmtId="0" fontId="31" fillId="0" borderId="26" applyNumberFormat="false" applyFill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4" fillId="12" borderId="0" applyNumberFormat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4" fillId="14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5" fillId="8" borderId="0" applyNumberFormat="false" applyBorder="false" applyAlignment="false" applyProtection="false">
      <alignment vertical="center"/>
    </xf>
    <xf numFmtId="0" fontId="0" fillId="22" borderId="28" applyNumberFormat="false" applyFont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25" fillId="24" borderId="0" applyNumberFormat="false" applyBorder="false" applyAlignment="false" applyProtection="false">
      <alignment vertical="center"/>
    </xf>
    <xf numFmtId="0" fontId="24" fillId="13" borderId="0" applyNumberFormat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7" fillId="0" borderId="26" applyNumberFormat="false" applyFill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0" fontId="36" fillId="0" borderId="29" applyNumberFormat="false" applyFill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0" fontId="24" fillId="6" borderId="0" applyNumberFormat="false" applyBorder="false" applyAlignment="false" applyProtection="false">
      <alignment vertical="center"/>
    </xf>
    <xf numFmtId="0" fontId="23" fillId="0" borderId="25" applyNumberFormat="false" applyFill="false" applyAlignment="false" applyProtection="false">
      <alignment vertical="center"/>
    </xf>
  </cellStyleXfs>
  <cellXfs count="207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2" borderId="0" xfId="0" applyFill="true" applyAlignment="true">
      <alignment horizontal="center" vertical="center"/>
    </xf>
    <xf numFmtId="0" fontId="1" fillId="3" borderId="1" xfId="0" applyFont="true" applyFill="true" applyBorder="true" applyAlignment="true">
      <alignment horizontal="left" vertical="top" wrapText="true"/>
    </xf>
    <xf numFmtId="0" fontId="2" fillId="3" borderId="2" xfId="0" applyFont="true" applyFill="true" applyBorder="true" applyAlignment="true">
      <alignment horizontal="left" vertical="top" wrapText="true"/>
    </xf>
    <xf numFmtId="0" fontId="2" fillId="3" borderId="3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left" vertical="top" wrapText="true"/>
    </xf>
    <xf numFmtId="0" fontId="2" fillId="3" borderId="4" xfId="0" applyFont="true" applyFill="true" applyBorder="true" applyAlignment="true">
      <alignment horizontal="left" vertical="top" wrapText="true"/>
    </xf>
    <xf numFmtId="0" fontId="2" fillId="3" borderId="5" xfId="0" applyFont="true" applyFill="true" applyBorder="true" applyAlignment="true">
      <alignment horizontal="left" vertical="top" wrapText="true"/>
    </xf>
    <xf numFmtId="0" fontId="3" fillId="2" borderId="6" xfId="0" applyFont="true" applyFill="true" applyBorder="true" applyAlignment="true">
      <alignment horizontal="center" vertical="center"/>
    </xf>
    <xf numFmtId="0" fontId="2" fillId="2" borderId="7" xfId="0" applyFont="true" applyFill="true" applyBorder="true" applyAlignment="true">
      <alignment horizontal="center" vertical="center"/>
    </xf>
    <xf numFmtId="0" fontId="2" fillId="3" borderId="8" xfId="0" applyFont="true" applyFill="true" applyBorder="true" applyAlignment="true">
      <alignment horizontal="left" vertical="top" wrapText="true"/>
    </xf>
    <xf numFmtId="0" fontId="2" fillId="3" borderId="7" xfId="0" applyFont="true" applyFill="true" applyBorder="true" applyAlignment="true">
      <alignment horizontal="left" vertical="top" wrapText="true"/>
    </xf>
    <xf numFmtId="0" fontId="1" fillId="2" borderId="9" xfId="0" applyFont="true" applyFill="true" applyBorder="true" applyAlignment="true">
      <alignment horizontal="center" vertical="center"/>
    </xf>
    <xf numFmtId="0" fontId="2" fillId="3" borderId="10" xfId="0" applyFont="true" applyFill="true" applyBorder="true" applyAlignment="true">
      <alignment horizontal="left" vertical="top" wrapText="true"/>
    </xf>
    <xf numFmtId="0" fontId="2" fillId="0" borderId="9" xfId="0" applyFont="true" applyFill="true" applyBorder="true" applyAlignment="true">
      <alignment horizontal="center" vertical="center"/>
    </xf>
    <xf numFmtId="0" fontId="3" fillId="2" borderId="11" xfId="0" applyFont="true" applyFill="true" applyBorder="true" applyAlignment="true">
      <alignment horizontal="center" vertical="center"/>
    </xf>
    <xf numFmtId="0" fontId="3" fillId="2" borderId="12" xfId="0" applyFont="true" applyFill="true" applyBorder="true" applyAlignment="true">
      <alignment horizontal="center" vertical="center"/>
    </xf>
    <xf numFmtId="0" fontId="2" fillId="2" borderId="13" xfId="0" applyFont="true" applyFill="true" applyBorder="true" applyAlignment="true">
      <alignment horizontal="center" vertical="center"/>
    </xf>
    <xf numFmtId="10" fontId="1" fillId="4" borderId="14" xfId="0" applyNumberFormat="true" applyFont="true" applyFill="true" applyBorder="true" applyAlignment="true">
      <alignment horizontal="center" vertical="center"/>
    </xf>
    <xf numFmtId="10" fontId="1" fillId="4" borderId="4" xfId="9" applyNumberFormat="true" applyFont="true" applyFill="true" applyBorder="true" applyAlignment="true">
      <alignment horizontal="center" vertical="center"/>
    </xf>
    <xf numFmtId="179" fontId="2" fillId="2" borderId="13" xfId="0" applyNumberFormat="true" applyFont="true" applyFill="true" applyBorder="true">
      <alignment vertical="center"/>
    </xf>
    <xf numFmtId="0" fontId="2" fillId="2" borderId="13" xfId="0" applyFont="true" applyFill="true" applyBorder="true">
      <alignment vertical="center"/>
    </xf>
    <xf numFmtId="0" fontId="2" fillId="2" borderId="3" xfId="0" applyFont="true" applyFill="true" applyBorder="true">
      <alignment vertical="center"/>
    </xf>
    <xf numFmtId="10" fontId="2" fillId="0" borderId="9" xfId="9" applyNumberFormat="true" applyFont="true" applyFill="true" applyBorder="true" applyAlignment="true">
      <alignment horizontal="center" vertical="center"/>
    </xf>
    <xf numFmtId="0" fontId="2" fillId="2" borderId="9" xfId="0" applyFont="true" applyFill="true" applyBorder="true" applyAlignment="true">
      <alignment horizontal="center" vertical="center"/>
    </xf>
    <xf numFmtId="179" fontId="2" fillId="0" borderId="9" xfId="0" applyNumberFormat="true" applyFont="true" applyFill="true" applyBorder="true" applyAlignment="true">
      <alignment horizontal="center" vertical="center"/>
    </xf>
    <xf numFmtId="179" fontId="2" fillId="2" borderId="9" xfId="0" applyNumberFormat="true" applyFont="true" applyFill="true" applyBorder="true" applyAlignment="true">
      <alignment horizontal="center" vertical="center"/>
    </xf>
    <xf numFmtId="179" fontId="2" fillId="2" borderId="5" xfId="0" applyNumberFormat="true" applyFont="true" applyFill="true" applyBorder="true" applyAlignment="true">
      <alignment horizontal="center" vertical="center"/>
    </xf>
    <xf numFmtId="10" fontId="0" fillId="2" borderId="0" xfId="9" applyNumberFormat="true" applyFill="true" applyAlignment="true">
      <alignment horizontal="center" vertical="center"/>
    </xf>
    <xf numFmtId="10" fontId="0" fillId="2" borderId="0" xfId="9" applyNumberFormat="true" applyFill="true">
      <alignment vertical="center"/>
    </xf>
    <xf numFmtId="0" fontId="2" fillId="2" borderId="10" xfId="0" applyFont="true" applyFill="true" applyBorder="true" applyAlignment="true">
      <alignment horizontal="center" vertical="center"/>
    </xf>
    <xf numFmtId="179" fontId="2" fillId="2" borderId="14" xfId="0" applyNumberFormat="true" applyFont="true" applyFill="true" applyBorder="true">
      <alignment vertical="center"/>
    </xf>
    <xf numFmtId="0" fontId="2" fillId="2" borderId="14" xfId="0" applyFont="true" applyFill="true" applyBorder="true">
      <alignment vertical="center"/>
    </xf>
    <xf numFmtId="0" fontId="2" fillId="2" borderId="4" xfId="0" applyFont="true" applyFill="true" applyBorder="true">
      <alignment vertical="center"/>
    </xf>
    <xf numFmtId="0" fontId="4" fillId="2" borderId="0" xfId="0" applyFont="true" applyFill="true" applyAlignment="true">
      <alignment horizontal="center" vertical="center"/>
    </xf>
    <xf numFmtId="0" fontId="5" fillId="2" borderId="6" xfId="0" applyFont="true" applyFill="true" applyBorder="true" applyAlignment="true">
      <alignment horizontal="center" vertical="center"/>
    </xf>
    <xf numFmtId="0" fontId="5" fillId="2" borderId="11" xfId="0" applyFont="true" applyFill="true" applyBorder="true" applyAlignment="true">
      <alignment horizontal="center" vertical="center"/>
    </xf>
    <xf numFmtId="0" fontId="5" fillId="2" borderId="7" xfId="0" applyFont="true" applyFill="true" applyBorder="true" applyAlignment="true">
      <alignment horizontal="center" vertical="center"/>
    </xf>
    <xf numFmtId="14" fontId="5" fillId="2" borderId="13" xfId="0" applyNumberFormat="true" applyFont="true" applyFill="true" applyBorder="true" applyAlignment="true">
      <alignment horizontal="center" vertical="center"/>
    </xf>
    <xf numFmtId="0" fontId="5" fillId="2" borderId="10" xfId="0" applyFont="true" applyFill="true" applyBorder="true" applyAlignment="true">
      <alignment horizontal="center" vertical="center"/>
    </xf>
    <xf numFmtId="14" fontId="5" fillId="2" borderId="14" xfId="0" applyNumberFormat="true" applyFont="true" applyFill="true" applyBorder="true" applyAlignment="true">
      <alignment horizontal="center" vertical="center"/>
    </xf>
    <xf numFmtId="0" fontId="5" fillId="2" borderId="12" xfId="0" applyFont="true" applyFill="true" applyBorder="true" applyAlignment="true">
      <alignment horizontal="center" vertical="center"/>
    </xf>
    <xf numFmtId="0" fontId="5" fillId="2" borderId="13" xfId="0" applyFont="true" applyFill="true" applyBorder="true" applyAlignment="true">
      <alignment horizontal="center" vertical="center"/>
    </xf>
    <xf numFmtId="0" fontId="5" fillId="2" borderId="3" xfId="0" applyFont="true" applyFill="true" applyBorder="true" applyAlignment="true">
      <alignment horizontal="center" vertical="center"/>
    </xf>
    <xf numFmtId="0" fontId="5" fillId="2" borderId="4" xfId="0" applyFont="true" applyFill="true" applyBorder="true" applyAlignment="true">
      <alignment horizontal="center" vertical="center"/>
    </xf>
    <xf numFmtId="179" fontId="5" fillId="2" borderId="3" xfId="0" applyNumberFormat="true" applyFont="true" applyFill="true" applyBorder="true" applyAlignment="true">
      <alignment horizontal="center" vertical="center"/>
    </xf>
    <xf numFmtId="0" fontId="5" fillId="2" borderId="0" xfId="0" applyFont="true" applyFill="true" applyAlignment="true">
      <alignment horizontal="center" vertical="center"/>
    </xf>
    <xf numFmtId="0" fontId="5" fillId="2" borderId="14" xfId="0" applyFont="true" applyFill="true" applyBorder="true" applyAlignment="true">
      <alignment horizontal="center" vertical="center"/>
    </xf>
    <xf numFmtId="179" fontId="5" fillId="2" borderId="4" xfId="0" applyNumberFormat="true" applyFont="true" applyFill="true" applyBorder="true" applyAlignment="true">
      <alignment horizontal="center" vertical="center"/>
    </xf>
    <xf numFmtId="10" fontId="4" fillId="2" borderId="0" xfId="9" applyNumberFormat="true" applyFont="true" applyFill="true" applyAlignment="true">
      <alignment horizontal="center" vertical="center"/>
    </xf>
    <xf numFmtId="0" fontId="6" fillId="2" borderId="9" xfId="0" applyFont="true" applyFill="true" applyBorder="true" applyAlignment="true">
      <alignment horizontal="center" vertical="center"/>
    </xf>
    <xf numFmtId="0" fontId="6" fillId="2" borderId="6" xfId="0" applyFont="true" applyFill="true" applyBorder="true" applyAlignment="true">
      <alignment horizontal="center" vertical="center"/>
    </xf>
    <xf numFmtId="180" fontId="5" fillId="4" borderId="5" xfId="9" applyNumberFormat="true" applyFont="true" applyFill="true" applyBorder="true" applyAlignment="true">
      <alignment horizontal="center" vertical="center"/>
    </xf>
    <xf numFmtId="180" fontId="5" fillId="2" borderId="10" xfId="0" applyNumberFormat="true" applyFont="true" applyFill="true" applyBorder="true" applyAlignment="true">
      <alignment horizontal="center" vertical="center"/>
    </xf>
    <xf numFmtId="180" fontId="4" fillId="2" borderId="0" xfId="9" applyNumberFormat="true" applyFont="true" applyFill="true" applyAlignment="true">
      <alignment horizontal="center" vertical="center"/>
    </xf>
    <xf numFmtId="9" fontId="4" fillId="2" borderId="0" xfId="9" applyFont="true" applyFill="true" applyAlignment="true">
      <alignment horizontal="center" vertical="center"/>
    </xf>
    <xf numFmtId="0" fontId="7" fillId="2" borderId="6" xfId="0" applyFont="true" applyFill="true" applyBorder="true" applyAlignment="true">
      <alignment horizontal="center" vertical="center"/>
    </xf>
    <xf numFmtId="0" fontId="8" fillId="2" borderId="11" xfId="0" applyFont="true" applyFill="true" applyBorder="true" applyAlignment="true">
      <alignment horizontal="center" vertical="center"/>
    </xf>
    <xf numFmtId="177" fontId="5" fillId="2" borderId="11" xfId="0" applyNumberFormat="true" applyFont="true" applyFill="true" applyBorder="true" applyAlignment="true">
      <alignment horizontal="center" vertical="center"/>
    </xf>
    <xf numFmtId="0" fontId="6" fillId="2" borderId="11" xfId="0" applyFont="true" applyFill="true" applyBorder="true" applyAlignment="true">
      <alignment horizontal="center" vertical="center"/>
    </xf>
    <xf numFmtId="10" fontId="9" fillId="2" borderId="14" xfId="9" applyNumberFormat="true" applyFont="true" applyFill="true" applyBorder="true" applyAlignment="true">
      <alignment horizontal="center" vertical="center"/>
    </xf>
    <xf numFmtId="0" fontId="10" fillId="2" borderId="0" xfId="0" applyFont="true" applyFill="true" applyAlignment="true">
      <alignment horizontal="center" vertical="center"/>
    </xf>
    <xf numFmtId="10" fontId="9" fillId="2" borderId="0" xfId="9" applyNumberFormat="true" applyFont="true" applyFill="true" applyAlignment="true">
      <alignment horizontal="center" vertical="center"/>
    </xf>
    <xf numFmtId="179" fontId="8" fillId="2" borderId="12" xfId="0" applyNumberFormat="true" applyFont="true" applyFill="true" applyBorder="true" applyAlignment="true">
      <alignment horizontal="center" vertical="center"/>
    </xf>
    <xf numFmtId="0" fontId="8" fillId="2" borderId="12" xfId="0" applyFont="true" applyFill="true" applyBorder="true" applyAlignment="true">
      <alignment horizontal="center" vertical="center"/>
    </xf>
    <xf numFmtId="9" fontId="5" fillId="2" borderId="0" xfId="0" applyNumberFormat="true" applyFont="true" applyFill="true" applyAlignment="true">
      <alignment horizontal="center" vertical="center"/>
    </xf>
    <xf numFmtId="177" fontId="5" fillId="2" borderId="12" xfId="0" applyNumberFormat="true" applyFont="true" applyFill="true" applyBorder="true" applyAlignment="true">
      <alignment horizontal="center" vertical="center"/>
    </xf>
    <xf numFmtId="10" fontId="5" fillId="2" borderId="0" xfId="0" applyNumberFormat="true" applyFont="true" applyFill="true" applyAlignment="true">
      <alignment horizontal="center" vertical="center"/>
    </xf>
    <xf numFmtId="0" fontId="11" fillId="2" borderId="9" xfId="0" applyFont="true" applyFill="true" applyBorder="true" applyAlignment="true">
      <alignment horizontal="center" vertical="center"/>
    </xf>
    <xf numFmtId="0" fontId="5" fillId="2" borderId="0" xfId="0" applyFont="true" applyFill="true" applyBorder="true" applyAlignment="true">
      <alignment horizontal="center" vertical="center"/>
    </xf>
    <xf numFmtId="0" fontId="5" fillId="2" borderId="5" xfId="0" applyFont="true" applyFill="true" applyBorder="true" applyAlignment="true">
      <alignment horizontal="center" vertical="center"/>
    </xf>
    <xf numFmtId="0" fontId="7" fillId="2" borderId="12" xfId="0" applyFont="true" applyFill="true" applyBorder="true" applyAlignment="true">
      <alignment horizontal="center" vertical="center"/>
    </xf>
    <xf numFmtId="0" fontId="9" fillId="2" borderId="6" xfId="0" applyFont="true" applyFill="true" applyBorder="true" applyAlignment="true">
      <alignment horizontal="center" vertical="center"/>
    </xf>
    <xf numFmtId="10" fontId="9" fillId="2" borderId="12" xfId="9" applyNumberFormat="true" applyFont="true" applyFill="true" applyBorder="true" applyAlignment="true">
      <alignment horizontal="center" vertical="center"/>
    </xf>
    <xf numFmtId="0" fontId="12" fillId="2" borderId="11" xfId="0" applyFont="true" applyFill="true" applyBorder="true" applyAlignment="true">
      <alignment horizontal="center" vertical="center"/>
    </xf>
    <xf numFmtId="0" fontId="12" fillId="2" borderId="9" xfId="0" applyFont="true" applyFill="true" applyBorder="true" applyAlignment="true">
      <alignment horizontal="center" vertical="center"/>
    </xf>
    <xf numFmtId="0" fontId="11" fillId="2" borderId="12" xfId="0" applyFont="true" applyFill="true" applyBorder="true" applyAlignment="true">
      <alignment horizontal="center" vertical="center"/>
    </xf>
    <xf numFmtId="0" fontId="11" fillId="2" borderId="11" xfId="0" applyFont="true" applyFill="true" applyBorder="true" applyAlignment="true">
      <alignment horizontal="center" vertical="center"/>
    </xf>
    <xf numFmtId="10" fontId="5" fillId="2" borderId="14" xfId="0" applyNumberFormat="true" applyFont="true" applyFill="true" applyBorder="true" applyAlignment="true">
      <alignment horizontal="center" vertical="center"/>
    </xf>
    <xf numFmtId="179" fontId="5" fillId="2" borderId="0" xfId="0" applyNumberFormat="true" applyFont="true" applyFill="true" applyAlignment="true">
      <alignment horizontal="center" vertical="center"/>
    </xf>
    <xf numFmtId="179" fontId="5" fillId="2" borderId="5" xfId="0" applyNumberFormat="true" applyFont="true" applyFill="true" applyBorder="true" applyAlignment="true">
      <alignment horizontal="center" vertical="center"/>
    </xf>
    <xf numFmtId="0" fontId="13" fillId="2" borderId="0" xfId="0" applyFont="true" applyFill="true" applyAlignment="true">
      <alignment horizontal="center" vertical="center"/>
    </xf>
    <xf numFmtId="5" fontId="9" fillId="5" borderId="12" xfId="0" applyNumberFormat="true" applyFont="true" applyFill="true" applyBorder="true" applyAlignment="true">
      <alignment horizontal="center" vertical="center"/>
    </xf>
    <xf numFmtId="10" fontId="9" fillId="5" borderId="12" xfId="0" applyNumberFormat="true" applyFont="true" applyFill="true" applyBorder="true" applyAlignment="true">
      <alignment horizontal="center" vertical="center"/>
    </xf>
    <xf numFmtId="0" fontId="9" fillId="5" borderId="12" xfId="0" applyFont="true" applyFill="true" applyBorder="true" applyAlignment="true">
      <alignment horizontal="center" vertical="center"/>
    </xf>
    <xf numFmtId="0" fontId="14" fillId="2" borderId="6" xfId="0" applyFont="true" applyFill="true" applyBorder="true" applyAlignment="true">
      <alignment horizontal="center" vertical="center"/>
    </xf>
    <xf numFmtId="0" fontId="9" fillId="2" borderId="12" xfId="0" applyFont="true" applyFill="true" applyBorder="true" applyAlignment="true">
      <alignment horizontal="center" vertical="center"/>
    </xf>
    <xf numFmtId="0" fontId="14" fillId="2" borderId="6" xfId="0" applyFont="true" applyFill="true" applyBorder="true" applyAlignment="true">
      <alignment horizontal="center" vertical="center" wrapText="true"/>
    </xf>
    <xf numFmtId="0" fontId="12" fillId="2" borderId="6" xfId="0" applyFont="true" applyFill="true" applyBorder="true" applyAlignment="true">
      <alignment horizontal="center" vertical="center"/>
    </xf>
    <xf numFmtId="179" fontId="9" fillId="2" borderId="14" xfId="0" applyNumberFormat="true" applyFont="true" applyFill="true" applyBorder="true" applyAlignment="true">
      <alignment horizontal="center" vertical="center"/>
    </xf>
    <xf numFmtId="0" fontId="12" fillId="2" borderId="0" xfId="0" applyFont="true" applyFill="true" applyBorder="true" applyAlignment="true">
      <alignment horizontal="center" vertical="center"/>
    </xf>
    <xf numFmtId="179" fontId="9" fillId="2" borderId="13" xfId="0" applyNumberFormat="true" applyFont="true" applyFill="true" applyBorder="true" applyAlignment="true">
      <alignment horizontal="center" vertical="center"/>
    </xf>
    <xf numFmtId="0" fontId="15" fillId="2" borderId="1" xfId="41" applyFont="true" applyFill="true" applyBorder="true" applyAlignment="true">
      <alignment horizontal="center" vertical="center" wrapText="true"/>
    </xf>
    <xf numFmtId="0" fontId="16" fillId="2" borderId="2" xfId="41" applyFont="true" applyFill="true" applyBorder="true" applyAlignment="true">
      <alignment horizontal="center" vertical="center" wrapText="true"/>
    </xf>
    <xf numFmtId="0" fontId="16" fillId="2" borderId="4" xfId="41" applyFont="true" applyFill="true" applyBorder="true" applyAlignment="true">
      <alignment horizontal="center" vertical="center" wrapText="true"/>
    </xf>
    <xf numFmtId="0" fontId="16" fillId="2" borderId="5" xfId="41" applyFont="true" applyFill="true" applyBorder="true" applyAlignment="true">
      <alignment horizontal="center" vertical="center" wrapText="true"/>
    </xf>
    <xf numFmtId="0" fontId="17" fillId="2" borderId="0" xfId="0" applyFont="true" applyFill="true" applyAlignment="true">
      <alignment horizontal="center" vertical="center"/>
    </xf>
    <xf numFmtId="0" fontId="7" fillId="2" borderId="0" xfId="0" applyFont="true" applyFill="true" applyAlignment="true">
      <alignment horizontal="center" vertical="center"/>
    </xf>
    <xf numFmtId="0" fontId="8" fillId="2" borderId="0" xfId="0" applyFont="true" applyFill="true" applyAlignment="true">
      <alignment horizontal="center" vertical="center"/>
    </xf>
    <xf numFmtId="179" fontId="13" fillId="2" borderId="0" xfId="0" applyNumberFormat="true" applyFont="true" applyFill="true" applyAlignment="true">
      <alignment horizontal="center" vertical="center"/>
    </xf>
    <xf numFmtId="0" fontId="12" fillId="2" borderId="12" xfId="0" applyFont="true" applyFill="true" applyBorder="true" applyAlignment="true">
      <alignment horizontal="center" vertical="center"/>
    </xf>
    <xf numFmtId="179" fontId="9" fillId="2" borderId="4" xfId="0" applyNumberFormat="true" applyFont="true" applyFill="true" applyBorder="true" applyAlignment="true">
      <alignment horizontal="center" vertical="center"/>
    </xf>
    <xf numFmtId="179" fontId="9" fillId="2" borderId="3" xfId="0" applyNumberFormat="true" applyFont="true" applyFill="true" applyBorder="true" applyAlignment="true">
      <alignment horizontal="center" vertical="center"/>
    </xf>
    <xf numFmtId="0" fontId="16" fillId="2" borderId="8" xfId="41" applyFont="true" applyFill="true" applyBorder="true" applyAlignment="true">
      <alignment horizontal="center" vertical="center" wrapText="true"/>
    </xf>
    <xf numFmtId="0" fontId="16" fillId="2" borderId="10" xfId="41" applyFont="true" applyFill="true" applyBorder="true" applyAlignment="true">
      <alignment horizontal="center" vertical="center" wrapText="true"/>
    </xf>
    <xf numFmtId="0" fontId="14" fillId="2" borderId="0" xfId="0" applyFont="true" applyFill="true" applyAlignment="true">
      <alignment horizontal="center" vertical="center"/>
    </xf>
    <xf numFmtId="179" fontId="13" fillId="2" borderId="7" xfId="0" applyNumberFormat="true" applyFont="true" applyFill="true" applyBorder="true" applyAlignment="true">
      <alignment horizontal="center" vertical="center"/>
    </xf>
    <xf numFmtId="0" fontId="13" fillId="2" borderId="5" xfId="0" applyFont="true" applyFill="true" applyBorder="true" applyAlignment="true">
      <alignment horizontal="center" vertical="center"/>
    </xf>
    <xf numFmtId="179" fontId="13" fillId="2" borderId="5" xfId="0" applyNumberFormat="true" applyFont="true" applyFill="true" applyBorder="true" applyAlignment="true">
      <alignment horizontal="center" vertical="center"/>
    </xf>
    <xf numFmtId="179" fontId="13" fillId="2" borderId="10" xfId="0" applyNumberFormat="true" applyFont="true" applyFill="true" applyBorder="true" applyAlignment="true">
      <alignment horizontal="center" vertical="center"/>
    </xf>
    <xf numFmtId="0" fontId="7" fillId="2" borderId="1" xfId="0" applyFont="true" applyFill="true" applyBorder="true" applyAlignment="true">
      <alignment horizontal="left" vertical="center" wrapText="true"/>
    </xf>
    <xf numFmtId="0" fontId="9" fillId="2" borderId="2" xfId="0" applyFont="true" applyFill="true" applyBorder="true" applyAlignment="true">
      <alignment horizontal="left" vertical="center"/>
    </xf>
    <xf numFmtId="0" fontId="9" fillId="2" borderId="3" xfId="0" applyFont="true" applyFill="true" applyBorder="true" applyAlignment="true">
      <alignment horizontal="left" vertical="center"/>
    </xf>
    <xf numFmtId="0" fontId="9" fillId="2" borderId="0" xfId="0" applyFont="true" applyFill="true" applyAlignment="true">
      <alignment horizontal="left" vertical="center"/>
    </xf>
    <xf numFmtId="0" fontId="9" fillId="2" borderId="4" xfId="0" applyFont="true" applyFill="true" applyBorder="true" applyAlignment="true">
      <alignment horizontal="left" vertical="center"/>
    </xf>
    <xf numFmtId="0" fontId="9" fillId="2" borderId="5" xfId="0" applyFont="true" applyFill="true" applyBorder="true" applyAlignment="true">
      <alignment horizontal="left" vertical="center"/>
    </xf>
    <xf numFmtId="0" fontId="14" fillId="2" borderId="11" xfId="0" applyFont="true" applyFill="true" applyBorder="true" applyAlignment="true">
      <alignment horizontal="center" vertical="center"/>
    </xf>
    <xf numFmtId="0" fontId="9" fillId="4" borderId="10" xfId="0" applyFont="true" applyFill="true" applyBorder="true" applyAlignment="true">
      <alignment horizontal="center" vertical="center"/>
    </xf>
    <xf numFmtId="0" fontId="9" fillId="4" borderId="14" xfId="0" applyFont="true" applyFill="true" applyBorder="true" applyAlignment="true">
      <alignment horizontal="center" vertical="center"/>
    </xf>
    <xf numFmtId="9" fontId="9" fillId="4" borderId="14" xfId="0" applyNumberFormat="true" applyFont="true" applyFill="true" applyBorder="true" applyAlignment="true">
      <alignment horizontal="center" vertical="center"/>
    </xf>
    <xf numFmtId="179" fontId="5" fillId="2" borderId="2" xfId="0" applyNumberFormat="true" applyFont="true" applyFill="true" applyBorder="true" applyAlignment="true">
      <alignment horizontal="center" vertical="center"/>
    </xf>
    <xf numFmtId="0" fontId="5" fillId="2" borderId="6" xfId="0" applyFont="true" applyFill="true" applyBorder="true" applyAlignment="true">
      <alignment horizontal="center" vertical="center"/>
    </xf>
    <xf numFmtId="0" fontId="5" fillId="2" borderId="11" xfId="0" applyFont="true" applyFill="true" applyBorder="true" applyAlignment="true">
      <alignment horizontal="center" vertical="center"/>
    </xf>
    <xf numFmtId="179" fontId="5" fillId="2" borderId="9" xfId="0" applyNumberFormat="true" applyFont="true" applyFill="true" applyBorder="true" applyAlignment="true">
      <alignment horizontal="center" vertical="center"/>
    </xf>
    <xf numFmtId="0" fontId="9" fillId="2" borderId="8" xfId="0" applyFont="true" applyFill="true" applyBorder="true" applyAlignment="true">
      <alignment horizontal="left" vertical="center"/>
    </xf>
    <xf numFmtId="0" fontId="9" fillId="2" borderId="7" xfId="0" applyFont="true" applyFill="true" applyBorder="true" applyAlignment="true">
      <alignment horizontal="left" vertical="center"/>
    </xf>
    <xf numFmtId="0" fontId="9" fillId="2" borderId="10" xfId="0" applyFont="true" applyFill="true" applyBorder="true" applyAlignment="true">
      <alignment horizontal="left" vertical="center"/>
    </xf>
    <xf numFmtId="0" fontId="9" fillId="2" borderId="11" xfId="0" applyFont="true" applyFill="true" applyBorder="true" applyAlignment="true">
      <alignment horizontal="center" vertical="center"/>
    </xf>
    <xf numFmtId="0" fontId="9" fillId="2" borderId="14" xfId="0" applyFont="true" applyFill="true" applyBorder="true" applyAlignment="true">
      <alignment horizontal="center" vertical="center"/>
    </xf>
    <xf numFmtId="179" fontId="9" fillId="4" borderId="14" xfId="0" applyNumberFormat="true" applyFont="true" applyFill="true" applyBorder="true" applyAlignment="true">
      <alignment horizontal="center" vertical="center"/>
    </xf>
    <xf numFmtId="179" fontId="9" fillId="4" borderId="4" xfId="0" applyNumberFormat="true" applyFont="true" applyFill="true" applyBorder="true" applyAlignment="true">
      <alignment horizontal="center" vertical="center"/>
    </xf>
    <xf numFmtId="0" fontId="11" fillId="2" borderId="6" xfId="0" applyFont="true" applyFill="true" applyBorder="true" applyAlignment="true">
      <alignment horizontal="center" vertical="center"/>
    </xf>
    <xf numFmtId="179" fontId="11" fillId="2" borderId="11" xfId="0" applyNumberFormat="true" applyFont="true" applyFill="true" applyBorder="true" applyAlignment="true">
      <alignment horizontal="center" vertical="center"/>
    </xf>
    <xf numFmtId="181" fontId="11" fillId="2" borderId="11" xfId="9" applyNumberFormat="true" applyFont="true" applyFill="true" applyBorder="true" applyAlignment="true">
      <alignment horizontal="center" vertical="center"/>
    </xf>
    <xf numFmtId="10" fontId="11" fillId="2" borderId="12" xfId="0" applyNumberFormat="true" applyFont="true" applyFill="true" applyBorder="true" applyAlignment="true">
      <alignment horizontal="center" vertical="center"/>
    </xf>
    <xf numFmtId="0" fontId="0" fillId="2" borderId="15" xfId="0" applyFill="true" applyBorder="true">
      <alignment vertical="center"/>
    </xf>
    <xf numFmtId="0" fontId="0" fillId="2" borderId="16" xfId="0" applyFill="true" applyBorder="true">
      <alignment vertical="center"/>
    </xf>
    <xf numFmtId="0" fontId="0" fillId="2" borderId="17" xfId="0" applyFill="true" applyBorder="true">
      <alignment vertical="center"/>
    </xf>
    <xf numFmtId="0" fontId="18" fillId="2" borderId="17" xfId="0" applyFont="true" applyFill="true" applyBorder="true" applyAlignment="true">
      <alignment horizontal="left" vertical="top" wrapText="true"/>
    </xf>
    <xf numFmtId="0" fontId="19" fillId="2" borderId="0" xfId="0" applyFont="true" applyFill="true" applyAlignment="true">
      <alignment horizontal="left" vertical="top" wrapText="true"/>
    </xf>
    <xf numFmtId="0" fontId="19" fillId="2" borderId="17" xfId="0" applyFont="true" applyFill="true" applyBorder="true" applyAlignment="true">
      <alignment horizontal="left" vertical="top" wrapText="true"/>
    </xf>
    <xf numFmtId="0" fontId="0" fillId="2" borderId="18" xfId="0" applyFill="true" applyBorder="true">
      <alignment vertical="center"/>
    </xf>
    <xf numFmtId="0" fontId="0" fillId="2" borderId="19" xfId="0" applyFill="true" applyBorder="true">
      <alignment vertical="center"/>
    </xf>
    <xf numFmtId="0" fontId="20" fillId="2" borderId="17" xfId="0" applyFont="true" applyFill="true" applyBorder="true" applyAlignment="true">
      <alignment horizontal="left" vertical="top" wrapText="true"/>
    </xf>
    <xf numFmtId="0" fontId="0" fillId="2" borderId="16" xfId="0" applyFill="true" applyBorder="true" applyAlignment="true">
      <alignment horizontal="center" vertical="center"/>
    </xf>
    <xf numFmtId="0" fontId="12" fillId="2" borderId="0" xfId="0" applyFont="true" applyFill="true" applyAlignment="true">
      <alignment horizontal="center" vertical="center"/>
    </xf>
    <xf numFmtId="0" fontId="12" fillId="2" borderId="6" xfId="0" applyFont="true" applyFill="true" applyBorder="true" applyAlignment="true">
      <alignment horizontal="center" vertical="center"/>
    </xf>
    <xf numFmtId="0" fontId="5" fillId="2" borderId="7" xfId="0" applyFont="true" applyFill="true" applyBorder="true" applyAlignment="true">
      <alignment horizontal="center" vertical="center"/>
    </xf>
    <xf numFmtId="0" fontId="5" fillId="2" borderId="10" xfId="0" applyFont="true" applyFill="true" applyBorder="true" applyAlignment="true">
      <alignment horizontal="center" vertical="center"/>
    </xf>
    <xf numFmtId="0" fontId="5" fillId="2" borderId="19" xfId="0" applyFont="true" applyFill="true" applyBorder="true" applyAlignment="true">
      <alignment horizontal="center" vertical="center"/>
    </xf>
    <xf numFmtId="0" fontId="12" fillId="2" borderId="20" xfId="0" applyFont="true" applyFill="true" applyBorder="true" applyAlignment="true">
      <alignment horizontal="center" vertical="center"/>
    </xf>
    <xf numFmtId="0" fontId="12" fillId="2" borderId="9" xfId="0" applyFont="true" applyFill="true" applyBorder="true" applyAlignment="true">
      <alignment horizontal="center" vertical="center"/>
    </xf>
    <xf numFmtId="0" fontId="12" fillId="2" borderId="11" xfId="0" applyFont="true" applyFill="true" applyBorder="true" applyAlignment="true">
      <alignment horizontal="center" vertical="center"/>
    </xf>
    <xf numFmtId="0" fontId="5" fillId="2" borderId="13" xfId="0" applyFont="true" applyFill="true" applyBorder="true" applyAlignment="true">
      <alignment horizontal="center" vertical="center"/>
    </xf>
    <xf numFmtId="0" fontId="5" fillId="2" borderId="5" xfId="0" applyFont="true" applyFill="true" applyBorder="true" applyAlignment="true">
      <alignment horizontal="center" vertical="center"/>
    </xf>
    <xf numFmtId="0" fontId="5" fillId="2" borderId="14" xfId="0" applyFont="true" applyFill="true" applyBorder="true" applyAlignment="true">
      <alignment horizontal="center" vertical="center"/>
    </xf>
    <xf numFmtId="0" fontId="0" fillId="2" borderId="19" xfId="0" applyFill="true" applyBorder="true" applyAlignment="true">
      <alignment horizontal="center" vertical="center"/>
    </xf>
    <xf numFmtId="0" fontId="12" fillId="2" borderId="19" xfId="0" applyFont="true" applyFill="true" applyBorder="true" applyAlignment="true">
      <alignment horizontal="center" vertical="center"/>
    </xf>
    <xf numFmtId="0" fontId="12" fillId="2" borderId="16" xfId="0" applyFont="true" applyFill="true" applyBorder="true" applyAlignment="true">
      <alignment horizontal="center" vertical="center"/>
    </xf>
    <xf numFmtId="0" fontId="11" fillId="2" borderId="21" xfId="0" applyFont="true" applyFill="true" applyBorder="true" applyAlignment="true">
      <alignment horizontal="center" vertical="center"/>
    </xf>
    <xf numFmtId="10" fontId="5" fillId="2" borderId="0" xfId="9" applyNumberFormat="true" applyFont="true" applyFill="true" applyAlignment="true">
      <alignment horizontal="center" vertical="center"/>
    </xf>
    <xf numFmtId="10" fontId="5" fillId="2" borderId="22" xfId="0" applyNumberFormat="true" applyFont="true" applyFill="true" applyBorder="true" applyAlignment="true">
      <alignment horizontal="center" vertical="center"/>
    </xf>
    <xf numFmtId="0" fontId="0" fillId="2" borderId="22" xfId="0" applyFill="true" applyBorder="true">
      <alignment vertical="center"/>
    </xf>
    <xf numFmtId="0" fontId="12" fillId="2" borderId="9" xfId="0" applyFont="true" applyFill="true" applyBorder="true" applyAlignment="true">
      <alignment horizontal="center" vertical="center"/>
    </xf>
    <xf numFmtId="179" fontId="5" fillId="2" borderId="5" xfId="0" applyNumberFormat="true" applyFont="true" applyFill="true" applyBorder="true" applyAlignment="true">
      <alignment horizontal="center" vertical="center"/>
    </xf>
    <xf numFmtId="179" fontId="5" fillId="2" borderId="23" xfId="0" applyNumberFormat="true" applyFont="true" applyFill="true" applyBorder="true" applyAlignment="true">
      <alignment horizontal="center" vertical="center"/>
    </xf>
    <xf numFmtId="0" fontId="0" fillId="2" borderId="24" xfId="0" applyFill="true" applyBorder="true">
      <alignment vertical="center"/>
    </xf>
    <xf numFmtId="0" fontId="6" fillId="2" borderId="22" xfId="0" applyFont="true" applyFill="true" applyBorder="true" applyAlignment="true">
      <alignment horizontal="center" vertical="center"/>
    </xf>
    <xf numFmtId="180" fontId="0" fillId="2" borderId="0" xfId="0" applyNumberFormat="true" applyFill="true">
      <alignment vertical="center"/>
    </xf>
    <xf numFmtId="179" fontId="5" fillId="2" borderId="19" xfId="0" applyNumberFormat="true" applyFont="true" applyFill="true" applyBorder="true" applyAlignment="true">
      <alignment horizontal="center" vertical="center"/>
    </xf>
    <xf numFmtId="176" fontId="0" fillId="2" borderId="0" xfId="0" applyNumberFormat="true" applyFill="true">
      <alignment vertical="center"/>
    </xf>
    <xf numFmtId="179" fontId="0" fillId="2" borderId="0" xfId="0" applyNumberFormat="true" applyFill="true">
      <alignment vertical="center"/>
    </xf>
    <xf numFmtId="178" fontId="0" fillId="2" borderId="0" xfId="0" applyNumberFormat="true" applyFill="true">
      <alignment vertical="center"/>
    </xf>
    <xf numFmtId="0" fontId="21" fillId="2" borderId="0" xfId="0" applyFont="true" applyFill="true" applyAlignment="true">
      <alignment horizontal="center" vertical="center"/>
    </xf>
    <xf numFmtId="0" fontId="6" fillId="2" borderId="1" xfId="0" applyFont="true" applyFill="true" applyBorder="true" applyAlignment="true">
      <alignment horizontal="left" vertical="top" wrapText="true"/>
    </xf>
    <xf numFmtId="0" fontId="21" fillId="2" borderId="2" xfId="0" applyFont="true" applyFill="true" applyBorder="true" applyAlignment="true">
      <alignment horizontal="left" vertical="top" wrapText="true"/>
    </xf>
    <xf numFmtId="0" fontId="21" fillId="2" borderId="3" xfId="0" applyFont="true" applyFill="true" applyBorder="true" applyAlignment="true">
      <alignment horizontal="left" vertical="top" wrapText="true"/>
    </xf>
    <xf numFmtId="0" fontId="21" fillId="2" borderId="0" xfId="0" applyFont="true" applyFill="true" applyAlignment="true">
      <alignment horizontal="left" vertical="top" wrapText="true"/>
    </xf>
    <xf numFmtId="0" fontId="21" fillId="2" borderId="4" xfId="0" applyFont="true" applyFill="true" applyBorder="true" applyAlignment="true">
      <alignment horizontal="left" vertical="top" wrapText="true"/>
    </xf>
    <xf numFmtId="0" fontId="21" fillId="2" borderId="5" xfId="0" applyFont="true" applyFill="true" applyBorder="true" applyAlignment="true">
      <alignment horizontal="left" vertical="top" wrapText="true"/>
    </xf>
    <xf numFmtId="9" fontId="9" fillId="2" borderId="6" xfId="0" applyNumberFormat="true" applyFont="true" applyFill="true" applyBorder="true" applyAlignment="true">
      <alignment horizontal="center" vertical="center"/>
    </xf>
    <xf numFmtId="176" fontId="9" fillId="2" borderId="11" xfId="9" applyNumberFormat="true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center" vertical="center"/>
    </xf>
    <xf numFmtId="10" fontId="9" fillId="2" borderId="11" xfId="9" applyNumberFormat="true" applyFont="true" applyFill="true" applyBorder="true" applyAlignment="true">
      <alignment horizontal="center" vertical="center"/>
    </xf>
    <xf numFmtId="179" fontId="9" fillId="2" borderId="11" xfId="0" applyNumberFormat="true" applyFont="true" applyFill="true" applyBorder="true" applyAlignment="true">
      <alignment horizontal="center" vertical="center"/>
    </xf>
    <xf numFmtId="0" fontId="9" fillId="2" borderId="7" xfId="0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/>
    </xf>
    <xf numFmtId="0" fontId="9" fillId="2" borderId="10" xfId="0" applyFont="true" applyFill="true" applyBorder="true" applyAlignment="true">
      <alignment horizontal="center" vertical="center"/>
    </xf>
    <xf numFmtId="0" fontId="21" fillId="2" borderId="8" xfId="0" applyFont="true" applyFill="true" applyBorder="true" applyAlignment="true">
      <alignment horizontal="left" vertical="top" wrapText="true"/>
    </xf>
    <xf numFmtId="0" fontId="21" fillId="2" borderId="7" xfId="0" applyFont="true" applyFill="true" applyBorder="true" applyAlignment="true">
      <alignment horizontal="left" vertical="top" wrapText="true"/>
    </xf>
    <xf numFmtId="0" fontId="21" fillId="2" borderId="10" xfId="0" applyFont="true" applyFill="true" applyBorder="true" applyAlignment="true">
      <alignment horizontal="left" vertical="top" wrapText="true"/>
    </xf>
    <xf numFmtId="0" fontId="14" fillId="2" borderId="12" xfId="0" applyFont="true" applyFill="true" applyBorder="true" applyAlignment="true">
      <alignment horizontal="center" vertical="center"/>
    </xf>
    <xf numFmtId="179" fontId="14" fillId="4" borderId="12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13" fillId="2" borderId="7" xfId="0" applyFont="true" applyFill="true" applyBorder="true" applyAlignment="true">
      <alignment horizontal="center" vertical="center"/>
    </xf>
    <xf numFmtId="0" fontId="13" fillId="2" borderId="13" xfId="0" applyFont="true" applyFill="true" applyBorder="true" applyAlignment="true">
      <alignment horizontal="center" vertical="center"/>
    </xf>
    <xf numFmtId="2" fontId="13" fillId="2" borderId="13" xfId="0" applyNumberFormat="true" applyFont="true" applyFill="true" applyBorder="true" applyAlignment="true">
      <alignment horizontal="center" vertical="center"/>
    </xf>
    <xf numFmtId="0" fontId="4" fillId="2" borderId="9" xfId="0" applyFont="true" applyFill="true" applyBorder="true" applyAlignment="true">
      <alignment horizontal="center" vertical="center"/>
    </xf>
    <xf numFmtId="0" fontId="11" fillId="2" borderId="5" xfId="0" applyFont="true" applyFill="true" applyBorder="true" applyAlignment="true">
      <alignment horizontal="center" vertical="center"/>
    </xf>
    <xf numFmtId="9" fontId="13" fillId="2" borderId="4" xfId="0" applyNumberFormat="true" applyFont="true" applyFill="true" applyBorder="true" applyAlignment="true">
      <alignment horizontal="center" vertical="center"/>
    </xf>
    <xf numFmtId="10" fontId="13" fillId="2" borderId="5" xfId="9" applyNumberFormat="true" applyFont="true" applyFill="true" applyBorder="true" applyAlignment="true">
      <alignment horizontal="center" vertical="center"/>
    </xf>
    <xf numFmtId="0" fontId="11" fillId="2" borderId="0" xfId="0" applyFont="true" applyFill="true" applyAlignment="true">
      <alignment horizontal="center" vertical="center"/>
    </xf>
    <xf numFmtId="9" fontId="4" fillId="2" borderId="0" xfId="0" applyNumberFormat="true" applyFont="true" applyFill="true" applyAlignment="true">
      <alignment horizontal="center" vertical="center"/>
    </xf>
    <xf numFmtId="2" fontId="13" fillId="2" borderId="3" xfId="0" applyNumberFormat="true" applyFont="true" applyFill="true" applyBorder="true" applyAlignment="true">
      <alignment horizontal="center" vertical="center"/>
    </xf>
    <xf numFmtId="2" fontId="11" fillId="4" borderId="11" xfId="0" applyNumberFormat="true" applyFont="true" applyFill="true" applyBorder="true" applyAlignment="true">
      <alignment horizontal="center" vertical="center"/>
    </xf>
    <xf numFmtId="0" fontId="22" fillId="2" borderId="0" xfId="0" applyFont="true" applyFill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F$11" horiz="1" max="30" min="2" page="10" val="1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654685</xdr:colOff>
          <xdr:row>1</xdr:row>
          <xdr:rowOff>151130</xdr:rowOff>
        </xdr:from>
        <xdr:to>
          <xdr:col>12</xdr:col>
          <xdr:colOff>532765</xdr:colOff>
          <xdr:row>3</xdr:row>
          <xdr:rowOff>295910</xdr:rowOff>
        </xdr:to>
        <xdr:sp>
          <xdr:nvSpPr>
            <xdr:cNvPr id="1025" name="Object 1" hidden="true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550660" y="322580"/>
              <a:ext cx="4236720" cy="65341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435610</xdr:colOff>
      <xdr:row>9</xdr:row>
      <xdr:rowOff>120650</xdr:rowOff>
    </xdr:from>
    <xdr:to>
      <xdr:col>10</xdr:col>
      <xdr:colOff>393700</xdr:colOff>
      <xdr:row>16</xdr:row>
      <xdr:rowOff>137160</xdr:rowOff>
    </xdr:to>
    <xdr:sp>
      <xdr:nvSpPr>
        <xdr:cNvPr id="3" name="Text Box 1"/>
        <xdr:cNvSpPr txBox="true">
          <a:spLocks noChangeArrowheads="true"/>
        </xdr:cNvSpPr>
      </xdr:nvSpPr>
      <xdr:spPr>
        <a:xfrm>
          <a:off x="4363085" y="2353945"/>
          <a:ext cx="4931410" cy="1283335"/>
        </a:xfrm>
        <a:prstGeom prst="rect">
          <a:avLst/>
        </a:prstGeom>
        <a:solidFill>
          <a:srgbClr val="DBEEF4"/>
        </a:solidFill>
        <a:ln w="19050">
          <a:solidFill>
            <a:srgbClr val="000000"/>
          </a:solidFill>
          <a:miter lim="800000"/>
        </a:ln>
      </xdr:spPr>
      <xdr:txBody>
        <a:bodyPr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 fontAlgn="auto">
            <a:lnSpc>
              <a:spcPct val="100000"/>
            </a:lnSpc>
            <a:defRPr sz="1000"/>
          </a:pPr>
          <a:r>
            <a:rPr lang="zh-CN" altLang="en-US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【例</a:t>
          </a:r>
          <a:r>
            <a:rPr lang="en-US" altLang="zh-CN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1</a:t>
          </a:r>
          <a:r>
            <a:rPr lang="zh-CN" altLang="en-US" sz="1600" b="0" i="0" u="none" strike="noStrike" baseline="0" dirty="0">
              <a:solidFill>
                <a:srgbClr val="000000"/>
              </a:solidFill>
              <a:latin typeface="Times New Roman" panose="02020603050405020304" charset="0"/>
              <a:ea typeface="宋体" panose="02010600030101010101" pitchFamily="7" charset="-122"/>
              <a:cs typeface="Times New Roman" panose="02020603050405020304" charset="0"/>
            </a:rPr>
            <a:t>】 假设要购买一项保险年金，该保险可以在今后二十年内于每月末回报500元。此项年金的购买成本为 60,000元，假定投资回报率为8%，现在计算一下这笔投资是否值得。</a:t>
          </a:r>
          <a:endParaRPr lang="zh-CN" altLang="en-US" sz="1600" b="0" i="0" u="none" strike="noStrike" baseline="0" dirty="0">
            <a:solidFill>
              <a:srgbClr val="000000"/>
            </a:solidFill>
            <a:latin typeface="Times New Roman" panose="02020603050405020304" charset="0"/>
            <a:ea typeface="宋体" panose="02010600030101010101" pitchFamily="7" charset="-122"/>
            <a:cs typeface="Times New Roman" panose="02020603050405020304" charset="0"/>
          </a:endParaRPr>
        </a:p>
        <a:p>
          <a:pPr algn="l" rtl="0" fontAlgn="auto">
            <a:lnSpc>
              <a:spcPct val="100000"/>
            </a:lnSpc>
            <a:defRPr sz="1000"/>
          </a:pPr>
          <a:endParaRPr lang="zh-CN" altLang="en-US" sz="1600" b="0" i="0" u="none" strike="noStrike" baseline="0" dirty="0">
            <a:solidFill>
              <a:srgbClr val="000000"/>
            </a:solidFill>
            <a:latin typeface="Times New Roman" panose="02020603050405020304" charset="0"/>
            <a:ea typeface="宋体" panose="02010600030101010101" pitchFamily="7" charset="-122"/>
            <a:cs typeface="Times New Roman" panose="0202060305040502030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88900</xdr:colOff>
          <xdr:row>3</xdr:row>
          <xdr:rowOff>75565</xdr:rowOff>
        </xdr:from>
        <xdr:to>
          <xdr:col>11</xdr:col>
          <xdr:colOff>674370</xdr:colOff>
          <xdr:row>6</xdr:row>
          <xdr:rowOff>68580</xdr:rowOff>
        </xdr:to>
        <xdr:sp>
          <xdr:nvSpPr>
            <xdr:cNvPr id="2049" name="Object 1" hidden="true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7566025" y="599440"/>
              <a:ext cx="2376170" cy="50736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638175</xdr:colOff>
      <xdr:row>2</xdr:row>
      <xdr:rowOff>38100</xdr:rowOff>
    </xdr:from>
    <xdr:to>
      <xdr:col>9</xdr:col>
      <xdr:colOff>47625</xdr:colOff>
      <xdr:row>5</xdr:row>
      <xdr:rowOff>48260</xdr:rowOff>
    </xdr:to>
    <xdr:sp>
      <xdr:nvSpPr>
        <xdr:cNvPr id="2" name="Text Box 1"/>
        <xdr:cNvSpPr txBox="true">
          <a:spLocks noChangeArrowheads="true"/>
        </xdr:cNvSpPr>
      </xdr:nvSpPr>
      <xdr:spPr>
        <a:xfrm>
          <a:off x="638175" y="495300"/>
          <a:ext cx="7296150" cy="695960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【例</a:t>
          </a:r>
          <a:r>
            <a:rPr lang="en-US" alt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6-4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】 金额为8000元的4年期贷款，月支付额为200元，该笔贷款的月利率和年利率为多少?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endParaRPr lang="zh-CN" altLang="en-US" sz="1600"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240665</xdr:colOff>
          <xdr:row>5</xdr:row>
          <xdr:rowOff>121285</xdr:rowOff>
        </xdr:from>
        <xdr:to>
          <xdr:col>7</xdr:col>
          <xdr:colOff>1052195</xdr:colOff>
          <xdr:row>8</xdr:row>
          <xdr:rowOff>90805</xdr:rowOff>
        </xdr:to>
        <xdr:sp>
          <xdr:nvSpPr>
            <xdr:cNvPr id="6145" name="Object 1" hidden="true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3098165" y="1264285"/>
              <a:ext cx="3802380" cy="655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526415</xdr:colOff>
          <xdr:row>9</xdr:row>
          <xdr:rowOff>184150</xdr:rowOff>
        </xdr:from>
        <xdr:to>
          <xdr:col>7</xdr:col>
          <xdr:colOff>1359535</xdr:colOff>
          <xdr:row>12</xdr:row>
          <xdr:rowOff>172720</xdr:rowOff>
        </xdr:to>
        <xdr:sp>
          <xdr:nvSpPr>
            <xdr:cNvPr id="3073" name="Object 1" hidden="true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4317365" y="2190750"/>
              <a:ext cx="3802380" cy="655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1</xdr:row>
      <xdr:rowOff>133350</xdr:rowOff>
    </xdr:from>
    <xdr:to>
      <xdr:col>10</xdr:col>
      <xdr:colOff>102870</xdr:colOff>
      <xdr:row>5</xdr:row>
      <xdr:rowOff>168910</xdr:rowOff>
    </xdr:to>
    <xdr:sp>
      <xdr:nvSpPr>
        <xdr:cNvPr id="2" name="Text Box 2"/>
        <xdr:cNvSpPr txBox="true">
          <a:spLocks noChangeArrowheads="true"/>
        </xdr:cNvSpPr>
      </xdr:nvSpPr>
      <xdr:spPr>
        <a:xfrm>
          <a:off x="238125" y="304800"/>
          <a:ext cx="8408670" cy="721360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 fontAlgn="auto">
            <a:lnSpc>
              <a:spcPct val="100000"/>
            </a:lnSpc>
            <a:spcBef>
              <a:spcPts val="1200"/>
            </a:spcBef>
            <a:defRPr sz="1000"/>
          </a:pPr>
          <a:r>
            <a:rPr lang="zh-CN" sz="16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题目</a:t>
          </a:r>
          <a:r>
            <a:rPr 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假如要购买一家鞋店，投资成本为40,000元，并且希望前五年的营业收入如下：8,000、9,200、10,000、12,000 和 14,500元。每年的贴现率为 8%。计算鞋店设资的净现值。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594360</xdr:colOff>
      <xdr:row>1</xdr:row>
      <xdr:rowOff>7620</xdr:rowOff>
    </xdr:from>
    <xdr:to>
      <xdr:col>9</xdr:col>
      <xdr:colOff>171450</xdr:colOff>
      <xdr:row>7</xdr:row>
      <xdr:rowOff>283845</xdr:rowOff>
    </xdr:to>
    <xdr:sp>
      <xdr:nvSpPr>
        <xdr:cNvPr id="2" name="Text Box 1025"/>
        <xdr:cNvSpPr txBox="true">
          <a:spLocks noChangeArrowheads="true"/>
        </xdr:cNvSpPr>
      </xdr:nvSpPr>
      <xdr:spPr>
        <a:xfrm>
          <a:off x="594360" y="236220"/>
          <a:ext cx="6730365" cy="1762125"/>
        </a:xfrm>
        <a:prstGeom prst="rect">
          <a:avLst/>
        </a:prstGeom>
        <a:solidFill>
          <a:srgbClr val="DBEEF4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true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sz="16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题目</a:t>
          </a:r>
          <a:r>
            <a:rPr 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某投资公司现有A、B与C三个互斥投资项目可供选择：假设这三个投资项目的当前（第0年）投资金额与今后三年（第l-3年）的预期回报分别如下表所示：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  <a:p>
          <a:pPr algn="l" rtl="0">
            <a:defRPr sz="1000"/>
          </a:pP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试建立一个决策模型，当公司使用的贴现率等于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1%-15％范围内，步长为</a:t>
          </a:r>
          <a:r>
            <a:rPr lang="en-US" altLang="zh-CN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0.5%</a:t>
          </a:r>
          <a:r>
            <a:rPr lang="zh-CN" altLang="en-US"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2"/>
            </a:rPr>
            <a:t>，模型能给出这三个项目中最优的投资项目。</a:t>
          </a:r>
          <a:endParaRPr lang="zh-CN" altLang="en-US" sz="1600"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85725</xdr:rowOff>
        </xdr:from>
        <xdr:to>
          <xdr:col>3</xdr:col>
          <xdr:colOff>876935</xdr:colOff>
          <xdr:row>10</xdr:row>
          <xdr:rowOff>837565</xdr:rowOff>
        </xdr:to>
        <xdr:sp>
          <xdr:nvSpPr>
            <xdr:cNvPr id="5121" name="Spinner 1" hidden="true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2533650" y="2663825"/>
              <a:ext cx="657860" cy="75184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161925</xdr:colOff>
      <xdr:row>2</xdr:row>
      <xdr:rowOff>76200</xdr:rowOff>
    </xdr:from>
    <xdr:to>
      <xdr:col>7</xdr:col>
      <xdr:colOff>647065</xdr:colOff>
      <xdr:row>8</xdr:row>
      <xdr:rowOff>20955</xdr:rowOff>
    </xdr:to>
    <xdr:sp>
      <xdr:nvSpPr>
        <xdr:cNvPr id="2" name="文本框 1"/>
        <xdr:cNvSpPr txBox="true"/>
      </xdr:nvSpPr>
      <xdr:spPr>
        <a:xfrm>
          <a:off x="1533525" y="419100"/>
          <a:ext cx="4761865" cy="97345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600">
              <a:latin typeface="+mn-ea"/>
              <a:cs typeface="+mn-ea"/>
            </a:rPr>
            <a:t>从微信微粒贷借款</a:t>
          </a:r>
          <a:r>
            <a:rPr lang="en-US" altLang="zh-CN" sz="1600">
              <a:latin typeface="+mn-ea"/>
              <a:cs typeface="+mn-ea"/>
            </a:rPr>
            <a:t>5000</a:t>
          </a:r>
          <a:r>
            <a:rPr lang="zh-CN" altLang="en-US" sz="1600">
              <a:latin typeface="+mn-ea"/>
              <a:cs typeface="+mn-ea"/>
            </a:rPr>
            <a:t>元，</a:t>
          </a:r>
          <a:r>
            <a:rPr lang="en-US" altLang="zh-CN" sz="1600">
              <a:latin typeface="+mn-ea"/>
              <a:cs typeface="+mn-ea"/>
            </a:rPr>
            <a:t>10</a:t>
          </a:r>
          <a:r>
            <a:rPr lang="zh-CN" altLang="en-US" sz="1600">
              <a:latin typeface="+mn-ea"/>
              <a:cs typeface="+mn-ea"/>
            </a:rPr>
            <a:t>个月，不使用免息优惠券（使用免息优惠券计算方式相同），还款计划如下表，采用试错法计算年</a:t>
          </a:r>
          <a:r>
            <a:rPr lang="en-US" altLang="zh-CN" sz="1600">
              <a:latin typeface="+mn-ea"/>
              <a:cs typeface="+mn-ea"/>
            </a:rPr>
            <a:t>IRR</a:t>
          </a:r>
          <a:r>
            <a:rPr lang="zh-CN" altLang="en-US" sz="1600">
              <a:latin typeface="+mn-ea"/>
              <a:cs typeface="+mn-ea"/>
            </a:rPr>
            <a:t>，如下：</a:t>
          </a:r>
          <a:endParaRPr lang="zh-CN" altLang="en-US" sz="1600">
            <a:latin typeface="+mn-ea"/>
            <a:cs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fin.paas.cmbchina.com/fininfo/calloanper" TargetMode="External"/><Relationship Id="rId1" Type="http://schemas.openxmlformats.org/officeDocument/2006/relationships/hyperlink" Target="https://www.cmbchina.com/CmbWebPubInfo/Cal_Loan_Per.aspx?chnl=dkjsq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6"/>
  <sheetViews>
    <sheetView zoomScale="145" zoomScaleNormal="145" workbookViewId="0">
      <selection activeCell="I7" sqref="I7"/>
    </sheetView>
  </sheetViews>
  <sheetFormatPr defaultColWidth="9" defaultRowHeight="13.5"/>
  <cols>
    <col min="1" max="1" width="8.88333333333333" style="194"/>
    <col min="2" max="2" width="8.88333333333333" style="35"/>
    <col min="3" max="3" width="11.1083333333333" style="35" customWidth="true"/>
    <col min="4" max="4" width="10.3333333333333" style="194" customWidth="true"/>
    <col min="5" max="6" width="12.3333333333333" style="194" customWidth="true"/>
    <col min="7" max="7" width="13.5" style="194" customWidth="true"/>
    <col min="8" max="8" width="8.88333333333333" style="194"/>
    <col min="9" max="9" width="21.6666666666667" style="194" customWidth="true"/>
    <col min="10" max="16382" width="8.88333333333333" style="194"/>
  </cols>
  <sheetData>
    <row r="1" s="194" customFormat="true" spans="2:3">
      <c r="B1" s="35"/>
      <c r="C1" s="35"/>
    </row>
    <row r="2" s="194" customFormat="true" ht="14.25" spans="2:3">
      <c r="B2" s="35"/>
      <c r="C2" s="35"/>
    </row>
    <row r="3" s="194" customFormat="true" ht="25.8" customHeight="true" spans="2:7">
      <c r="B3" s="35"/>
      <c r="C3" s="35"/>
      <c r="E3" s="198"/>
      <c r="F3" s="77" t="s">
        <v>0</v>
      </c>
      <c r="G3" s="69" t="s">
        <v>1</v>
      </c>
    </row>
    <row r="4" s="194" customFormat="true" ht="25.2" customHeight="true" spans="2:7">
      <c r="B4" s="35"/>
      <c r="C4" s="35"/>
      <c r="E4" s="199" t="s">
        <v>2</v>
      </c>
      <c r="F4" s="200">
        <v>0.08</v>
      </c>
      <c r="G4" s="201">
        <f>F4/12</f>
        <v>0.00666666666666667</v>
      </c>
    </row>
    <row r="5" s="194" customFormat="true" ht="25.2" customHeight="true" spans="2:7">
      <c r="B5" s="35"/>
      <c r="C5" s="35"/>
      <c r="E5" s="202"/>
      <c r="F5" s="203"/>
      <c r="G5" s="50"/>
    </row>
    <row r="6" s="194" customFormat="true" ht="20.4" customHeight="true" spans="2:7">
      <c r="B6" s="132" t="s">
        <v>3</v>
      </c>
      <c r="C6" s="78" t="s">
        <v>4</v>
      </c>
      <c r="D6" s="78" t="s">
        <v>5</v>
      </c>
      <c r="E6" s="77" t="s">
        <v>6</v>
      </c>
      <c r="F6" s="78" t="s">
        <v>7</v>
      </c>
      <c r="G6" s="78" t="s">
        <v>8</v>
      </c>
    </row>
    <row r="7" s="194" customFormat="true" ht="23" customHeight="true" spans="2:7">
      <c r="B7" s="195">
        <v>1</v>
      </c>
      <c r="C7" s="196">
        <v>500</v>
      </c>
      <c r="D7" s="197">
        <f>(1+$G$4)^(B7)</f>
        <v>1.00666666666667</v>
      </c>
      <c r="E7" s="204">
        <f>C7/D7</f>
        <v>496.688741721854</v>
      </c>
      <c r="F7" s="205">
        <f>SUM(E7:E246)</f>
        <v>59777.1458511884</v>
      </c>
      <c r="G7" s="205">
        <f>PV(G4,20*12,-500)</f>
        <v>59777.1458511878</v>
      </c>
    </row>
    <row r="8" s="194" customFormat="true" ht="14.25" spans="2:5">
      <c r="B8" s="195">
        <v>2</v>
      </c>
      <c r="C8" s="196">
        <v>500</v>
      </c>
      <c r="D8" s="197">
        <f t="shared" ref="D8:D71" si="0">(1+$G$4)^(B8)</f>
        <v>1.01337777777778</v>
      </c>
      <c r="E8" s="204">
        <f t="shared" ref="E8:E71" si="1">C8/D8</f>
        <v>493.399412306478</v>
      </c>
    </row>
    <row r="9" s="194" customFormat="true" ht="14.25" spans="2:9">
      <c r="B9" s="195">
        <v>3</v>
      </c>
      <c r="C9" s="196">
        <v>500</v>
      </c>
      <c r="D9" s="197">
        <f t="shared" si="0"/>
        <v>1.02013362962963</v>
      </c>
      <c r="E9" s="204">
        <f t="shared" si="1"/>
        <v>490.131866529614</v>
      </c>
      <c r="I9" s="206"/>
    </row>
    <row r="10" s="194" customFormat="true" ht="14.25" spans="2:9">
      <c r="B10" s="195">
        <v>4</v>
      </c>
      <c r="C10" s="196">
        <v>500</v>
      </c>
      <c r="D10" s="197">
        <f t="shared" si="0"/>
        <v>1.02693452049383</v>
      </c>
      <c r="E10" s="204">
        <f t="shared" si="1"/>
        <v>486.885960128755</v>
      </c>
      <c r="I10" s="206"/>
    </row>
    <row r="11" s="194" customFormat="true" ht="14.25" spans="2:9">
      <c r="B11" s="195">
        <v>5</v>
      </c>
      <c r="C11" s="196">
        <v>500</v>
      </c>
      <c r="D11" s="197">
        <f t="shared" si="0"/>
        <v>1.03378075063045</v>
      </c>
      <c r="E11" s="204">
        <f t="shared" si="1"/>
        <v>483.661549796777</v>
      </c>
      <c r="I11" s="206"/>
    </row>
    <row r="12" s="194" customFormat="true" ht="14.25" spans="2:5">
      <c r="B12" s="195">
        <v>6</v>
      </c>
      <c r="C12" s="196">
        <v>500</v>
      </c>
      <c r="D12" s="197">
        <f t="shared" si="0"/>
        <v>1.04067262230132</v>
      </c>
      <c r="E12" s="204">
        <f t="shared" si="1"/>
        <v>480.458493175606</v>
      </c>
    </row>
    <row r="13" s="194" customFormat="true" ht="14.25" spans="2:5">
      <c r="B13" s="195">
        <v>7</v>
      </c>
      <c r="C13" s="196">
        <v>500</v>
      </c>
      <c r="D13" s="197">
        <f t="shared" si="0"/>
        <v>1.04761043978333</v>
      </c>
      <c r="E13" s="204">
        <f t="shared" si="1"/>
        <v>477.27664884994</v>
      </c>
    </row>
    <row r="14" s="194" customFormat="true" ht="14.25" spans="2:5">
      <c r="B14" s="195">
        <v>8</v>
      </c>
      <c r="C14" s="196">
        <v>500</v>
      </c>
      <c r="D14" s="197">
        <f t="shared" si="0"/>
        <v>1.05459450938189</v>
      </c>
      <c r="E14" s="204">
        <f t="shared" si="1"/>
        <v>474.115876341</v>
      </c>
    </row>
    <row r="15" s="194" customFormat="true" ht="14.25" spans="2:5">
      <c r="B15" s="195">
        <v>9</v>
      </c>
      <c r="C15" s="196">
        <v>500</v>
      </c>
      <c r="D15" s="197">
        <f t="shared" si="0"/>
        <v>1.06162513944443</v>
      </c>
      <c r="E15" s="204">
        <f t="shared" si="1"/>
        <v>470.976036100331</v>
      </c>
    </row>
    <row r="16" s="194" customFormat="true" ht="14.25" spans="2:5">
      <c r="B16" s="195">
        <v>10</v>
      </c>
      <c r="C16" s="196">
        <v>500</v>
      </c>
      <c r="D16" s="197">
        <f t="shared" si="0"/>
        <v>1.06870264037406</v>
      </c>
      <c r="E16" s="204">
        <f t="shared" si="1"/>
        <v>467.85698950364</v>
      </c>
    </row>
    <row r="17" s="194" customFormat="true" ht="14.25" spans="2:5">
      <c r="B17" s="195">
        <v>11</v>
      </c>
      <c r="C17" s="196">
        <v>500</v>
      </c>
      <c r="D17" s="197">
        <f t="shared" si="0"/>
        <v>1.07582732464322</v>
      </c>
      <c r="E17" s="204">
        <f t="shared" si="1"/>
        <v>464.758598844676</v>
      </c>
    </row>
    <row r="18" s="194" customFormat="true" ht="14.25" spans="2:5">
      <c r="B18" s="195">
        <v>12</v>
      </c>
      <c r="C18" s="196">
        <v>500</v>
      </c>
      <c r="D18" s="197">
        <f t="shared" si="0"/>
        <v>1.08299950680751</v>
      </c>
      <c r="E18" s="204">
        <f t="shared" si="1"/>
        <v>461.680727329148</v>
      </c>
    </row>
    <row r="19" s="194" customFormat="true" ht="14.25" spans="2:5">
      <c r="B19" s="195">
        <v>13</v>
      </c>
      <c r="C19" s="196">
        <v>500</v>
      </c>
      <c r="D19" s="197">
        <f t="shared" si="0"/>
        <v>1.09021950351956</v>
      </c>
      <c r="E19" s="204">
        <f t="shared" si="1"/>
        <v>458.62323906869</v>
      </c>
    </row>
    <row r="20" s="194" customFormat="true" ht="14.25" spans="2:5">
      <c r="B20" s="195">
        <v>14</v>
      </c>
      <c r="C20" s="196">
        <v>500</v>
      </c>
      <c r="D20" s="197">
        <f t="shared" si="0"/>
        <v>1.09748763354302</v>
      </c>
      <c r="E20" s="204">
        <f t="shared" si="1"/>
        <v>455.585999074858</v>
      </c>
    </row>
    <row r="21" s="194" customFormat="true" ht="14.25" spans="2:5">
      <c r="B21" s="195">
        <v>15</v>
      </c>
      <c r="C21" s="196">
        <v>500</v>
      </c>
      <c r="D21" s="197">
        <f t="shared" si="0"/>
        <v>1.10480421776664</v>
      </c>
      <c r="E21" s="204">
        <f t="shared" si="1"/>
        <v>452.56887325317</v>
      </c>
    </row>
    <row r="22" s="194" customFormat="true" ht="14.25" spans="2:5">
      <c r="B22" s="195">
        <v>16</v>
      </c>
      <c r="C22" s="196">
        <v>500</v>
      </c>
      <c r="D22" s="197">
        <f t="shared" si="0"/>
        <v>1.11216957921842</v>
      </c>
      <c r="E22" s="204">
        <f t="shared" si="1"/>
        <v>449.571728397189</v>
      </c>
    </row>
    <row r="23" s="194" customFormat="true" ht="14.25" spans="2:5">
      <c r="B23" s="195">
        <v>17</v>
      </c>
      <c r="C23" s="196">
        <v>500</v>
      </c>
      <c r="D23" s="197">
        <f t="shared" si="0"/>
        <v>1.11958404307988</v>
      </c>
      <c r="E23" s="204">
        <f t="shared" si="1"/>
        <v>446.594432182638</v>
      </c>
    </row>
    <row r="24" s="194" customFormat="true" ht="14.25" spans="2:5">
      <c r="B24" s="195">
        <v>18</v>
      </c>
      <c r="C24" s="196">
        <v>500</v>
      </c>
      <c r="D24" s="197">
        <f t="shared" si="0"/>
        <v>1.12704793670041</v>
      </c>
      <c r="E24" s="204">
        <f t="shared" si="1"/>
        <v>443.636853161561</v>
      </c>
    </row>
    <row r="25" s="194" customFormat="true" ht="14.25" spans="2:5">
      <c r="B25" s="195">
        <v>19</v>
      </c>
      <c r="C25" s="196">
        <v>500</v>
      </c>
      <c r="D25" s="197">
        <f t="shared" si="0"/>
        <v>1.13456158961175</v>
      </c>
      <c r="E25" s="204">
        <f t="shared" si="1"/>
        <v>440.698860756518</v>
      </c>
    </row>
    <row r="26" s="194" customFormat="true" ht="14.25" spans="2:5">
      <c r="B26" s="195">
        <v>20</v>
      </c>
      <c r="C26" s="196">
        <v>500</v>
      </c>
      <c r="D26" s="197">
        <f t="shared" si="0"/>
        <v>1.14212533354249</v>
      </c>
      <c r="E26" s="204">
        <f t="shared" si="1"/>
        <v>437.780325254819</v>
      </c>
    </row>
    <row r="27" s="194" customFormat="true" ht="14.25" spans="2:5">
      <c r="B27" s="195">
        <v>21</v>
      </c>
      <c r="C27" s="196">
        <v>500</v>
      </c>
      <c r="D27" s="197">
        <f t="shared" si="0"/>
        <v>1.14973950243277</v>
      </c>
      <c r="E27" s="204">
        <f t="shared" si="1"/>
        <v>434.8811178028</v>
      </c>
    </row>
    <row r="28" s="194" customFormat="true" ht="14.25" spans="2:5">
      <c r="B28" s="195">
        <v>22</v>
      </c>
      <c r="C28" s="196">
        <v>500</v>
      </c>
      <c r="D28" s="197">
        <f t="shared" si="0"/>
        <v>1.15740443244899</v>
      </c>
      <c r="E28" s="204">
        <f t="shared" si="1"/>
        <v>432.001110400133</v>
      </c>
    </row>
    <row r="29" s="194" customFormat="true" ht="14.25" spans="2:5">
      <c r="B29" s="195">
        <v>23</v>
      </c>
      <c r="C29" s="196">
        <v>500</v>
      </c>
      <c r="D29" s="197">
        <f t="shared" si="0"/>
        <v>1.16512046199865</v>
      </c>
      <c r="E29" s="204">
        <f t="shared" si="1"/>
        <v>429.140175894172</v>
      </c>
    </row>
    <row r="30" s="194" customFormat="true" ht="14.25" spans="2:5">
      <c r="B30" s="195">
        <v>24</v>
      </c>
      <c r="C30" s="196">
        <v>500</v>
      </c>
      <c r="D30" s="197">
        <f t="shared" si="0"/>
        <v>1.17288793174531</v>
      </c>
      <c r="E30" s="204">
        <f t="shared" si="1"/>
        <v>426.298187974343</v>
      </c>
    </row>
    <row r="31" s="194" customFormat="true" ht="14.25" spans="2:5">
      <c r="B31" s="195">
        <v>25</v>
      </c>
      <c r="C31" s="196">
        <v>500</v>
      </c>
      <c r="D31" s="197">
        <f t="shared" si="0"/>
        <v>1.18070718462361</v>
      </c>
      <c r="E31" s="204">
        <f t="shared" si="1"/>
        <v>423.475021166566</v>
      </c>
    </row>
    <row r="32" s="194" customFormat="true" ht="14.25" spans="2:5">
      <c r="B32" s="195">
        <v>26</v>
      </c>
      <c r="C32" s="196">
        <v>500</v>
      </c>
      <c r="D32" s="197">
        <f t="shared" si="0"/>
        <v>1.18857856585444</v>
      </c>
      <c r="E32" s="204">
        <f t="shared" si="1"/>
        <v>420.670550827714</v>
      </c>
    </row>
    <row r="33" s="194" customFormat="true" ht="14.25" spans="2:5">
      <c r="B33" s="195">
        <v>27</v>
      </c>
      <c r="C33" s="196">
        <v>500</v>
      </c>
      <c r="D33" s="197">
        <f t="shared" si="0"/>
        <v>1.19650242296013</v>
      </c>
      <c r="E33" s="204">
        <f t="shared" si="1"/>
        <v>417.884653140113</v>
      </c>
    </row>
    <row r="34" s="194" customFormat="true" ht="14.25" spans="2:5">
      <c r="B34" s="195">
        <v>28</v>
      </c>
      <c r="C34" s="196">
        <v>500</v>
      </c>
      <c r="D34" s="197">
        <f t="shared" si="0"/>
        <v>1.20447910577987</v>
      </c>
      <c r="E34" s="204">
        <f t="shared" si="1"/>
        <v>415.117205106073</v>
      </c>
    </row>
    <row r="35" s="194" customFormat="true" ht="14.25" spans="2:5">
      <c r="B35" s="195">
        <v>29</v>
      </c>
      <c r="C35" s="196">
        <v>500</v>
      </c>
      <c r="D35" s="197">
        <f t="shared" si="0"/>
        <v>1.21250896648506</v>
      </c>
      <c r="E35" s="204">
        <f t="shared" si="1"/>
        <v>412.368084542457</v>
      </c>
    </row>
    <row r="36" s="194" customFormat="true" ht="14.25" spans="2:5">
      <c r="B36" s="195">
        <v>30</v>
      </c>
      <c r="C36" s="196">
        <v>500</v>
      </c>
      <c r="D36" s="197">
        <f t="shared" si="0"/>
        <v>1.22059235959497</v>
      </c>
      <c r="E36" s="204">
        <f t="shared" si="1"/>
        <v>409.637170075288</v>
      </c>
    </row>
    <row r="37" s="194" customFormat="true" ht="14.25" spans="2:5">
      <c r="B37" s="195">
        <v>31</v>
      </c>
      <c r="C37" s="196">
        <v>500</v>
      </c>
      <c r="D37" s="197">
        <f t="shared" si="0"/>
        <v>1.22872964199226</v>
      </c>
      <c r="E37" s="204">
        <f t="shared" si="1"/>
        <v>406.924341134392</v>
      </c>
    </row>
    <row r="38" s="194" customFormat="true" ht="14.25" spans="2:5">
      <c r="B38" s="195">
        <v>32</v>
      </c>
      <c r="C38" s="196">
        <v>500</v>
      </c>
      <c r="D38" s="197">
        <f t="shared" si="0"/>
        <v>1.23692117293888</v>
      </c>
      <c r="E38" s="204">
        <f t="shared" si="1"/>
        <v>404.229477948072</v>
      </c>
    </row>
    <row r="39" s="194" customFormat="true" ht="14.25" spans="2:5">
      <c r="B39" s="195">
        <v>33</v>
      </c>
      <c r="C39" s="196">
        <v>500</v>
      </c>
      <c r="D39" s="197">
        <f t="shared" si="0"/>
        <v>1.24516731409181</v>
      </c>
      <c r="E39" s="204">
        <f t="shared" si="1"/>
        <v>401.55246153782</v>
      </c>
    </row>
    <row r="40" s="194" customFormat="true" ht="14.25" spans="2:5">
      <c r="B40" s="195">
        <v>34</v>
      </c>
      <c r="C40" s="196">
        <v>500</v>
      </c>
      <c r="D40" s="197">
        <f t="shared" si="0"/>
        <v>1.25346842951908</v>
      </c>
      <c r="E40" s="204">
        <f t="shared" si="1"/>
        <v>398.893173713066</v>
      </c>
    </row>
    <row r="41" s="194" customFormat="true" ht="14.25" spans="2:5">
      <c r="B41" s="195">
        <v>35</v>
      </c>
      <c r="C41" s="196">
        <v>500</v>
      </c>
      <c r="D41" s="197">
        <f t="shared" si="0"/>
        <v>1.26182488571588</v>
      </c>
      <c r="E41" s="204">
        <f t="shared" si="1"/>
        <v>396.251497065959</v>
      </c>
    </row>
    <row r="42" s="194" customFormat="true" ht="14.25" spans="2:5">
      <c r="B42" s="195">
        <v>36</v>
      </c>
      <c r="C42" s="196">
        <v>500</v>
      </c>
      <c r="D42" s="197">
        <f t="shared" si="0"/>
        <v>1.27023705162065</v>
      </c>
      <c r="E42" s="204">
        <f t="shared" si="1"/>
        <v>393.627314966185</v>
      </c>
    </row>
    <row r="43" s="194" customFormat="true" ht="14.25" spans="2:5">
      <c r="B43" s="195">
        <v>37</v>
      </c>
      <c r="C43" s="196">
        <v>500</v>
      </c>
      <c r="D43" s="197">
        <f t="shared" si="0"/>
        <v>1.27870529863145</v>
      </c>
      <c r="E43" s="204">
        <f t="shared" si="1"/>
        <v>391.020511555813</v>
      </c>
    </row>
    <row r="44" s="194" customFormat="true" ht="14.25" spans="2:5">
      <c r="B44" s="195">
        <v>38</v>
      </c>
      <c r="C44" s="196">
        <v>500</v>
      </c>
      <c r="D44" s="197">
        <f t="shared" si="0"/>
        <v>1.28723000062233</v>
      </c>
      <c r="E44" s="204">
        <f t="shared" si="1"/>
        <v>388.430971744185</v>
      </c>
    </row>
    <row r="45" s="194" customFormat="true" ht="14.25" spans="2:5">
      <c r="B45" s="195">
        <v>39</v>
      </c>
      <c r="C45" s="196">
        <v>500</v>
      </c>
      <c r="D45" s="197">
        <f t="shared" si="0"/>
        <v>1.29581153395981</v>
      </c>
      <c r="E45" s="204">
        <f t="shared" si="1"/>
        <v>385.858581202833</v>
      </c>
    </row>
    <row r="46" s="194" customFormat="true" ht="14.25" spans="2:5">
      <c r="B46" s="195">
        <v>40</v>
      </c>
      <c r="C46" s="196">
        <v>500</v>
      </c>
      <c r="D46" s="197">
        <f t="shared" si="0"/>
        <v>1.30445027751955</v>
      </c>
      <c r="E46" s="204">
        <f t="shared" si="1"/>
        <v>383.30322636043</v>
      </c>
    </row>
    <row r="47" s="194" customFormat="true" ht="14.25" spans="2:5">
      <c r="B47" s="195">
        <v>41</v>
      </c>
      <c r="C47" s="196">
        <v>500</v>
      </c>
      <c r="D47" s="197">
        <f t="shared" si="0"/>
        <v>1.31314661270301</v>
      </c>
      <c r="E47" s="204">
        <f t="shared" si="1"/>
        <v>380.764794397778</v>
      </c>
    </row>
    <row r="48" s="194" customFormat="true" ht="14.25" spans="2:5">
      <c r="B48" s="195">
        <v>42</v>
      </c>
      <c r="C48" s="196">
        <v>500</v>
      </c>
      <c r="D48" s="197">
        <f t="shared" si="0"/>
        <v>1.32190092345436</v>
      </c>
      <c r="E48" s="204">
        <f t="shared" si="1"/>
        <v>378.243173242826</v>
      </c>
    </row>
    <row r="49" s="194" customFormat="true" ht="14.25" spans="2:5">
      <c r="B49" s="195">
        <v>43</v>
      </c>
      <c r="C49" s="196">
        <v>500</v>
      </c>
      <c r="D49" s="197">
        <f t="shared" si="0"/>
        <v>1.33071359627739</v>
      </c>
      <c r="E49" s="204">
        <f t="shared" si="1"/>
        <v>375.738251565721</v>
      </c>
    </row>
    <row r="50" s="194" customFormat="true" ht="14.25" spans="2:5">
      <c r="B50" s="195">
        <v>44</v>
      </c>
      <c r="C50" s="196">
        <v>500</v>
      </c>
      <c r="D50" s="197">
        <f t="shared" si="0"/>
        <v>1.33958502025257</v>
      </c>
      <c r="E50" s="204">
        <f t="shared" si="1"/>
        <v>373.249918773895</v>
      </c>
    </row>
    <row r="51" s="194" customFormat="true" ht="14.25" spans="2:5">
      <c r="B51" s="195">
        <v>45</v>
      </c>
      <c r="C51" s="196">
        <v>500</v>
      </c>
      <c r="D51" s="197">
        <f t="shared" si="0"/>
        <v>1.34851558705426</v>
      </c>
      <c r="E51" s="204">
        <f t="shared" si="1"/>
        <v>370.778065007181</v>
      </c>
    </row>
    <row r="52" s="194" customFormat="true" ht="14.25" spans="2:5">
      <c r="B52" s="195">
        <v>46</v>
      </c>
      <c r="C52" s="196">
        <v>500</v>
      </c>
      <c r="D52" s="197">
        <f t="shared" si="0"/>
        <v>1.35750569096795</v>
      </c>
      <c r="E52" s="204">
        <f t="shared" si="1"/>
        <v>368.322581132961</v>
      </c>
    </row>
    <row r="53" s="194" customFormat="true" ht="14.25" spans="2:5">
      <c r="B53" s="195">
        <v>47</v>
      </c>
      <c r="C53" s="196">
        <v>500</v>
      </c>
      <c r="D53" s="197">
        <f t="shared" si="0"/>
        <v>1.36655572890774</v>
      </c>
      <c r="E53" s="204">
        <f t="shared" si="1"/>
        <v>365.883358741352</v>
      </c>
    </row>
    <row r="54" s="194" customFormat="true" ht="14.25" spans="2:5">
      <c r="B54" s="195">
        <v>48</v>
      </c>
      <c r="C54" s="196">
        <v>500</v>
      </c>
      <c r="D54" s="197">
        <f t="shared" si="0"/>
        <v>1.37566610043379</v>
      </c>
      <c r="E54" s="204">
        <f t="shared" si="1"/>
        <v>363.460290140416</v>
      </c>
    </row>
    <row r="55" s="194" customFormat="true" ht="14.25" spans="2:5">
      <c r="B55" s="195">
        <v>49</v>
      </c>
      <c r="C55" s="196">
        <v>500</v>
      </c>
      <c r="D55" s="197">
        <f t="shared" si="0"/>
        <v>1.38483720777002</v>
      </c>
      <c r="E55" s="204">
        <f t="shared" si="1"/>
        <v>361.053268351407</v>
      </c>
    </row>
    <row r="56" s="194" customFormat="true" ht="14.25" spans="2:5">
      <c r="B56" s="195">
        <v>50</v>
      </c>
      <c r="C56" s="196">
        <v>500</v>
      </c>
      <c r="D56" s="197">
        <f t="shared" si="0"/>
        <v>1.39406945582182</v>
      </c>
      <c r="E56" s="204">
        <f t="shared" si="1"/>
        <v>358.662187104046</v>
      </c>
    </row>
    <row r="57" s="194" customFormat="true" ht="14.25" spans="2:5">
      <c r="B57" s="195">
        <v>51</v>
      </c>
      <c r="C57" s="196">
        <v>500</v>
      </c>
      <c r="D57" s="197">
        <f t="shared" si="0"/>
        <v>1.40336325219396</v>
      </c>
      <c r="E57" s="204">
        <f t="shared" si="1"/>
        <v>356.286940831834</v>
      </c>
    </row>
    <row r="58" s="194" customFormat="true" ht="14.25" spans="2:5">
      <c r="B58" s="195">
        <v>52</v>
      </c>
      <c r="C58" s="196">
        <v>500</v>
      </c>
      <c r="D58" s="197">
        <f t="shared" si="0"/>
        <v>1.41271900720859</v>
      </c>
      <c r="E58" s="204">
        <f t="shared" si="1"/>
        <v>353.927424667385</v>
      </c>
    </row>
    <row r="59" s="194" customFormat="true" ht="14.25" spans="2:5">
      <c r="B59" s="195">
        <v>53</v>
      </c>
      <c r="C59" s="196">
        <v>500</v>
      </c>
      <c r="D59" s="197">
        <f t="shared" si="0"/>
        <v>1.42213713392331</v>
      </c>
      <c r="E59" s="204">
        <f t="shared" si="1"/>
        <v>351.5835344378</v>
      </c>
    </row>
    <row r="60" s="194" customFormat="true" ht="14.25" spans="2:5">
      <c r="B60" s="195">
        <v>54</v>
      </c>
      <c r="C60" s="196">
        <v>500</v>
      </c>
      <c r="D60" s="197">
        <f t="shared" si="0"/>
        <v>1.43161804814947</v>
      </c>
      <c r="E60" s="204">
        <f t="shared" si="1"/>
        <v>349.255166660066</v>
      </c>
    </row>
    <row r="61" s="194" customFormat="true" ht="14.25" spans="2:5">
      <c r="B61" s="195">
        <v>55</v>
      </c>
      <c r="C61" s="196">
        <v>500</v>
      </c>
      <c r="D61" s="197">
        <f t="shared" si="0"/>
        <v>1.44116216847046</v>
      </c>
      <c r="E61" s="204">
        <f t="shared" si="1"/>
        <v>346.942218536489</v>
      </c>
    </row>
    <row r="62" s="194" customFormat="true" ht="14.25" spans="2:5">
      <c r="B62" s="195">
        <v>56</v>
      </c>
      <c r="C62" s="196">
        <v>500</v>
      </c>
      <c r="D62" s="197">
        <f t="shared" si="0"/>
        <v>1.45076991626027</v>
      </c>
      <c r="E62" s="204">
        <f t="shared" si="1"/>
        <v>344.644587950155</v>
      </c>
    </row>
    <row r="63" s="194" customFormat="true" ht="14.25" spans="2:5">
      <c r="B63" s="195">
        <v>57</v>
      </c>
      <c r="C63" s="196">
        <v>500</v>
      </c>
      <c r="D63" s="197">
        <f t="shared" si="0"/>
        <v>1.460441715702</v>
      </c>
      <c r="E63" s="204">
        <f t="shared" si="1"/>
        <v>342.362173460419</v>
      </c>
    </row>
    <row r="64" s="194" customFormat="true" ht="14.25" spans="2:5">
      <c r="B64" s="195">
        <v>58</v>
      </c>
      <c r="C64" s="196">
        <v>500</v>
      </c>
      <c r="D64" s="197">
        <f t="shared" si="0"/>
        <v>1.47017799380668</v>
      </c>
      <c r="E64" s="204">
        <f t="shared" si="1"/>
        <v>340.094874298429</v>
      </c>
    </row>
    <row r="65" s="194" customFormat="true" ht="14.25" spans="2:5">
      <c r="B65" s="195">
        <v>59</v>
      </c>
      <c r="C65" s="196">
        <v>500</v>
      </c>
      <c r="D65" s="197">
        <f t="shared" si="0"/>
        <v>1.47997918043206</v>
      </c>
      <c r="E65" s="204">
        <f t="shared" si="1"/>
        <v>337.842590362678</v>
      </c>
    </row>
    <row r="66" s="194" customFormat="true" ht="14.25" spans="2:5">
      <c r="B66" s="195">
        <v>60</v>
      </c>
      <c r="C66" s="196">
        <v>500</v>
      </c>
      <c r="D66" s="197">
        <f t="shared" si="0"/>
        <v>1.48984570830161</v>
      </c>
      <c r="E66" s="204">
        <f t="shared" si="1"/>
        <v>335.605222214581</v>
      </c>
    </row>
    <row r="67" s="194" customFormat="true" ht="14.25" spans="2:5">
      <c r="B67" s="195">
        <v>61</v>
      </c>
      <c r="C67" s="196">
        <v>500</v>
      </c>
      <c r="D67" s="197">
        <f t="shared" si="0"/>
        <v>1.49977801302362</v>
      </c>
      <c r="E67" s="204">
        <f t="shared" si="1"/>
        <v>333.382671074087</v>
      </c>
    </row>
    <row r="68" s="194" customFormat="true" ht="14.25" spans="2:5">
      <c r="B68" s="195">
        <v>62</v>
      </c>
      <c r="C68" s="196">
        <v>500</v>
      </c>
      <c r="D68" s="197">
        <f t="shared" si="0"/>
        <v>1.50977653311044</v>
      </c>
      <c r="E68" s="204">
        <f t="shared" si="1"/>
        <v>331.174838815318</v>
      </c>
    </row>
    <row r="69" s="194" customFormat="true" ht="14.25" spans="2:5">
      <c r="B69" s="195">
        <v>63</v>
      </c>
      <c r="C69" s="196">
        <v>500</v>
      </c>
      <c r="D69" s="197">
        <f t="shared" si="0"/>
        <v>1.51984170999784</v>
      </c>
      <c r="E69" s="204">
        <f t="shared" si="1"/>
        <v>328.981627962237</v>
      </c>
    </row>
    <row r="70" s="194" customFormat="true" ht="14.25" spans="2:5">
      <c r="B70" s="195">
        <v>64</v>
      </c>
      <c r="C70" s="196">
        <v>500</v>
      </c>
      <c r="D70" s="197">
        <f t="shared" si="0"/>
        <v>1.52997398806449</v>
      </c>
      <c r="E70" s="204">
        <f t="shared" si="1"/>
        <v>326.802941684341</v>
      </c>
    </row>
    <row r="71" s="194" customFormat="true" ht="14.25" spans="2:5">
      <c r="B71" s="195">
        <v>65</v>
      </c>
      <c r="C71" s="196">
        <v>500</v>
      </c>
      <c r="D71" s="197">
        <f t="shared" si="0"/>
        <v>1.54017381465159</v>
      </c>
      <c r="E71" s="204">
        <f t="shared" si="1"/>
        <v>324.638683792392</v>
      </c>
    </row>
    <row r="72" s="194" customFormat="true" ht="14.25" spans="2:5">
      <c r="B72" s="195">
        <v>66</v>
      </c>
      <c r="C72" s="196">
        <v>500</v>
      </c>
      <c r="D72" s="197">
        <f t="shared" ref="D72:D135" si="2">(1+$G$4)^(B72)</f>
        <v>1.5504416400826</v>
      </c>
      <c r="E72" s="204">
        <f t="shared" ref="E72:E135" si="3">C72/D72</f>
        <v>322.488758734164</v>
      </c>
    </row>
    <row r="73" s="194" customFormat="true" ht="14.25" spans="2:5">
      <c r="B73" s="195">
        <v>67</v>
      </c>
      <c r="C73" s="196">
        <v>500</v>
      </c>
      <c r="D73" s="197">
        <f t="shared" si="2"/>
        <v>1.56077791768315</v>
      </c>
      <c r="E73" s="204">
        <f t="shared" si="3"/>
        <v>320.353071590229</v>
      </c>
    </row>
    <row r="74" s="194" customFormat="true" ht="14.25" spans="2:5">
      <c r="B74" s="195">
        <v>68</v>
      </c>
      <c r="C74" s="196">
        <v>500</v>
      </c>
      <c r="D74" s="197">
        <f t="shared" si="2"/>
        <v>1.57118310380104</v>
      </c>
      <c r="E74" s="204">
        <f t="shared" si="3"/>
        <v>318.231528069764</v>
      </c>
    </row>
    <row r="75" s="194" customFormat="true" ht="14.25" spans="2:5">
      <c r="B75" s="195">
        <v>69</v>
      </c>
      <c r="C75" s="196">
        <v>500</v>
      </c>
      <c r="D75" s="197">
        <f t="shared" si="2"/>
        <v>1.58165765782638</v>
      </c>
      <c r="E75" s="204">
        <f t="shared" si="3"/>
        <v>316.124034506388</v>
      </c>
    </row>
    <row r="76" s="194" customFormat="true" ht="14.25" spans="2:5">
      <c r="B76" s="195">
        <v>70</v>
      </c>
      <c r="C76" s="196">
        <v>500</v>
      </c>
      <c r="D76" s="197">
        <f t="shared" si="2"/>
        <v>1.59220204221189</v>
      </c>
      <c r="E76" s="204">
        <f t="shared" si="3"/>
        <v>314.030497854028</v>
      </c>
    </row>
    <row r="77" s="194" customFormat="true" ht="14.25" spans="2:5">
      <c r="B77" s="195">
        <v>71</v>
      </c>
      <c r="C77" s="196">
        <v>500</v>
      </c>
      <c r="D77" s="197">
        <f t="shared" si="2"/>
        <v>1.6028167224933</v>
      </c>
      <c r="E77" s="204">
        <f t="shared" si="3"/>
        <v>311.95082568281</v>
      </c>
    </row>
    <row r="78" s="194" customFormat="true" ht="14.25" spans="2:5">
      <c r="B78" s="195">
        <v>72</v>
      </c>
      <c r="C78" s="196">
        <v>500</v>
      </c>
      <c r="D78" s="197">
        <f t="shared" si="2"/>
        <v>1.61350216730992</v>
      </c>
      <c r="E78" s="204">
        <f t="shared" si="3"/>
        <v>309.884926174976</v>
      </c>
    </row>
    <row r="79" s="194" customFormat="true" ht="14.25" spans="2:5">
      <c r="B79" s="195">
        <v>73</v>
      </c>
      <c r="C79" s="196">
        <v>500</v>
      </c>
      <c r="D79" s="197">
        <f t="shared" si="2"/>
        <v>1.62425884842532</v>
      </c>
      <c r="E79" s="204">
        <f t="shared" si="3"/>
        <v>307.832708120838</v>
      </c>
    </row>
    <row r="80" s="194" customFormat="true" ht="14.25" spans="2:5">
      <c r="B80" s="195">
        <v>74</v>
      </c>
      <c r="C80" s="196">
        <v>500</v>
      </c>
      <c r="D80" s="197">
        <f t="shared" si="2"/>
        <v>1.63508724074816</v>
      </c>
      <c r="E80" s="204">
        <f t="shared" si="3"/>
        <v>305.794080914739</v>
      </c>
    </row>
    <row r="81" s="194" customFormat="true" ht="14.25" spans="2:5">
      <c r="B81" s="195">
        <v>75</v>
      </c>
      <c r="C81" s="196">
        <v>500</v>
      </c>
      <c r="D81" s="197">
        <f t="shared" si="2"/>
        <v>1.64598782235315</v>
      </c>
      <c r="E81" s="204">
        <f t="shared" si="3"/>
        <v>303.768954551066</v>
      </c>
    </row>
    <row r="82" s="194" customFormat="true" ht="14.25" spans="2:5">
      <c r="B82" s="195">
        <v>76</v>
      </c>
      <c r="C82" s="196">
        <v>500</v>
      </c>
      <c r="D82" s="197">
        <f t="shared" si="2"/>
        <v>1.65696107450217</v>
      </c>
      <c r="E82" s="204">
        <f t="shared" si="3"/>
        <v>301.757239620264</v>
      </c>
    </row>
    <row r="83" s="194" customFormat="true" ht="14.25" spans="2:5">
      <c r="B83" s="195">
        <v>77</v>
      </c>
      <c r="C83" s="196">
        <v>500</v>
      </c>
      <c r="D83" s="197">
        <f t="shared" si="2"/>
        <v>1.66800748166551</v>
      </c>
      <c r="E83" s="204">
        <f t="shared" si="3"/>
        <v>299.758847304898</v>
      </c>
    </row>
    <row r="84" s="194" customFormat="true" ht="14.25" spans="2:5">
      <c r="B84" s="195">
        <v>78</v>
      </c>
      <c r="C84" s="196">
        <v>500</v>
      </c>
      <c r="D84" s="197">
        <f t="shared" si="2"/>
        <v>1.67912753154328</v>
      </c>
      <c r="E84" s="204">
        <f t="shared" si="3"/>
        <v>297.773689375726</v>
      </c>
    </row>
    <row r="85" s="194" customFormat="true" ht="14.25" spans="2:5">
      <c r="B85" s="195">
        <v>79</v>
      </c>
      <c r="C85" s="196">
        <v>500</v>
      </c>
      <c r="D85" s="197">
        <f t="shared" si="2"/>
        <v>1.69032171508691</v>
      </c>
      <c r="E85" s="204">
        <f t="shared" si="3"/>
        <v>295.801678187808</v>
      </c>
    </row>
    <row r="86" s="194" customFormat="true" ht="14.25" spans="2:5">
      <c r="B86" s="195">
        <v>80</v>
      </c>
      <c r="C86" s="196">
        <v>500</v>
      </c>
      <c r="D86" s="197">
        <f t="shared" si="2"/>
        <v>1.70159052652082</v>
      </c>
      <c r="E86" s="204">
        <f t="shared" si="3"/>
        <v>293.84272667663</v>
      </c>
    </row>
    <row r="87" s="194" customFormat="true" ht="14.25" spans="2:5">
      <c r="B87" s="195">
        <v>81</v>
      </c>
      <c r="C87" s="196">
        <v>500</v>
      </c>
      <c r="D87" s="197">
        <f t="shared" si="2"/>
        <v>1.71293446336429</v>
      </c>
      <c r="E87" s="204">
        <f t="shared" si="3"/>
        <v>291.896748354268</v>
      </c>
    </row>
    <row r="88" s="194" customFormat="true" ht="14.25" spans="2:5">
      <c r="B88" s="195">
        <v>82</v>
      </c>
      <c r="C88" s="196">
        <v>500</v>
      </c>
      <c r="D88" s="197">
        <f t="shared" si="2"/>
        <v>1.72435402645339</v>
      </c>
      <c r="E88" s="204">
        <f t="shared" si="3"/>
        <v>289.963657305565</v>
      </c>
    </row>
    <row r="89" s="194" customFormat="true" ht="14.25" spans="2:5">
      <c r="B89" s="195">
        <v>83</v>
      </c>
      <c r="C89" s="196">
        <v>500</v>
      </c>
      <c r="D89" s="197">
        <f t="shared" si="2"/>
        <v>1.73584971996307</v>
      </c>
      <c r="E89" s="204">
        <f t="shared" si="3"/>
        <v>288.043368184336</v>
      </c>
    </row>
    <row r="90" s="194" customFormat="true" ht="14.25" spans="2:5">
      <c r="B90" s="195">
        <v>84</v>
      </c>
      <c r="C90" s="196">
        <v>500</v>
      </c>
      <c r="D90" s="197">
        <f t="shared" si="2"/>
        <v>1.7474220514295</v>
      </c>
      <c r="E90" s="204">
        <f t="shared" si="3"/>
        <v>286.135796209605</v>
      </c>
    </row>
    <row r="91" s="194" customFormat="true" ht="14.25" spans="2:5">
      <c r="B91" s="195">
        <v>85</v>
      </c>
      <c r="C91" s="196">
        <v>500</v>
      </c>
      <c r="D91" s="197">
        <f t="shared" si="2"/>
        <v>1.75907153177236</v>
      </c>
      <c r="E91" s="204">
        <f t="shared" si="3"/>
        <v>284.240857161859</v>
      </c>
    </row>
    <row r="92" s="194" customFormat="true" ht="14.25" spans="2:5">
      <c r="B92" s="195">
        <v>86</v>
      </c>
      <c r="C92" s="196">
        <v>500</v>
      </c>
      <c r="D92" s="197">
        <f t="shared" si="2"/>
        <v>1.77079867531751</v>
      </c>
      <c r="E92" s="204">
        <f t="shared" si="3"/>
        <v>282.35846737933</v>
      </c>
    </row>
    <row r="93" s="194" customFormat="true" ht="14.25" spans="2:5">
      <c r="B93" s="195">
        <v>87</v>
      </c>
      <c r="C93" s="196">
        <v>500</v>
      </c>
      <c r="D93" s="197">
        <f t="shared" si="2"/>
        <v>1.78260399981962</v>
      </c>
      <c r="E93" s="204">
        <f t="shared" si="3"/>
        <v>280.488543754302</v>
      </c>
    </row>
    <row r="94" s="194" customFormat="true" ht="14.25" spans="2:5">
      <c r="B94" s="195">
        <v>88</v>
      </c>
      <c r="C94" s="196">
        <v>500</v>
      </c>
      <c r="D94" s="197">
        <f t="shared" si="2"/>
        <v>1.79448802648509</v>
      </c>
      <c r="E94" s="204">
        <f t="shared" si="3"/>
        <v>278.631003729439</v>
      </c>
    </row>
    <row r="95" s="194" customFormat="true" ht="14.25" spans="2:5">
      <c r="B95" s="195">
        <v>89</v>
      </c>
      <c r="C95" s="196">
        <v>500</v>
      </c>
      <c r="D95" s="197">
        <f t="shared" si="2"/>
        <v>1.80645127999499</v>
      </c>
      <c r="E95" s="204">
        <f t="shared" si="3"/>
        <v>276.785765294145</v>
      </c>
    </row>
    <row r="96" s="194" customFormat="true" ht="14.25" spans="2:5">
      <c r="B96" s="195">
        <v>90</v>
      </c>
      <c r="C96" s="196">
        <v>500</v>
      </c>
      <c r="D96" s="197">
        <f t="shared" si="2"/>
        <v>1.81849428852829</v>
      </c>
      <c r="E96" s="204">
        <f t="shared" si="3"/>
        <v>274.952746980938</v>
      </c>
    </row>
    <row r="97" s="194" customFormat="true" ht="14.25" spans="2:5">
      <c r="B97" s="195">
        <v>91</v>
      </c>
      <c r="C97" s="196">
        <v>500</v>
      </c>
      <c r="D97" s="197">
        <f t="shared" si="2"/>
        <v>1.83061758378514</v>
      </c>
      <c r="E97" s="204">
        <f t="shared" si="3"/>
        <v>273.131867861859</v>
      </c>
    </row>
    <row r="98" s="194" customFormat="true" ht="14.25" spans="2:5">
      <c r="B98" s="195">
        <v>92</v>
      </c>
      <c r="C98" s="196">
        <v>500</v>
      </c>
      <c r="D98" s="197">
        <f t="shared" si="2"/>
        <v>1.84282170101038</v>
      </c>
      <c r="E98" s="204">
        <f t="shared" si="3"/>
        <v>271.323047544893</v>
      </c>
    </row>
    <row r="99" s="194" customFormat="true" ht="14.25" spans="2:5">
      <c r="B99" s="195">
        <v>93</v>
      </c>
      <c r="C99" s="196">
        <v>500</v>
      </c>
      <c r="D99" s="197">
        <f t="shared" si="2"/>
        <v>1.85510717901711</v>
      </c>
      <c r="E99" s="204">
        <f t="shared" si="3"/>
        <v>269.526206170424</v>
      </c>
    </row>
    <row r="100" s="194" customFormat="true" ht="14.25" spans="2:5">
      <c r="B100" s="195">
        <v>94</v>
      </c>
      <c r="C100" s="196">
        <v>500</v>
      </c>
      <c r="D100" s="197">
        <f t="shared" si="2"/>
        <v>1.86747456021056</v>
      </c>
      <c r="E100" s="204">
        <f t="shared" si="3"/>
        <v>267.741264407706</v>
      </c>
    </row>
    <row r="101" s="194" customFormat="true" ht="14.25" spans="2:5">
      <c r="B101" s="195">
        <v>95</v>
      </c>
      <c r="C101" s="196">
        <v>500</v>
      </c>
      <c r="D101" s="197">
        <f t="shared" si="2"/>
        <v>1.87992439061196</v>
      </c>
      <c r="E101" s="204">
        <f t="shared" si="3"/>
        <v>265.968143451364</v>
      </c>
    </row>
    <row r="102" s="194" customFormat="true" ht="14.25" spans="2:5">
      <c r="B102" s="195">
        <v>96</v>
      </c>
      <c r="C102" s="196">
        <v>500</v>
      </c>
      <c r="D102" s="197">
        <f t="shared" si="2"/>
        <v>1.89245721988271</v>
      </c>
      <c r="E102" s="204">
        <f t="shared" si="3"/>
        <v>264.206765017911</v>
      </c>
    </row>
    <row r="103" s="194" customFormat="true" ht="14.25" spans="2:5">
      <c r="B103" s="195">
        <v>97</v>
      </c>
      <c r="C103" s="196">
        <v>500</v>
      </c>
      <c r="D103" s="197">
        <f t="shared" si="2"/>
        <v>1.9050736013486</v>
      </c>
      <c r="E103" s="204">
        <f t="shared" si="3"/>
        <v>262.457051342295</v>
      </c>
    </row>
    <row r="104" s="194" customFormat="true" ht="14.25" spans="2:5">
      <c r="B104" s="195">
        <v>98</v>
      </c>
      <c r="C104" s="196">
        <v>500</v>
      </c>
      <c r="D104" s="197">
        <f t="shared" si="2"/>
        <v>1.91777409202425</v>
      </c>
      <c r="E104" s="204">
        <f t="shared" si="3"/>
        <v>260.718925174466</v>
      </c>
    </row>
    <row r="105" s="194" customFormat="true" ht="14.25" spans="2:5">
      <c r="B105" s="195">
        <v>99</v>
      </c>
      <c r="C105" s="196">
        <v>500</v>
      </c>
      <c r="D105" s="197">
        <f t="shared" si="2"/>
        <v>1.93055925263775</v>
      </c>
      <c r="E105" s="204">
        <f t="shared" si="3"/>
        <v>258.992309775959</v>
      </c>
    </row>
    <row r="106" s="194" customFormat="true" ht="14.25" spans="2:5">
      <c r="B106" s="195">
        <v>100</v>
      </c>
      <c r="C106" s="196">
        <v>500</v>
      </c>
      <c r="D106" s="197">
        <f t="shared" si="2"/>
        <v>1.94342964765533</v>
      </c>
      <c r="E106" s="204">
        <f t="shared" si="3"/>
        <v>257.277128916516</v>
      </c>
    </row>
    <row r="107" s="194" customFormat="true" ht="14.25" spans="2:5">
      <c r="B107" s="195">
        <v>101</v>
      </c>
      <c r="C107" s="196">
        <v>500</v>
      </c>
      <c r="D107" s="197">
        <f t="shared" si="2"/>
        <v>1.95638584530637</v>
      </c>
      <c r="E107" s="204">
        <f t="shared" si="3"/>
        <v>255.573306870711</v>
      </c>
    </row>
    <row r="108" s="194" customFormat="true" ht="14.25" spans="2:5">
      <c r="B108" s="195">
        <v>102</v>
      </c>
      <c r="C108" s="196">
        <v>500</v>
      </c>
      <c r="D108" s="197">
        <f t="shared" si="2"/>
        <v>1.96942841760841</v>
      </c>
      <c r="E108" s="204">
        <f t="shared" si="3"/>
        <v>253.880768414614</v>
      </c>
    </row>
    <row r="109" s="194" customFormat="true" ht="14.25" spans="2:5">
      <c r="B109" s="195">
        <v>103</v>
      </c>
      <c r="C109" s="196">
        <v>500</v>
      </c>
      <c r="D109" s="197">
        <f t="shared" si="2"/>
        <v>1.98255794039247</v>
      </c>
      <c r="E109" s="204">
        <f t="shared" si="3"/>
        <v>252.199438822464</v>
      </c>
    </row>
    <row r="110" s="194" customFormat="true" ht="14.25" spans="2:5">
      <c r="B110" s="195">
        <v>104</v>
      </c>
      <c r="C110" s="196">
        <v>500</v>
      </c>
      <c r="D110" s="197">
        <f t="shared" si="2"/>
        <v>1.99577499332842</v>
      </c>
      <c r="E110" s="204">
        <f t="shared" si="3"/>
        <v>250.529243863375</v>
      </c>
    </row>
    <row r="111" s="194" customFormat="true" ht="14.25" spans="2:5">
      <c r="B111" s="195">
        <v>105</v>
      </c>
      <c r="C111" s="196">
        <v>500</v>
      </c>
      <c r="D111" s="197">
        <f t="shared" si="2"/>
        <v>2.0090801599506</v>
      </c>
      <c r="E111" s="204">
        <f t="shared" si="3"/>
        <v>248.870109798055</v>
      </c>
    </row>
    <row r="112" s="194" customFormat="true" ht="14.25" spans="2:5">
      <c r="B112" s="195">
        <v>106</v>
      </c>
      <c r="C112" s="196">
        <v>500</v>
      </c>
      <c r="D112" s="197">
        <f t="shared" si="2"/>
        <v>2.02247402768361</v>
      </c>
      <c r="E112" s="204">
        <f t="shared" si="3"/>
        <v>247.221963375551</v>
      </c>
    </row>
    <row r="113" s="194" customFormat="true" ht="14.25" spans="2:5">
      <c r="B113" s="195">
        <v>107</v>
      </c>
      <c r="C113" s="196">
        <v>500</v>
      </c>
      <c r="D113" s="197">
        <f t="shared" si="2"/>
        <v>2.03595718786817</v>
      </c>
      <c r="E113" s="204">
        <f t="shared" si="3"/>
        <v>245.584731830017</v>
      </c>
    </row>
    <row r="114" s="194" customFormat="true" ht="14.25" spans="2:5">
      <c r="B114" s="195">
        <v>108</v>
      </c>
      <c r="C114" s="196">
        <v>500</v>
      </c>
      <c r="D114" s="197">
        <f t="shared" si="2"/>
        <v>2.04953023578729</v>
      </c>
      <c r="E114" s="204">
        <f t="shared" si="3"/>
        <v>243.958342877501</v>
      </c>
    </row>
    <row r="115" s="194" customFormat="true" ht="14.25" spans="2:5">
      <c r="B115" s="195">
        <v>109</v>
      </c>
      <c r="C115" s="196">
        <v>500</v>
      </c>
      <c r="D115" s="197">
        <f t="shared" si="2"/>
        <v>2.06319377069254</v>
      </c>
      <c r="E115" s="204">
        <f t="shared" si="3"/>
        <v>242.342724712749</v>
      </c>
    </row>
    <row r="116" s="194" customFormat="true" ht="14.25" spans="2:5">
      <c r="B116" s="195">
        <v>110</v>
      </c>
      <c r="C116" s="196">
        <v>500</v>
      </c>
      <c r="D116" s="197">
        <f t="shared" si="2"/>
        <v>2.07694839583048</v>
      </c>
      <c r="E116" s="204">
        <f t="shared" si="3"/>
        <v>240.737806006042</v>
      </c>
    </row>
    <row r="117" s="194" customFormat="true" ht="14.25" spans="2:5">
      <c r="B117" s="195">
        <v>111</v>
      </c>
      <c r="C117" s="196">
        <v>500</v>
      </c>
      <c r="D117" s="197">
        <f t="shared" si="2"/>
        <v>2.09079471846935</v>
      </c>
      <c r="E117" s="204">
        <f t="shared" si="3"/>
        <v>239.143515900042</v>
      </c>
    </row>
    <row r="118" s="194" customFormat="true" ht="14.25" spans="2:5">
      <c r="B118" s="195">
        <v>112</v>
      </c>
      <c r="C118" s="196">
        <v>500</v>
      </c>
      <c r="D118" s="197">
        <f t="shared" si="2"/>
        <v>2.10473334992582</v>
      </c>
      <c r="E118" s="204">
        <f t="shared" si="3"/>
        <v>237.559784006664</v>
      </c>
    </row>
    <row r="119" s="194" customFormat="true" ht="14.25" spans="2:5">
      <c r="B119" s="195">
        <v>113</v>
      </c>
      <c r="C119" s="196">
        <v>500</v>
      </c>
      <c r="D119" s="197">
        <f t="shared" si="2"/>
        <v>2.11876490559199</v>
      </c>
      <c r="E119" s="204">
        <f t="shared" si="3"/>
        <v>235.986540403971</v>
      </c>
    </row>
    <row r="120" s="194" customFormat="true" ht="14.25" spans="2:5">
      <c r="B120" s="195">
        <v>114</v>
      </c>
      <c r="C120" s="196">
        <v>500</v>
      </c>
      <c r="D120" s="197">
        <f t="shared" si="2"/>
        <v>2.1328900049626</v>
      </c>
      <c r="E120" s="204">
        <f t="shared" si="3"/>
        <v>234.423715633084</v>
      </c>
    </row>
    <row r="121" s="194" customFormat="true" ht="14.25" spans="2:5">
      <c r="B121" s="195">
        <v>115</v>
      </c>
      <c r="C121" s="196">
        <v>500</v>
      </c>
      <c r="D121" s="197">
        <f t="shared" si="2"/>
        <v>2.14710927166235</v>
      </c>
      <c r="E121" s="204">
        <f t="shared" si="3"/>
        <v>232.871240695116</v>
      </c>
    </row>
    <row r="122" s="194" customFormat="true" ht="14.25" spans="2:5">
      <c r="B122" s="195">
        <v>116</v>
      </c>
      <c r="C122" s="196">
        <v>500</v>
      </c>
      <c r="D122" s="197">
        <f t="shared" si="2"/>
        <v>2.16142333347344</v>
      </c>
      <c r="E122" s="204">
        <f t="shared" si="3"/>
        <v>231.329047048129</v>
      </c>
    </row>
    <row r="123" s="194" customFormat="true" ht="14.25" spans="2:5">
      <c r="B123" s="195">
        <v>117</v>
      </c>
      <c r="C123" s="196">
        <v>500</v>
      </c>
      <c r="D123" s="197">
        <f t="shared" si="2"/>
        <v>2.17583282236326</v>
      </c>
      <c r="E123" s="204">
        <f t="shared" si="3"/>
        <v>229.797066604102</v>
      </c>
    </row>
    <row r="124" s="194" customFormat="true" ht="14.25" spans="2:5">
      <c r="B124" s="195">
        <v>118</v>
      </c>
      <c r="C124" s="196">
        <v>500</v>
      </c>
      <c r="D124" s="197">
        <f t="shared" si="2"/>
        <v>2.19033837451235</v>
      </c>
      <c r="E124" s="204">
        <f t="shared" si="3"/>
        <v>228.275231725929</v>
      </c>
    </row>
    <row r="125" s="194" customFormat="true" ht="14.25" spans="2:5">
      <c r="B125" s="195">
        <v>119</v>
      </c>
      <c r="C125" s="196">
        <v>500</v>
      </c>
      <c r="D125" s="197">
        <f t="shared" si="2"/>
        <v>2.20494063034243</v>
      </c>
      <c r="E125" s="204">
        <f t="shared" si="3"/>
        <v>226.763475224433</v>
      </c>
    </row>
    <row r="126" s="194" customFormat="true" ht="14.25" spans="2:5">
      <c r="B126" s="195">
        <v>120</v>
      </c>
      <c r="C126" s="196">
        <v>500</v>
      </c>
      <c r="D126" s="197">
        <f t="shared" si="2"/>
        <v>2.21964023454471</v>
      </c>
      <c r="E126" s="204">
        <f t="shared" si="3"/>
        <v>225.261730355397</v>
      </c>
    </row>
    <row r="127" s="194" customFormat="true" ht="14.25" spans="2:5">
      <c r="B127" s="195">
        <v>121</v>
      </c>
      <c r="C127" s="196">
        <v>500</v>
      </c>
      <c r="D127" s="197">
        <f t="shared" si="2"/>
        <v>2.23443783610834</v>
      </c>
      <c r="E127" s="204">
        <f t="shared" si="3"/>
        <v>223.769930816619</v>
      </c>
    </row>
    <row r="128" s="194" customFormat="true" ht="14.25" spans="2:5">
      <c r="B128" s="195">
        <v>122</v>
      </c>
      <c r="C128" s="196">
        <v>500</v>
      </c>
      <c r="D128" s="197">
        <f t="shared" si="2"/>
        <v>2.24933408834906</v>
      </c>
      <c r="E128" s="204">
        <f t="shared" si="3"/>
        <v>222.288010744986</v>
      </c>
    </row>
    <row r="129" s="194" customFormat="true" ht="14.25" spans="2:5">
      <c r="B129" s="195">
        <v>123</v>
      </c>
      <c r="C129" s="196">
        <v>500</v>
      </c>
      <c r="D129" s="197">
        <f t="shared" si="2"/>
        <v>2.26432964893806</v>
      </c>
      <c r="E129" s="204">
        <f t="shared" si="3"/>
        <v>220.815904713562</v>
      </c>
    </row>
    <row r="130" s="194" customFormat="true" ht="14.25" spans="2:5">
      <c r="B130" s="195">
        <v>124</v>
      </c>
      <c r="C130" s="196">
        <v>500</v>
      </c>
      <c r="D130" s="197">
        <f t="shared" si="2"/>
        <v>2.27942517993098</v>
      </c>
      <c r="E130" s="204">
        <f t="shared" si="3"/>
        <v>219.353547728704</v>
      </c>
    </row>
    <row r="131" s="194" customFormat="true" ht="14.25" spans="2:5">
      <c r="B131" s="195">
        <v>125</v>
      </c>
      <c r="C131" s="196">
        <v>500</v>
      </c>
      <c r="D131" s="197">
        <f t="shared" si="2"/>
        <v>2.29462134779718</v>
      </c>
      <c r="E131" s="204">
        <f t="shared" si="3"/>
        <v>217.90087522719</v>
      </c>
    </row>
    <row r="132" s="194" customFormat="true" ht="14.25" spans="2:5">
      <c r="B132" s="195">
        <v>126</v>
      </c>
      <c r="C132" s="196">
        <v>500</v>
      </c>
      <c r="D132" s="197">
        <f t="shared" si="2"/>
        <v>2.30991882344917</v>
      </c>
      <c r="E132" s="204">
        <f t="shared" si="3"/>
        <v>216.457823073367</v>
      </c>
    </row>
    <row r="133" s="194" customFormat="true" ht="14.25" spans="2:5">
      <c r="B133" s="195">
        <v>127</v>
      </c>
      <c r="C133" s="196">
        <v>500</v>
      </c>
      <c r="D133" s="197">
        <f t="shared" si="2"/>
        <v>2.32531828227216</v>
      </c>
      <c r="E133" s="204">
        <f t="shared" si="3"/>
        <v>215.024327556325</v>
      </c>
    </row>
    <row r="134" s="194" customFormat="true" ht="14.25" spans="2:5">
      <c r="B134" s="195">
        <v>128</v>
      </c>
      <c r="C134" s="196">
        <v>500</v>
      </c>
      <c r="D134" s="197">
        <f t="shared" si="2"/>
        <v>2.34082040415397</v>
      </c>
      <c r="E134" s="204">
        <f t="shared" si="3"/>
        <v>213.600325387078</v>
      </c>
    </row>
    <row r="135" s="194" customFormat="true" ht="14.25" spans="2:5">
      <c r="B135" s="195">
        <v>129</v>
      </c>
      <c r="C135" s="196">
        <v>500</v>
      </c>
      <c r="D135" s="197">
        <f t="shared" si="2"/>
        <v>2.356425873515</v>
      </c>
      <c r="E135" s="204">
        <f t="shared" si="3"/>
        <v>212.185753695773</v>
      </c>
    </row>
    <row r="136" s="194" customFormat="true" ht="14.25" spans="2:5">
      <c r="B136" s="195">
        <v>130</v>
      </c>
      <c r="C136" s="196">
        <v>500</v>
      </c>
      <c r="D136" s="197">
        <f t="shared" ref="D136:D199" si="4">(1+$G$4)^(B136)</f>
        <v>2.37213537933843</v>
      </c>
      <c r="E136" s="204">
        <f t="shared" ref="E136:E199" si="5">C136/D136</f>
        <v>210.780550028913</v>
      </c>
    </row>
    <row r="137" s="194" customFormat="true" ht="14.25" spans="2:5">
      <c r="B137" s="195">
        <v>131</v>
      </c>
      <c r="C137" s="196">
        <v>500</v>
      </c>
      <c r="D137" s="197">
        <f t="shared" si="4"/>
        <v>2.38794961520069</v>
      </c>
      <c r="E137" s="204">
        <f t="shared" si="5"/>
        <v>209.384652346603</v>
      </c>
    </row>
    <row r="138" s="194" customFormat="true" ht="14.25" spans="2:5">
      <c r="B138" s="195">
        <v>132</v>
      </c>
      <c r="C138" s="196">
        <v>500</v>
      </c>
      <c r="D138" s="197">
        <f t="shared" si="4"/>
        <v>2.40386927930203</v>
      </c>
      <c r="E138" s="204">
        <f t="shared" si="5"/>
        <v>207.997999019804</v>
      </c>
    </row>
    <row r="139" s="194" customFormat="true" ht="14.25" spans="2:5">
      <c r="B139" s="195">
        <v>133</v>
      </c>
      <c r="C139" s="196">
        <v>500</v>
      </c>
      <c r="D139" s="197">
        <f t="shared" si="4"/>
        <v>2.41989507449737</v>
      </c>
      <c r="E139" s="204">
        <f t="shared" si="5"/>
        <v>206.62052882762</v>
      </c>
    </row>
    <row r="140" s="194" customFormat="true" ht="14.25" spans="2:5">
      <c r="B140" s="195">
        <v>134</v>
      </c>
      <c r="C140" s="196">
        <v>500</v>
      </c>
      <c r="D140" s="197">
        <f t="shared" si="4"/>
        <v>2.43602770832736</v>
      </c>
      <c r="E140" s="204">
        <f t="shared" si="5"/>
        <v>205.252180954589</v>
      </c>
    </row>
    <row r="141" s="194" customFormat="true" ht="14.25" spans="2:5">
      <c r="B141" s="195">
        <v>135</v>
      </c>
      <c r="C141" s="196">
        <v>500</v>
      </c>
      <c r="D141" s="197">
        <f t="shared" si="4"/>
        <v>2.45226789304954</v>
      </c>
      <c r="E141" s="204">
        <f t="shared" si="5"/>
        <v>203.892894988003</v>
      </c>
    </row>
    <row r="142" s="194" customFormat="true" ht="14.25" spans="2:5">
      <c r="B142" s="195">
        <v>136</v>
      </c>
      <c r="C142" s="196">
        <v>500</v>
      </c>
      <c r="D142" s="197">
        <f t="shared" si="4"/>
        <v>2.46861634566987</v>
      </c>
      <c r="E142" s="204">
        <f t="shared" si="5"/>
        <v>202.542610915234</v>
      </c>
    </row>
    <row r="143" s="194" customFormat="true" ht="14.25" spans="2:5">
      <c r="B143" s="195">
        <v>137</v>
      </c>
      <c r="C143" s="196">
        <v>500</v>
      </c>
      <c r="D143" s="197">
        <f t="shared" si="4"/>
        <v>2.48507378797433</v>
      </c>
      <c r="E143" s="204">
        <f t="shared" si="5"/>
        <v>201.201269121094</v>
      </c>
    </row>
    <row r="144" s="194" customFormat="true" ht="14.25" spans="2:5">
      <c r="B144" s="195">
        <v>138</v>
      </c>
      <c r="C144" s="196">
        <v>500</v>
      </c>
      <c r="D144" s="197">
        <f t="shared" si="4"/>
        <v>2.50164094656083</v>
      </c>
      <c r="E144" s="204">
        <f t="shared" si="5"/>
        <v>199.868810385193</v>
      </c>
    </row>
    <row r="145" s="194" customFormat="true" ht="14.25" spans="2:5">
      <c r="B145" s="195">
        <v>139</v>
      </c>
      <c r="C145" s="196">
        <v>500</v>
      </c>
      <c r="D145" s="197">
        <f t="shared" si="4"/>
        <v>2.51831855287124</v>
      </c>
      <c r="E145" s="204">
        <f t="shared" si="5"/>
        <v>198.54517587933</v>
      </c>
    </row>
    <row r="146" s="194" customFormat="true" ht="14.25" spans="2:5">
      <c r="B146" s="195">
        <v>140</v>
      </c>
      <c r="C146" s="196">
        <v>500</v>
      </c>
      <c r="D146" s="197">
        <f t="shared" si="4"/>
        <v>2.53510734322371</v>
      </c>
      <c r="E146" s="204">
        <f t="shared" si="5"/>
        <v>197.230307164898</v>
      </c>
    </row>
    <row r="147" s="194" customFormat="true" ht="14.25" spans="2:5">
      <c r="B147" s="195">
        <v>141</v>
      </c>
      <c r="C147" s="196">
        <v>500</v>
      </c>
      <c r="D147" s="197">
        <f t="shared" si="4"/>
        <v>2.5520080588452</v>
      </c>
      <c r="E147" s="204">
        <f t="shared" si="5"/>
        <v>195.924146190296</v>
      </c>
    </row>
    <row r="148" s="194" customFormat="true" ht="14.25" spans="2:5">
      <c r="B148" s="195">
        <v>142</v>
      </c>
      <c r="C148" s="196">
        <v>500</v>
      </c>
      <c r="D148" s="197">
        <f t="shared" si="4"/>
        <v>2.56902144590417</v>
      </c>
      <c r="E148" s="204">
        <f t="shared" si="5"/>
        <v>194.626635288373</v>
      </c>
    </row>
    <row r="149" s="194" customFormat="true" ht="14.25" spans="2:5">
      <c r="B149" s="195">
        <v>143</v>
      </c>
      <c r="C149" s="196">
        <v>500</v>
      </c>
      <c r="D149" s="197">
        <f t="shared" si="4"/>
        <v>2.58614825554353</v>
      </c>
      <c r="E149" s="204">
        <f t="shared" si="5"/>
        <v>193.337717173881</v>
      </c>
    </row>
    <row r="150" s="194" customFormat="true" ht="14.25" spans="2:5">
      <c r="B150" s="195">
        <v>144</v>
      </c>
      <c r="C150" s="196">
        <v>500</v>
      </c>
      <c r="D150" s="197">
        <f t="shared" si="4"/>
        <v>2.60338924391382</v>
      </c>
      <c r="E150" s="204">
        <f t="shared" si="5"/>
        <v>192.057334940941</v>
      </c>
    </row>
    <row r="151" s="194" customFormat="true" ht="14.25" spans="2:5">
      <c r="B151" s="195">
        <v>145</v>
      </c>
      <c r="C151" s="196">
        <v>500</v>
      </c>
      <c r="D151" s="197">
        <f t="shared" si="4"/>
        <v>2.62074517220658</v>
      </c>
      <c r="E151" s="204">
        <f t="shared" si="5"/>
        <v>190.785432060538</v>
      </c>
    </row>
    <row r="152" s="194" customFormat="true" ht="14.25" spans="2:5">
      <c r="B152" s="195">
        <v>146</v>
      </c>
      <c r="C152" s="196">
        <v>500</v>
      </c>
      <c r="D152" s="197">
        <f t="shared" si="4"/>
        <v>2.63821680668796</v>
      </c>
      <c r="E152" s="204">
        <f t="shared" si="5"/>
        <v>189.521952378017</v>
      </c>
    </row>
    <row r="153" s="194" customFormat="true" ht="14.25" spans="2:5">
      <c r="B153" s="195">
        <v>147</v>
      </c>
      <c r="C153" s="196">
        <v>500</v>
      </c>
      <c r="D153" s="197">
        <f t="shared" si="4"/>
        <v>2.65580491873254</v>
      </c>
      <c r="E153" s="204">
        <f t="shared" si="5"/>
        <v>188.266840110613</v>
      </c>
    </row>
    <row r="154" s="194" customFormat="true" ht="14.25" spans="2:5">
      <c r="B154" s="195">
        <v>148</v>
      </c>
      <c r="C154" s="196">
        <v>500</v>
      </c>
      <c r="D154" s="197">
        <f t="shared" si="4"/>
        <v>2.67351028485742</v>
      </c>
      <c r="E154" s="204">
        <f t="shared" si="5"/>
        <v>187.02003984498</v>
      </c>
    </row>
    <row r="155" s="194" customFormat="true" ht="14.25" spans="2:5">
      <c r="B155" s="195">
        <v>149</v>
      </c>
      <c r="C155" s="196">
        <v>500</v>
      </c>
      <c r="D155" s="197">
        <f t="shared" si="4"/>
        <v>2.69133368675647</v>
      </c>
      <c r="E155" s="204">
        <f t="shared" si="5"/>
        <v>185.781496534749</v>
      </c>
    </row>
    <row r="156" s="194" customFormat="true" ht="14.25" spans="2:5">
      <c r="B156" s="195">
        <v>150</v>
      </c>
      <c r="C156" s="196">
        <v>500</v>
      </c>
      <c r="D156" s="197">
        <f t="shared" si="4"/>
        <v>2.70927591133485</v>
      </c>
      <c r="E156" s="204">
        <f t="shared" si="5"/>
        <v>184.551155498095</v>
      </c>
    </row>
    <row r="157" s="194" customFormat="true" ht="14.25" spans="2:5">
      <c r="B157" s="195">
        <v>151</v>
      </c>
      <c r="C157" s="196">
        <v>500</v>
      </c>
      <c r="D157" s="197">
        <f t="shared" si="4"/>
        <v>2.72733775074375</v>
      </c>
      <c r="E157" s="204">
        <f t="shared" si="5"/>
        <v>183.328962415326</v>
      </c>
    </row>
    <row r="158" s="194" customFormat="true" ht="14.25" spans="2:5">
      <c r="B158" s="195">
        <v>152</v>
      </c>
      <c r="C158" s="196">
        <v>500</v>
      </c>
      <c r="D158" s="197">
        <f t="shared" si="4"/>
        <v>2.74552000241537</v>
      </c>
      <c r="E158" s="204">
        <f t="shared" si="5"/>
        <v>182.114863326483</v>
      </c>
    </row>
    <row r="159" s="194" customFormat="true" ht="14.25" spans="2:5">
      <c r="B159" s="195">
        <v>153</v>
      </c>
      <c r="C159" s="196">
        <v>500</v>
      </c>
      <c r="D159" s="197">
        <f t="shared" si="4"/>
        <v>2.76382346909814</v>
      </c>
      <c r="E159" s="204">
        <f t="shared" si="5"/>
        <v>180.908804628956</v>
      </c>
    </row>
    <row r="160" s="194" customFormat="true" ht="14.25" spans="2:5">
      <c r="B160" s="195">
        <v>154</v>
      </c>
      <c r="C160" s="196">
        <v>500</v>
      </c>
      <c r="D160" s="197">
        <f t="shared" si="4"/>
        <v>2.78224895889213</v>
      </c>
      <c r="E160" s="204">
        <f t="shared" si="5"/>
        <v>179.710733075122</v>
      </c>
    </row>
    <row r="161" s="194" customFormat="true" ht="14.25" spans="2:5">
      <c r="B161" s="195">
        <v>155</v>
      </c>
      <c r="C161" s="196">
        <v>500</v>
      </c>
      <c r="D161" s="197">
        <f t="shared" si="4"/>
        <v>2.80079728528474</v>
      </c>
      <c r="E161" s="204">
        <f t="shared" si="5"/>
        <v>178.520595769989</v>
      </c>
    </row>
    <row r="162" s="194" customFormat="true" ht="14.25" spans="2:5">
      <c r="B162" s="195">
        <v>156</v>
      </c>
      <c r="C162" s="196">
        <v>500</v>
      </c>
      <c r="D162" s="197">
        <f t="shared" si="4"/>
        <v>2.81946926718664</v>
      </c>
      <c r="E162" s="204">
        <f t="shared" si="5"/>
        <v>177.338340168863</v>
      </c>
    </row>
    <row r="163" s="194" customFormat="true" ht="14.25" spans="2:5">
      <c r="B163" s="195">
        <v>157</v>
      </c>
      <c r="C163" s="196">
        <v>500</v>
      </c>
      <c r="D163" s="197">
        <f t="shared" si="4"/>
        <v>2.83826572896789</v>
      </c>
      <c r="E163" s="204">
        <f t="shared" si="5"/>
        <v>176.16391407503</v>
      </c>
    </row>
    <row r="164" s="194" customFormat="true" ht="14.25" spans="2:5">
      <c r="B164" s="195">
        <v>158</v>
      </c>
      <c r="C164" s="196">
        <v>500</v>
      </c>
      <c r="D164" s="197">
        <f t="shared" si="4"/>
        <v>2.85718750049434</v>
      </c>
      <c r="E164" s="204">
        <f t="shared" si="5"/>
        <v>174.997265637447</v>
      </c>
    </row>
    <row r="165" s="194" customFormat="true" ht="14.25" spans="2:5">
      <c r="B165" s="195">
        <v>159</v>
      </c>
      <c r="C165" s="196">
        <v>500</v>
      </c>
      <c r="D165" s="197">
        <f t="shared" si="4"/>
        <v>2.8762354171643</v>
      </c>
      <c r="E165" s="204">
        <f t="shared" si="5"/>
        <v>173.838343348457</v>
      </c>
    </row>
    <row r="166" s="194" customFormat="true" ht="14.25" spans="2:5">
      <c r="B166" s="195">
        <v>160</v>
      </c>
      <c r="C166" s="196">
        <v>500</v>
      </c>
      <c r="D166" s="197">
        <f t="shared" si="4"/>
        <v>2.8954103199454</v>
      </c>
      <c r="E166" s="204">
        <f t="shared" si="5"/>
        <v>172.687096041513</v>
      </c>
    </row>
    <row r="167" s="194" customFormat="true" ht="14.25" spans="2:5">
      <c r="B167" s="195">
        <v>161</v>
      </c>
      <c r="C167" s="196">
        <v>500</v>
      </c>
      <c r="D167" s="197">
        <f t="shared" si="4"/>
        <v>2.9147130554117</v>
      </c>
      <c r="E167" s="204">
        <f t="shared" si="5"/>
        <v>171.543472888921</v>
      </c>
    </row>
    <row r="168" s="194" customFormat="true" ht="14.25" spans="2:5">
      <c r="B168" s="195">
        <v>162</v>
      </c>
      <c r="C168" s="196">
        <v>500</v>
      </c>
      <c r="D168" s="197">
        <f t="shared" si="4"/>
        <v>2.93414447578111</v>
      </c>
      <c r="E168" s="204">
        <f t="shared" si="5"/>
        <v>170.40742339959</v>
      </c>
    </row>
    <row r="169" s="194" customFormat="true" ht="14.25" spans="2:5">
      <c r="B169" s="195">
        <v>163</v>
      </c>
      <c r="C169" s="196">
        <v>500</v>
      </c>
      <c r="D169" s="197">
        <f t="shared" si="4"/>
        <v>2.95370543895298</v>
      </c>
      <c r="E169" s="204">
        <f t="shared" si="5"/>
        <v>169.278897416811</v>
      </c>
    </row>
    <row r="170" s="194" customFormat="true" ht="14.25" spans="2:5">
      <c r="B170" s="195">
        <v>164</v>
      </c>
      <c r="C170" s="196">
        <v>500</v>
      </c>
      <c r="D170" s="197">
        <f t="shared" si="4"/>
        <v>2.973396808546</v>
      </c>
      <c r="E170" s="204">
        <f t="shared" si="5"/>
        <v>168.157845116038</v>
      </c>
    </row>
    <row r="171" s="194" customFormat="true" ht="14.25" spans="2:5">
      <c r="B171" s="195">
        <v>165</v>
      </c>
      <c r="C171" s="196">
        <v>500</v>
      </c>
      <c r="D171" s="197">
        <f t="shared" si="4"/>
        <v>2.99321945393631</v>
      </c>
      <c r="E171" s="204">
        <f t="shared" si="5"/>
        <v>167.044217002687</v>
      </c>
    </row>
    <row r="172" s="194" customFormat="true" ht="14.25" spans="2:5">
      <c r="B172" s="195">
        <v>166</v>
      </c>
      <c r="C172" s="196">
        <v>500</v>
      </c>
      <c r="D172" s="197">
        <f t="shared" si="4"/>
        <v>3.01317425029589</v>
      </c>
      <c r="E172" s="204">
        <f t="shared" si="5"/>
        <v>165.937963909954</v>
      </c>
    </row>
    <row r="173" s="194" customFormat="true" ht="14.25" spans="2:5">
      <c r="B173" s="195">
        <v>167</v>
      </c>
      <c r="C173" s="196">
        <v>500</v>
      </c>
      <c r="D173" s="197">
        <f t="shared" si="4"/>
        <v>3.03326207863119</v>
      </c>
      <c r="E173" s="204">
        <f t="shared" si="5"/>
        <v>164.839036996643</v>
      </c>
    </row>
    <row r="174" s="194" customFormat="true" ht="14.25" spans="2:5">
      <c r="B174" s="195">
        <v>168</v>
      </c>
      <c r="C174" s="196">
        <v>500</v>
      </c>
      <c r="D174" s="197">
        <f t="shared" si="4"/>
        <v>3.05348382582207</v>
      </c>
      <c r="E174" s="204">
        <f t="shared" si="5"/>
        <v>163.747387745009</v>
      </c>
    </row>
    <row r="175" s="194" customFormat="true" ht="14.25" spans="2:5">
      <c r="B175" s="195">
        <v>169</v>
      </c>
      <c r="C175" s="196">
        <v>500</v>
      </c>
      <c r="D175" s="197">
        <f t="shared" si="4"/>
        <v>3.07384038466088</v>
      </c>
      <c r="E175" s="204">
        <f t="shared" si="5"/>
        <v>162.662967958618</v>
      </c>
    </row>
    <row r="176" s="194" customFormat="true" ht="14.25" spans="2:5">
      <c r="B176" s="195">
        <v>170</v>
      </c>
      <c r="C176" s="196">
        <v>500</v>
      </c>
      <c r="D176" s="197">
        <f t="shared" si="4"/>
        <v>3.09433265389195</v>
      </c>
      <c r="E176" s="204">
        <f t="shared" si="5"/>
        <v>161.585729760217</v>
      </c>
    </row>
    <row r="177" s="194" customFormat="true" ht="14.25" spans="2:5">
      <c r="B177" s="195">
        <v>171</v>
      </c>
      <c r="C177" s="196">
        <v>500</v>
      </c>
      <c r="D177" s="197">
        <f t="shared" si="4"/>
        <v>3.11496153825123</v>
      </c>
      <c r="E177" s="204">
        <f t="shared" si="5"/>
        <v>160.51562558962</v>
      </c>
    </row>
    <row r="178" s="194" customFormat="true" ht="14.25" spans="2:5">
      <c r="B178" s="195">
        <v>172</v>
      </c>
      <c r="C178" s="196">
        <v>500</v>
      </c>
      <c r="D178" s="197">
        <f t="shared" si="4"/>
        <v>3.13572794850624</v>
      </c>
      <c r="E178" s="204">
        <f t="shared" si="5"/>
        <v>159.452608201609</v>
      </c>
    </row>
    <row r="179" s="194" customFormat="true" ht="14.25" spans="2:5">
      <c r="B179" s="195">
        <v>173</v>
      </c>
      <c r="C179" s="196">
        <v>500</v>
      </c>
      <c r="D179" s="197">
        <f t="shared" si="4"/>
        <v>3.15663280149628</v>
      </c>
      <c r="E179" s="204">
        <f t="shared" si="5"/>
        <v>158.39663066385</v>
      </c>
    </row>
    <row r="180" s="194" customFormat="true" ht="14.25" spans="2:5">
      <c r="B180" s="195">
        <v>174</v>
      </c>
      <c r="C180" s="196">
        <v>500</v>
      </c>
      <c r="D180" s="197">
        <f t="shared" si="4"/>
        <v>3.17767702017292</v>
      </c>
      <c r="E180" s="204">
        <f t="shared" si="5"/>
        <v>157.347646354818</v>
      </c>
    </row>
    <row r="181" s="194" customFormat="true" ht="14.25" spans="2:5">
      <c r="B181" s="195">
        <v>175</v>
      </c>
      <c r="C181" s="196">
        <v>500</v>
      </c>
      <c r="D181" s="197">
        <f t="shared" si="4"/>
        <v>3.19886153364074</v>
      </c>
      <c r="E181" s="204">
        <f t="shared" si="5"/>
        <v>156.305608961739</v>
      </c>
    </row>
    <row r="182" s="194" customFormat="true" ht="14.25" spans="2:5">
      <c r="B182" s="195">
        <v>176</v>
      </c>
      <c r="C182" s="196">
        <v>500</v>
      </c>
      <c r="D182" s="197">
        <f t="shared" si="4"/>
        <v>3.22018727719835</v>
      </c>
      <c r="E182" s="204">
        <f t="shared" si="5"/>
        <v>155.270472478549</v>
      </c>
    </row>
    <row r="183" s="194" customFormat="true" ht="14.25" spans="2:5">
      <c r="B183" s="195">
        <v>177</v>
      </c>
      <c r="C183" s="196">
        <v>500</v>
      </c>
      <c r="D183" s="197">
        <f t="shared" si="4"/>
        <v>3.24165519237967</v>
      </c>
      <c r="E183" s="204">
        <f t="shared" si="5"/>
        <v>154.242191203857</v>
      </c>
    </row>
    <row r="184" s="194" customFormat="true" ht="14.25" spans="2:5">
      <c r="B184" s="195">
        <v>178</v>
      </c>
      <c r="C184" s="196">
        <v>500</v>
      </c>
      <c r="D184" s="197">
        <f t="shared" si="4"/>
        <v>3.26326622699553</v>
      </c>
      <c r="E184" s="204">
        <f t="shared" si="5"/>
        <v>153.220719738931</v>
      </c>
    </row>
    <row r="185" s="194" customFormat="true" ht="14.25" spans="2:5">
      <c r="B185" s="195">
        <v>179</v>
      </c>
      <c r="C185" s="196">
        <v>500</v>
      </c>
      <c r="D185" s="197">
        <f t="shared" si="4"/>
        <v>3.2850213351755</v>
      </c>
      <c r="E185" s="204">
        <f t="shared" si="5"/>
        <v>152.206012985693</v>
      </c>
    </row>
    <row r="186" s="194" customFormat="true" ht="14.25" spans="2:5">
      <c r="B186" s="195">
        <v>180</v>
      </c>
      <c r="C186" s="196">
        <v>500</v>
      </c>
      <c r="D186" s="197">
        <f t="shared" si="4"/>
        <v>3.30692147741001</v>
      </c>
      <c r="E186" s="204">
        <f t="shared" si="5"/>
        <v>151.198026144728</v>
      </c>
    </row>
    <row r="187" s="194" customFormat="true" ht="14.25" spans="2:5">
      <c r="B187" s="195">
        <v>181</v>
      </c>
      <c r="C187" s="196">
        <v>500</v>
      </c>
      <c r="D187" s="197">
        <f t="shared" si="4"/>
        <v>3.32896762059274</v>
      </c>
      <c r="E187" s="204">
        <f t="shared" si="5"/>
        <v>150.196714713306</v>
      </c>
    </row>
    <row r="188" s="194" customFormat="true" ht="14.25" spans="2:5">
      <c r="B188" s="195">
        <v>182</v>
      </c>
      <c r="C188" s="196">
        <v>500</v>
      </c>
      <c r="D188" s="197">
        <f t="shared" si="4"/>
        <v>3.35116073806336</v>
      </c>
      <c r="E188" s="204">
        <f t="shared" si="5"/>
        <v>149.202034483416</v>
      </c>
    </row>
    <row r="189" s="194" customFormat="true" ht="14.25" spans="2:5">
      <c r="B189" s="195">
        <v>183</v>
      </c>
      <c r="C189" s="196">
        <v>500</v>
      </c>
      <c r="D189" s="197">
        <f t="shared" si="4"/>
        <v>3.37350180965045</v>
      </c>
      <c r="E189" s="204">
        <f t="shared" si="5"/>
        <v>148.213941539818</v>
      </c>
    </row>
    <row r="190" s="194" customFormat="true" ht="14.25" spans="2:5">
      <c r="B190" s="195">
        <v>184</v>
      </c>
      <c r="C190" s="196">
        <v>500</v>
      </c>
      <c r="D190" s="197">
        <f t="shared" si="4"/>
        <v>3.39599182171478</v>
      </c>
      <c r="E190" s="204">
        <f t="shared" si="5"/>
        <v>147.232392258097</v>
      </c>
    </row>
    <row r="191" s="194" customFormat="true" ht="14.25" spans="2:5">
      <c r="B191" s="195">
        <v>185</v>
      </c>
      <c r="C191" s="196">
        <v>500</v>
      </c>
      <c r="D191" s="197">
        <f t="shared" si="4"/>
        <v>3.41863176719288</v>
      </c>
      <c r="E191" s="204">
        <f t="shared" si="5"/>
        <v>146.257343302745</v>
      </c>
    </row>
    <row r="192" s="194" customFormat="true" ht="14.25" spans="2:5">
      <c r="B192" s="195">
        <v>186</v>
      </c>
      <c r="C192" s="196">
        <v>500</v>
      </c>
      <c r="D192" s="197">
        <f t="shared" si="4"/>
        <v>3.44142264564083</v>
      </c>
      <c r="E192" s="204">
        <f t="shared" si="5"/>
        <v>145.288751625244</v>
      </c>
    </row>
    <row r="193" s="194" customFormat="true" ht="14.25" spans="2:5">
      <c r="B193" s="195">
        <v>187</v>
      </c>
      <c r="C193" s="196">
        <v>500</v>
      </c>
      <c r="D193" s="197">
        <f t="shared" si="4"/>
        <v>3.46436546327844</v>
      </c>
      <c r="E193" s="204">
        <f t="shared" si="5"/>
        <v>144.326574462163</v>
      </c>
    </row>
    <row r="194" s="194" customFormat="true" ht="14.25" spans="2:5">
      <c r="B194" s="195">
        <v>188</v>
      </c>
      <c r="C194" s="196">
        <v>500</v>
      </c>
      <c r="D194" s="197">
        <f t="shared" si="4"/>
        <v>3.48746123303363</v>
      </c>
      <c r="E194" s="204">
        <f t="shared" si="5"/>
        <v>143.370769333274</v>
      </c>
    </row>
    <row r="195" s="194" customFormat="true" ht="14.25" spans="2:5">
      <c r="B195" s="195">
        <v>189</v>
      </c>
      <c r="C195" s="196">
        <v>500</v>
      </c>
      <c r="D195" s="197">
        <f t="shared" si="4"/>
        <v>3.51071097458718</v>
      </c>
      <c r="E195" s="204">
        <f t="shared" si="5"/>
        <v>142.421294039676</v>
      </c>
    </row>
    <row r="196" s="194" customFormat="true" ht="14.25" spans="2:5">
      <c r="B196" s="195">
        <v>190</v>
      </c>
      <c r="C196" s="196">
        <v>500</v>
      </c>
      <c r="D196" s="197">
        <f t="shared" si="4"/>
        <v>3.53411571441776</v>
      </c>
      <c r="E196" s="204">
        <f t="shared" si="5"/>
        <v>141.47810666193</v>
      </c>
    </row>
    <row r="197" s="194" customFormat="true" ht="14.25" spans="2:5">
      <c r="B197" s="195">
        <v>191</v>
      </c>
      <c r="C197" s="196">
        <v>500</v>
      </c>
      <c r="D197" s="197">
        <f t="shared" si="4"/>
        <v>3.55767648584722</v>
      </c>
      <c r="E197" s="204">
        <f t="shared" si="5"/>
        <v>140.541165558209</v>
      </c>
    </row>
    <row r="198" s="194" customFormat="true" ht="14.25" spans="2:5">
      <c r="B198" s="195">
        <v>192</v>
      </c>
      <c r="C198" s="196">
        <v>500</v>
      </c>
      <c r="D198" s="197">
        <f t="shared" si="4"/>
        <v>3.5813943290862</v>
      </c>
      <c r="E198" s="204">
        <f t="shared" si="5"/>
        <v>139.610429362459</v>
      </c>
    </row>
    <row r="199" s="194" customFormat="true" ht="14.25" spans="2:5">
      <c r="B199" s="195">
        <v>193</v>
      </c>
      <c r="C199" s="196">
        <v>500</v>
      </c>
      <c r="D199" s="197">
        <f t="shared" si="4"/>
        <v>3.60527029128011</v>
      </c>
      <c r="E199" s="204">
        <f t="shared" si="5"/>
        <v>138.685856982575</v>
      </c>
    </row>
    <row r="200" s="194" customFormat="true" ht="14.25" spans="2:5">
      <c r="B200" s="195">
        <v>194</v>
      </c>
      <c r="C200" s="196">
        <v>500</v>
      </c>
      <c r="D200" s="197">
        <f t="shared" ref="D200:D246" si="6">(1+$G$4)^(B200)</f>
        <v>3.62930542655531</v>
      </c>
      <c r="E200" s="204">
        <f t="shared" ref="E200:E246" si="7">C200/D200</f>
        <v>137.767407598585</v>
      </c>
    </row>
    <row r="201" s="194" customFormat="true" ht="14.25" spans="2:5">
      <c r="B201" s="195">
        <v>195</v>
      </c>
      <c r="C201" s="196">
        <v>500</v>
      </c>
      <c r="D201" s="197">
        <f t="shared" si="6"/>
        <v>3.65350079606567</v>
      </c>
      <c r="E201" s="204">
        <f t="shared" si="7"/>
        <v>136.855040660846</v>
      </c>
    </row>
    <row r="202" s="194" customFormat="true" ht="14.25" spans="2:5">
      <c r="B202" s="195">
        <v>196</v>
      </c>
      <c r="C202" s="196">
        <v>500</v>
      </c>
      <c r="D202" s="197">
        <f t="shared" si="6"/>
        <v>3.67785746803945</v>
      </c>
      <c r="E202" s="204">
        <f t="shared" si="7"/>
        <v>135.948715888257</v>
      </c>
    </row>
    <row r="203" s="194" customFormat="true" ht="14.25" spans="2:5">
      <c r="B203" s="195">
        <v>197</v>
      </c>
      <c r="C203" s="196">
        <v>500</v>
      </c>
      <c r="D203" s="197">
        <f t="shared" si="6"/>
        <v>3.70237651782637</v>
      </c>
      <c r="E203" s="204">
        <f t="shared" si="7"/>
        <v>135.048393266481</v>
      </c>
    </row>
    <row r="204" s="194" customFormat="true" ht="14.25" spans="2:5">
      <c r="B204" s="195">
        <v>198</v>
      </c>
      <c r="C204" s="196">
        <v>500</v>
      </c>
      <c r="D204" s="197">
        <f t="shared" si="6"/>
        <v>3.72705902794522</v>
      </c>
      <c r="E204" s="204">
        <f t="shared" si="7"/>
        <v>134.154033046173</v>
      </c>
    </row>
    <row r="205" s="194" customFormat="true" ht="14.25" spans="2:5">
      <c r="B205" s="195">
        <v>199</v>
      </c>
      <c r="C205" s="196">
        <v>500</v>
      </c>
      <c r="D205" s="197">
        <f t="shared" si="6"/>
        <v>3.75190608813152</v>
      </c>
      <c r="E205" s="204">
        <f t="shared" si="7"/>
        <v>133.265595741231</v>
      </c>
    </row>
    <row r="206" s="194" customFormat="true" ht="14.25" spans="2:5">
      <c r="B206" s="195">
        <v>200</v>
      </c>
      <c r="C206" s="196">
        <v>500</v>
      </c>
      <c r="D206" s="197">
        <f t="shared" si="6"/>
        <v>3.77691879538573</v>
      </c>
      <c r="E206" s="204">
        <f t="shared" si="7"/>
        <v>132.383042127051</v>
      </c>
    </row>
    <row r="207" s="194" customFormat="true" ht="14.25" spans="2:5">
      <c r="B207" s="195">
        <v>201</v>
      </c>
      <c r="C207" s="196">
        <v>500</v>
      </c>
      <c r="D207" s="197">
        <f t="shared" si="6"/>
        <v>3.80209825402163</v>
      </c>
      <c r="E207" s="204">
        <f t="shared" si="7"/>
        <v>131.506333238793</v>
      </c>
    </row>
    <row r="208" s="194" customFormat="true" ht="14.25" spans="2:5">
      <c r="B208" s="195">
        <v>202</v>
      </c>
      <c r="C208" s="196">
        <v>500</v>
      </c>
      <c r="D208" s="197">
        <f t="shared" si="6"/>
        <v>3.82744557571511</v>
      </c>
      <c r="E208" s="204">
        <f t="shared" si="7"/>
        <v>130.635430369661</v>
      </c>
    </row>
    <row r="209" s="194" customFormat="true" ht="14.25" spans="2:5">
      <c r="B209" s="195">
        <v>203</v>
      </c>
      <c r="C209" s="196">
        <v>500</v>
      </c>
      <c r="D209" s="197">
        <f t="shared" si="6"/>
        <v>3.85296187955321</v>
      </c>
      <c r="E209" s="204">
        <f t="shared" si="7"/>
        <v>129.7702950692</v>
      </c>
    </row>
    <row r="210" s="194" customFormat="true" ht="14.25" spans="2:5">
      <c r="B210" s="195">
        <v>204</v>
      </c>
      <c r="C210" s="196">
        <v>500</v>
      </c>
      <c r="D210" s="197">
        <f t="shared" si="6"/>
        <v>3.87864829208356</v>
      </c>
      <c r="E210" s="204">
        <f t="shared" si="7"/>
        <v>128.91088914159</v>
      </c>
    </row>
    <row r="211" s="194" customFormat="true" ht="14.25" spans="2:5">
      <c r="B211" s="195">
        <v>205</v>
      </c>
      <c r="C211" s="196">
        <v>500</v>
      </c>
      <c r="D211" s="197">
        <f t="shared" si="6"/>
        <v>3.90450594736412</v>
      </c>
      <c r="E211" s="204">
        <f t="shared" si="7"/>
        <v>128.057174643963</v>
      </c>
    </row>
    <row r="212" s="194" customFormat="true" ht="14.25" spans="2:5">
      <c r="B212" s="195">
        <v>206</v>
      </c>
      <c r="C212" s="196">
        <v>500</v>
      </c>
      <c r="D212" s="197">
        <f t="shared" si="6"/>
        <v>3.93053598701322</v>
      </c>
      <c r="E212" s="204">
        <f t="shared" si="7"/>
        <v>127.209113884732</v>
      </c>
    </row>
    <row r="213" s="194" customFormat="true" ht="14.25" spans="2:5">
      <c r="B213" s="195">
        <v>207</v>
      </c>
      <c r="C213" s="196">
        <v>500</v>
      </c>
      <c r="D213" s="197">
        <f t="shared" si="6"/>
        <v>3.95673956025997</v>
      </c>
      <c r="E213" s="204">
        <f t="shared" si="7"/>
        <v>126.366669421919</v>
      </c>
    </row>
    <row r="214" s="194" customFormat="true" ht="14.25" spans="2:5">
      <c r="B214" s="195">
        <v>208</v>
      </c>
      <c r="C214" s="196">
        <v>500</v>
      </c>
      <c r="D214" s="197">
        <f t="shared" si="6"/>
        <v>3.98311782399504</v>
      </c>
      <c r="E214" s="204">
        <f t="shared" si="7"/>
        <v>125.529804061509</v>
      </c>
    </row>
    <row r="215" s="194" customFormat="true" ht="14.25" spans="2:5">
      <c r="B215" s="195">
        <v>209</v>
      </c>
      <c r="C215" s="196">
        <v>500</v>
      </c>
      <c r="D215" s="197">
        <f t="shared" si="6"/>
        <v>4.00967194282167</v>
      </c>
      <c r="E215" s="204">
        <f t="shared" si="7"/>
        <v>124.698480855803</v>
      </c>
    </row>
    <row r="216" s="194" customFormat="true" ht="14.25" spans="2:5">
      <c r="B216" s="195">
        <v>210</v>
      </c>
      <c r="C216" s="196">
        <v>500</v>
      </c>
      <c r="D216" s="197">
        <f t="shared" si="6"/>
        <v>4.03640308910715</v>
      </c>
      <c r="E216" s="204">
        <f t="shared" si="7"/>
        <v>123.872663101791</v>
      </c>
    </row>
    <row r="217" s="194" customFormat="true" ht="14.25" spans="2:5">
      <c r="B217" s="195">
        <v>211</v>
      </c>
      <c r="C217" s="196">
        <v>500</v>
      </c>
      <c r="D217" s="197">
        <f t="shared" si="6"/>
        <v>4.06331244303453</v>
      </c>
      <c r="E217" s="204">
        <f t="shared" si="7"/>
        <v>123.052314339528</v>
      </c>
    </row>
    <row r="218" s="194" customFormat="true" ht="14.25" spans="2:5">
      <c r="B218" s="195">
        <v>212</v>
      </c>
      <c r="C218" s="196">
        <v>500</v>
      </c>
      <c r="D218" s="197">
        <f t="shared" si="6"/>
        <v>4.09040119265476</v>
      </c>
      <c r="E218" s="204">
        <f t="shared" si="7"/>
        <v>122.237398350524</v>
      </c>
    </row>
    <row r="219" s="194" customFormat="true" ht="14.25" spans="2:5">
      <c r="B219" s="195">
        <v>213</v>
      </c>
      <c r="C219" s="196">
        <v>500</v>
      </c>
      <c r="D219" s="197">
        <f t="shared" si="6"/>
        <v>4.11767053393912</v>
      </c>
      <c r="E219" s="204">
        <f t="shared" si="7"/>
        <v>121.42787915615</v>
      </c>
    </row>
    <row r="220" s="194" customFormat="true" ht="14.25" spans="2:5">
      <c r="B220" s="195">
        <v>214</v>
      </c>
      <c r="C220" s="196">
        <v>500</v>
      </c>
      <c r="D220" s="197">
        <f t="shared" si="6"/>
        <v>4.14512167083205</v>
      </c>
      <c r="E220" s="204">
        <f t="shared" si="7"/>
        <v>120.623721016043</v>
      </c>
    </row>
    <row r="221" s="194" customFormat="true" ht="14.25" spans="2:5">
      <c r="B221" s="195">
        <v>215</v>
      </c>
      <c r="C221" s="196">
        <v>500</v>
      </c>
      <c r="D221" s="197">
        <f t="shared" si="6"/>
        <v>4.17275581530426</v>
      </c>
      <c r="E221" s="204">
        <f t="shared" si="7"/>
        <v>119.824888426533</v>
      </c>
    </row>
    <row r="222" s="194" customFormat="true" ht="14.25" spans="2:5">
      <c r="B222" s="195">
        <v>216</v>
      </c>
      <c r="C222" s="196">
        <v>500</v>
      </c>
      <c r="D222" s="197">
        <f t="shared" si="6"/>
        <v>4.20057418740629</v>
      </c>
      <c r="E222" s="204">
        <f t="shared" si="7"/>
        <v>119.031346119073</v>
      </c>
    </row>
    <row r="223" s="194" customFormat="true" ht="14.25" spans="2:5">
      <c r="B223" s="195">
        <v>217</v>
      </c>
      <c r="C223" s="196">
        <v>500</v>
      </c>
      <c r="D223" s="197">
        <f t="shared" si="6"/>
        <v>4.22857801532233</v>
      </c>
      <c r="E223" s="204">
        <f t="shared" si="7"/>
        <v>118.243059058681</v>
      </c>
    </row>
    <row r="224" s="194" customFormat="true" ht="14.25" spans="2:5">
      <c r="B224" s="195">
        <v>218</v>
      </c>
      <c r="C224" s="196">
        <v>500</v>
      </c>
      <c r="D224" s="197">
        <f t="shared" si="6"/>
        <v>4.25676853542448</v>
      </c>
      <c r="E224" s="204">
        <f t="shared" si="7"/>
        <v>117.459992442399</v>
      </c>
    </row>
    <row r="225" s="194" customFormat="true" ht="14.25" spans="2:5">
      <c r="B225" s="195">
        <v>219</v>
      </c>
      <c r="C225" s="196">
        <v>500</v>
      </c>
      <c r="D225" s="197">
        <f t="shared" si="6"/>
        <v>4.28514699232731</v>
      </c>
      <c r="E225" s="204">
        <f t="shared" si="7"/>
        <v>116.682111697747</v>
      </c>
    </row>
    <row r="226" s="194" customFormat="true" ht="14.25" spans="2:5">
      <c r="B226" s="195">
        <v>220</v>
      </c>
      <c r="C226" s="196">
        <v>500</v>
      </c>
      <c r="D226" s="197">
        <f t="shared" si="6"/>
        <v>4.31371463894283</v>
      </c>
      <c r="E226" s="204">
        <f t="shared" si="7"/>
        <v>115.909382481206</v>
      </c>
    </row>
    <row r="227" s="194" customFormat="true" ht="14.25" spans="2:5">
      <c r="B227" s="195">
        <v>221</v>
      </c>
      <c r="C227" s="196">
        <v>500</v>
      </c>
      <c r="D227" s="197">
        <f t="shared" si="6"/>
        <v>4.34247273653578</v>
      </c>
      <c r="E227" s="204">
        <f t="shared" si="7"/>
        <v>115.141770676694</v>
      </c>
    </row>
    <row r="228" s="194" customFormat="true" ht="14.25" spans="2:5">
      <c r="B228" s="195">
        <v>222</v>
      </c>
      <c r="C228" s="196">
        <v>500</v>
      </c>
      <c r="D228" s="197">
        <f t="shared" si="6"/>
        <v>4.37142255477935</v>
      </c>
      <c r="E228" s="204">
        <f t="shared" si="7"/>
        <v>114.379242394067</v>
      </c>
    </row>
    <row r="229" s="194" customFormat="true" ht="14.25" spans="2:5">
      <c r="B229" s="195">
        <v>223</v>
      </c>
      <c r="C229" s="196">
        <v>500</v>
      </c>
      <c r="D229" s="197">
        <f t="shared" si="6"/>
        <v>4.40056537181121</v>
      </c>
      <c r="E229" s="204">
        <f t="shared" si="7"/>
        <v>113.621763967617</v>
      </c>
    </row>
    <row r="230" s="194" customFormat="true" ht="14.25" spans="2:5">
      <c r="B230" s="195">
        <v>224</v>
      </c>
      <c r="C230" s="196">
        <v>500</v>
      </c>
      <c r="D230" s="197">
        <f t="shared" si="6"/>
        <v>4.42990247428995</v>
      </c>
      <c r="E230" s="204">
        <f t="shared" si="7"/>
        <v>112.869301954586</v>
      </c>
    </row>
    <row r="231" s="194" customFormat="true" ht="14.25" spans="2:5">
      <c r="B231" s="195">
        <v>225</v>
      </c>
      <c r="C231" s="196">
        <v>500</v>
      </c>
      <c r="D231" s="197">
        <f t="shared" si="6"/>
        <v>4.45943515745189</v>
      </c>
      <c r="E231" s="204">
        <f t="shared" si="7"/>
        <v>112.121823133695</v>
      </c>
    </row>
    <row r="232" s="194" customFormat="true" ht="14.25" spans="2:5">
      <c r="B232" s="195">
        <v>226</v>
      </c>
      <c r="C232" s="196">
        <v>500</v>
      </c>
      <c r="D232" s="197">
        <f t="shared" si="6"/>
        <v>4.48916472516823</v>
      </c>
      <c r="E232" s="204">
        <f t="shared" si="7"/>
        <v>111.37929450367</v>
      </c>
    </row>
    <row r="233" s="194" customFormat="true" ht="14.25" spans="2:5">
      <c r="B233" s="195">
        <v>227</v>
      </c>
      <c r="C233" s="196">
        <v>500</v>
      </c>
      <c r="D233" s="197">
        <f t="shared" si="6"/>
        <v>4.51909249000269</v>
      </c>
      <c r="E233" s="204">
        <f t="shared" si="7"/>
        <v>110.641683281792</v>
      </c>
    </row>
    <row r="234" s="194" customFormat="true" ht="14.25" spans="2:5">
      <c r="B234" s="195">
        <v>228</v>
      </c>
      <c r="C234" s="196">
        <v>500</v>
      </c>
      <c r="D234" s="197">
        <f t="shared" si="6"/>
        <v>4.54921977326937</v>
      </c>
      <c r="E234" s="204">
        <f t="shared" si="7"/>
        <v>109.908956902442</v>
      </c>
    </row>
    <row r="235" s="194" customFormat="true" ht="14.25" spans="2:5">
      <c r="B235" s="195">
        <v>229</v>
      </c>
      <c r="C235" s="196">
        <v>500</v>
      </c>
      <c r="D235" s="197">
        <f t="shared" si="6"/>
        <v>4.57954790509117</v>
      </c>
      <c r="E235" s="204">
        <f t="shared" si="7"/>
        <v>109.181083015671</v>
      </c>
    </row>
    <row r="236" s="194" customFormat="true" ht="14.25" spans="2:5">
      <c r="B236" s="195">
        <v>230</v>
      </c>
      <c r="C236" s="196">
        <v>500</v>
      </c>
      <c r="D236" s="197">
        <f t="shared" si="6"/>
        <v>4.61007822445844</v>
      </c>
      <c r="E236" s="204">
        <f t="shared" si="7"/>
        <v>108.458029485766</v>
      </c>
    </row>
    <row r="237" s="194" customFormat="true" ht="14.25" spans="2:5">
      <c r="B237" s="195">
        <v>231</v>
      </c>
      <c r="C237" s="196">
        <v>500</v>
      </c>
      <c r="D237" s="197">
        <f t="shared" si="6"/>
        <v>4.64081207928816</v>
      </c>
      <c r="E237" s="204">
        <f t="shared" si="7"/>
        <v>107.739764389834</v>
      </c>
    </row>
    <row r="238" s="194" customFormat="true" ht="14.25" spans="2:5">
      <c r="B238" s="195">
        <v>232</v>
      </c>
      <c r="C238" s="196">
        <v>500</v>
      </c>
      <c r="D238" s="197">
        <f t="shared" si="6"/>
        <v>4.67175082648342</v>
      </c>
      <c r="E238" s="204">
        <f t="shared" si="7"/>
        <v>107.026256016391</v>
      </c>
    </row>
    <row r="239" s="194" customFormat="true" ht="14.25" spans="2:5">
      <c r="B239" s="195">
        <v>233</v>
      </c>
      <c r="C239" s="196">
        <v>500</v>
      </c>
      <c r="D239" s="197">
        <f t="shared" si="6"/>
        <v>4.70289583199331</v>
      </c>
      <c r="E239" s="204">
        <f t="shared" si="7"/>
        <v>106.317472863965</v>
      </c>
    </row>
    <row r="240" s="194" customFormat="true" ht="14.25" spans="2:5">
      <c r="B240" s="195">
        <v>234</v>
      </c>
      <c r="C240" s="196">
        <v>500</v>
      </c>
      <c r="D240" s="197">
        <f t="shared" si="6"/>
        <v>4.73424847087326</v>
      </c>
      <c r="E240" s="204">
        <f t="shared" si="7"/>
        <v>105.6133836397</v>
      </c>
    </row>
    <row r="241" s="194" customFormat="true" ht="14.25" spans="2:5">
      <c r="B241" s="195">
        <v>235</v>
      </c>
      <c r="C241" s="196">
        <v>500</v>
      </c>
      <c r="D241" s="197">
        <f t="shared" si="6"/>
        <v>4.76581012734575</v>
      </c>
      <c r="E241" s="204">
        <f t="shared" si="7"/>
        <v>104.91395725798</v>
      </c>
    </row>
    <row r="242" s="194" customFormat="true" ht="14.25" spans="2:5">
      <c r="B242" s="195">
        <v>236</v>
      </c>
      <c r="C242" s="196">
        <v>500</v>
      </c>
      <c r="D242" s="197">
        <f t="shared" si="6"/>
        <v>4.79758219486139</v>
      </c>
      <c r="E242" s="204">
        <f t="shared" si="7"/>
        <v>104.219162839053</v>
      </c>
    </row>
    <row r="243" s="194" customFormat="true" ht="14.25" spans="2:5">
      <c r="B243" s="195">
        <v>237</v>
      </c>
      <c r="C243" s="196">
        <v>500</v>
      </c>
      <c r="D243" s="197">
        <f t="shared" si="6"/>
        <v>4.82956607616046</v>
      </c>
      <c r="E243" s="204">
        <f t="shared" si="7"/>
        <v>103.528969707669</v>
      </c>
    </row>
    <row r="244" s="194" customFormat="true" ht="14.25" spans="2:5">
      <c r="B244" s="195">
        <v>238</v>
      </c>
      <c r="C244" s="196">
        <v>500</v>
      </c>
      <c r="D244" s="197">
        <f t="shared" si="6"/>
        <v>4.86176318333486</v>
      </c>
      <c r="E244" s="204">
        <f t="shared" si="7"/>
        <v>102.843347391724</v>
      </c>
    </row>
    <row r="245" s="194" customFormat="true" ht="14.25" spans="2:5">
      <c r="B245" s="195">
        <v>239</v>
      </c>
      <c r="C245" s="196">
        <v>500</v>
      </c>
      <c r="D245" s="197">
        <f t="shared" si="6"/>
        <v>4.89417493789043</v>
      </c>
      <c r="E245" s="204">
        <f t="shared" si="7"/>
        <v>102.162265620918</v>
      </c>
    </row>
    <row r="246" s="194" customFormat="true" ht="14.25" spans="2:5">
      <c r="B246" s="195">
        <v>240</v>
      </c>
      <c r="C246" s="196">
        <v>500</v>
      </c>
      <c r="D246" s="197">
        <f t="shared" si="6"/>
        <v>4.9268027708097</v>
      </c>
      <c r="E246" s="204">
        <f t="shared" si="7"/>
        <v>101.485694325415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Equation.3" r:id="rId3">
          <objectPr defaultSize="0" r:id="rId4">
            <anchor moveWithCells="1">
              <from>
                <xdr:col>7</xdr:col>
                <xdr:colOff>654685</xdr:colOff>
                <xdr:row>1</xdr:row>
                <xdr:rowOff>151130</xdr:rowOff>
              </from>
              <to>
                <xdr:col>12</xdr:col>
                <xdr:colOff>532765</xdr:colOff>
                <xdr:row>3</xdr:row>
                <xdr:rowOff>295910</xdr:rowOff>
              </to>
            </anchor>
          </objectPr>
        </oleObject>
      </mc:Choice>
      <mc:Fallback>
        <oleObject shapeId="1025" progId="Equation.3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4"/>
  <sheetViews>
    <sheetView tabSelected="1" zoomScale="130" zoomScaleNormal="130" workbookViewId="0">
      <selection activeCell="J14" sqref="J14"/>
    </sheetView>
  </sheetViews>
  <sheetFormatPr defaultColWidth="9" defaultRowHeight="13.5"/>
  <cols>
    <col min="1" max="3" width="9" style="1"/>
    <col min="4" max="4" width="10.875" style="2" customWidth="true"/>
    <col min="5" max="5" width="13.375" style="1" customWidth="true"/>
    <col min="6" max="6" width="12.875" style="1" customWidth="true"/>
    <col min="7" max="7" width="10.875" style="1" customWidth="true"/>
    <col min="8" max="8" width="11.125" style="1" customWidth="true"/>
    <col min="9" max="9" width="14.375" style="1" customWidth="true"/>
    <col min="10" max="10" width="13.375" style="1" customWidth="true"/>
    <col min="11" max="12" width="16" style="1" customWidth="true"/>
    <col min="13" max="13" width="13.25" style="1"/>
    <col min="14" max="14" width="15.375" style="1" customWidth="true"/>
    <col min="15" max="15" width="14.375" style="1" customWidth="true"/>
    <col min="16" max="16384" width="9" style="1"/>
  </cols>
  <sheetData>
    <row r="1" s="1" customFormat="true" spans="4:4">
      <c r="D1" s="2"/>
    </row>
    <row r="2" s="1" customFormat="true" ht="14.25" spans="4:4">
      <c r="D2" s="2"/>
    </row>
    <row r="3" s="1" customFormat="true" spans="2:6">
      <c r="B3" s="3" t="s">
        <v>65</v>
      </c>
      <c r="C3" s="4"/>
      <c r="D3" s="4"/>
      <c r="E3" s="4"/>
      <c r="F3" s="11"/>
    </row>
    <row r="4" s="1" customFormat="true" spans="2:6">
      <c r="B4" s="5"/>
      <c r="C4" s="6"/>
      <c r="D4" s="6"/>
      <c r="E4" s="6"/>
      <c r="F4" s="12"/>
    </row>
    <row r="5" s="1" customFormat="true" spans="2:6">
      <c r="B5" s="5"/>
      <c r="C5" s="6"/>
      <c r="D5" s="6"/>
      <c r="E5" s="6"/>
      <c r="F5" s="12"/>
    </row>
    <row r="6" s="1" customFormat="true" ht="14.25" spans="2:6">
      <c r="B6" s="5"/>
      <c r="C6" s="6"/>
      <c r="D6" s="6"/>
      <c r="E6" s="6"/>
      <c r="F6" s="12"/>
    </row>
    <row r="7" s="1" customFormat="true" ht="27" customHeight="true" spans="2:16">
      <c r="B7" s="5"/>
      <c r="C7" s="6"/>
      <c r="D7" s="6"/>
      <c r="E7" s="6"/>
      <c r="F7" s="12"/>
      <c r="H7" s="13" t="s">
        <v>66</v>
      </c>
      <c r="I7" s="13" t="s">
        <v>67</v>
      </c>
      <c r="J7" s="13" t="s">
        <v>68</v>
      </c>
      <c r="K7" s="13" t="s">
        <v>69</v>
      </c>
      <c r="L7" s="13" t="s">
        <v>47</v>
      </c>
      <c r="M7" s="13" t="s">
        <v>70</v>
      </c>
      <c r="N7" s="13" t="s">
        <v>71</v>
      </c>
      <c r="O7" s="2"/>
      <c r="P7" s="2"/>
    </row>
    <row r="8" s="1" customFormat="true" ht="27" customHeight="true" spans="2:16">
      <c r="B8" s="7"/>
      <c r="C8" s="8"/>
      <c r="D8" s="8"/>
      <c r="E8" s="8"/>
      <c r="F8" s="14"/>
      <c r="H8" s="15">
        <v>265000</v>
      </c>
      <c r="I8" s="24">
        <v>0.0285</v>
      </c>
      <c r="J8" s="25">
        <f>H8*I8</f>
        <v>7552.5</v>
      </c>
      <c r="K8" s="26">
        <v>6</v>
      </c>
      <c r="L8" s="27">
        <f>K8*12</f>
        <v>72</v>
      </c>
      <c r="M8" s="26">
        <f>J8*K8</f>
        <v>45315</v>
      </c>
      <c r="N8" s="28">
        <f>H8/72+M8/72</f>
        <v>4309.93055555556</v>
      </c>
      <c r="O8" s="29"/>
      <c r="P8" s="2"/>
    </row>
    <row r="9" s="1" customFormat="true" spans="4:12">
      <c r="D9" s="2"/>
      <c r="H9" s="2"/>
      <c r="I9" s="2"/>
      <c r="J9" s="2"/>
      <c r="K9" s="2"/>
      <c r="L9" s="2"/>
    </row>
    <row r="10" s="1" customFormat="true" ht="14.25" spans="4:12">
      <c r="D10" s="2"/>
      <c r="H10" s="2"/>
      <c r="I10" s="2"/>
      <c r="J10" s="2"/>
      <c r="K10" s="2"/>
      <c r="L10" s="2"/>
    </row>
    <row r="11" s="1" customFormat="true" ht="21" spans="4:12">
      <c r="D11" s="9" t="s">
        <v>11</v>
      </c>
      <c r="E11" s="16" t="s">
        <v>26</v>
      </c>
      <c r="F11" s="16" t="s">
        <v>72</v>
      </c>
      <c r="G11" s="17" t="s">
        <v>73</v>
      </c>
      <c r="H11" s="2"/>
      <c r="I11" s="2"/>
      <c r="J11" s="2"/>
      <c r="K11" s="2"/>
      <c r="L11" s="2"/>
    </row>
    <row r="12" s="1" customFormat="true" ht="19.5" spans="4:12">
      <c r="D12" s="10">
        <v>0</v>
      </c>
      <c r="E12" s="18">
        <v>265000</v>
      </c>
      <c r="F12" s="19">
        <f>IRR(E12:E84)</f>
        <v>0.00445137524848913</v>
      </c>
      <c r="G12" s="20">
        <f>(1+F12)^12-1</f>
        <v>0.0547438762950105</v>
      </c>
      <c r="H12" s="2"/>
      <c r="I12" s="2"/>
      <c r="J12" s="2"/>
      <c r="K12" s="2"/>
      <c r="L12" s="2"/>
    </row>
    <row r="13" s="1" customFormat="true" ht="18.75" spans="4:12">
      <c r="D13" s="10">
        <v>1</v>
      </c>
      <c r="E13" s="21">
        <f>0-$N$8</f>
        <v>-4309.93055555556</v>
      </c>
      <c r="F13" s="22"/>
      <c r="G13" s="23"/>
      <c r="H13" s="2"/>
      <c r="I13" s="2"/>
      <c r="J13" s="2"/>
      <c r="K13" s="2"/>
      <c r="L13" s="2"/>
    </row>
    <row r="14" s="1" customFormat="true" ht="18.75" spans="4:12">
      <c r="D14" s="10">
        <v>2</v>
      </c>
      <c r="E14" s="21">
        <f t="shared" ref="E14:E23" si="0">0-$N$8</f>
        <v>-4309.93055555556</v>
      </c>
      <c r="F14" s="22"/>
      <c r="G14" s="23"/>
      <c r="H14" s="2"/>
      <c r="I14" s="2"/>
      <c r="J14" s="2"/>
      <c r="K14" s="2"/>
      <c r="L14" s="2"/>
    </row>
    <row r="15" s="1" customFormat="true" ht="18.75" spans="4:7">
      <c r="D15" s="10">
        <v>3</v>
      </c>
      <c r="E15" s="21">
        <f t="shared" si="0"/>
        <v>-4309.93055555556</v>
      </c>
      <c r="F15" s="22"/>
      <c r="G15" s="23"/>
    </row>
    <row r="16" s="1" customFormat="true" ht="18.75" spans="4:7">
      <c r="D16" s="10">
        <v>4</v>
      </c>
      <c r="E16" s="21">
        <f t="shared" si="0"/>
        <v>-4309.93055555556</v>
      </c>
      <c r="F16" s="22"/>
      <c r="G16" s="23"/>
    </row>
    <row r="17" s="1" customFormat="true" ht="18.75" spans="4:7">
      <c r="D17" s="10">
        <v>5</v>
      </c>
      <c r="E17" s="21">
        <f t="shared" si="0"/>
        <v>-4309.93055555556</v>
      </c>
      <c r="F17" s="22"/>
      <c r="G17" s="23"/>
    </row>
    <row r="18" s="1" customFormat="true" ht="18.75" spans="4:13">
      <c r="D18" s="10">
        <v>6</v>
      </c>
      <c r="E18" s="21">
        <f t="shared" si="0"/>
        <v>-4309.93055555556</v>
      </c>
      <c r="F18" s="22"/>
      <c r="G18" s="23"/>
      <c r="M18" s="30"/>
    </row>
    <row r="19" s="1" customFormat="true" ht="18.75" spans="4:7">
      <c r="D19" s="10">
        <v>7</v>
      </c>
      <c r="E19" s="21">
        <f t="shared" si="0"/>
        <v>-4309.93055555556</v>
      </c>
      <c r="F19" s="22"/>
      <c r="G19" s="23"/>
    </row>
    <row r="20" s="1" customFormat="true" ht="18.75" spans="4:7">
      <c r="D20" s="10">
        <v>8</v>
      </c>
      <c r="E20" s="21">
        <f t="shared" si="0"/>
        <v>-4309.93055555556</v>
      </c>
      <c r="F20" s="22"/>
      <c r="G20" s="23"/>
    </row>
    <row r="21" s="1" customFormat="true" ht="18.75" spans="4:7">
      <c r="D21" s="10">
        <v>9</v>
      </c>
      <c r="E21" s="21">
        <f t="shared" si="0"/>
        <v>-4309.93055555556</v>
      </c>
      <c r="F21" s="22"/>
      <c r="G21" s="23"/>
    </row>
    <row r="22" s="1" customFormat="true" ht="18.75" spans="4:7">
      <c r="D22" s="10">
        <v>10</v>
      </c>
      <c r="E22" s="21">
        <f t="shared" si="0"/>
        <v>-4309.93055555556</v>
      </c>
      <c r="F22" s="22"/>
      <c r="G22" s="23"/>
    </row>
    <row r="23" s="1" customFormat="true" ht="18.75" spans="4:7">
      <c r="D23" s="10">
        <v>11</v>
      </c>
      <c r="E23" s="21">
        <f t="shared" si="0"/>
        <v>-4309.93055555556</v>
      </c>
      <c r="F23" s="22"/>
      <c r="G23" s="23"/>
    </row>
    <row r="24" s="1" customFormat="true" ht="18.75" spans="4:7">
      <c r="D24" s="10">
        <v>12</v>
      </c>
      <c r="E24" s="21">
        <f t="shared" ref="E24:E32" si="1">0-$N$8</f>
        <v>-4309.93055555556</v>
      </c>
      <c r="F24" s="22"/>
      <c r="G24" s="23"/>
    </row>
    <row r="25" s="1" customFormat="true" ht="18.75" spans="4:7">
      <c r="D25" s="10">
        <v>13</v>
      </c>
      <c r="E25" s="21">
        <f t="shared" si="1"/>
        <v>-4309.93055555556</v>
      </c>
      <c r="F25" s="22"/>
      <c r="G25" s="23"/>
    </row>
    <row r="26" s="1" customFormat="true" ht="18.75" spans="4:7">
      <c r="D26" s="10">
        <v>14</v>
      </c>
      <c r="E26" s="21">
        <f t="shared" si="1"/>
        <v>-4309.93055555556</v>
      </c>
      <c r="F26" s="22"/>
      <c r="G26" s="23"/>
    </row>
    <row r="27" s="1" customFormat="true" ht="18.75" spans="4:7">
      <c r="D27" s="10">
        <v>15</v>
      </c>
      <c r="E27" s="21">
        <f t="shared" si="1"/>
        <v>-4309.93055555556</v>
      </c>
      <c r="F27" s="22"/>
      <c r="G27" s="23"/>
    </row>
    <row r="28" s="1" customFormat="true" ht="18.75" spans="4:7">
      <c r="D28" s="10">
        <v>16</v>
      </c>
      <c r="E28" s="21">
        <f t="shared" si="1"/>
        <v>-4309.93055555556</v>
      </c>
      <c r="F28" s="22"/>
      <c r="G28" s="23"/>
    </row>
    <row r="29" s="1" customFormat="true" ht="18.75" spans="4:7">
      <c r="D29" s="10">
        <v>17</v>
      </c>
      <c r="E29" s="21">
        <f t="shared" si="1"/>
        <v>-4309.93055555556</v>
      </c>
      <c r="F29" s="22"/>
      <c r="G29" s="23"/>
    </row>
    <row r="30" s="1" customFormat="true" ht="18.75" spans="4:7">
      <c r="D30" s="10">
        <v>18</v>
      </c>
      <c r="E30" s="21">
        <f t="shared" si="1"/>
        <v>-4309.93055555556</v>
      </c>
      <c r="F30" s="22"/>
      <c r="G30" s="23"/>
    </row>
    <row r="31" s="1" customFormat="true" ht="18.75" spans="4:7">
      <c r="D31" s="10">
        <v>19</v>
      </c>
      <c r="E31" s="21">
        <f t="shared" si="1"/>
        <v>-4309.93055555556</v>
      </c>
      <c r="F31" s="22"/>
      <c r="G31" s="23"/>
    </row>
    <row r="32" s="1" customFormat="true" ht="18.75" spans="4:7">
      <c r="D32" s="10">
        <v>20</v>
      </c>
      <c r="E32" s="21">
        <f t="shared" si="1"/>
        <v>-4309.93055555556</v>
      </c>
      <c r="F32" s="22"/>
      <c r="G32" s="23"/>
    </row>
    <row r="33" s="1" customFormat="true" ht="18.75" spans="4:7">
      <c r="D33" s="10">
        <v>21</v>
      </c>
      <c r="E33" s="21">
        <f t="shared" ref="E33:E42" si="2">0-$N$8</f>
        <v>-4309.93055555556</v>
      </c>
      <c r="F33" s="22"/>
      <c r="G33" s="23"/>
    </row>
    <row r="34" s="1" customFormat="true" ht="18.75" spans="4:7">
      <c r="D34" s="10">
        <v>22</v>
      </c>
      <c r="E34" s="21">
        <f t="shared" si="2"/>
        <v>-4309.93055555556</v>
      </c>
      <c r="F34" s="22"/>
      <c r="G34" s="23"/>
    </row>
    <row r="35" s="1" customFormat="true" ht="18.75" spans="4:7">
      <c r="D35" s="10">
        <v>23</v>
      </c>
      <c r="E35" s="21">
        <f t="shared" si="2"/>
        <v>-4309.93055555556</v>
      </c>
      <c r="F35" s="22"/>
      <c r="G35" s="23"/>
    </row>
    <row r="36" s="1" customFormat="true" ht="18.75" spans="4:7">
      <c r="D36" s="10">
        <v>24</v>
      </c>
      <c r="E36" s="21">
        <f t="shared" si="2"/>
        <v>-4309.93055555556</v>
      </c>
      <c r="F36" s="22"/>
      <c r="G36" s="23"/>
    </row>
    <row r="37" s="1" customFormat="true" ht="18.75" spans="4:7">
      <c r="D37" s="10">
        <v>25</v>
      </c>
      <c r="E37" s="21">
        <f t="shared" si="2"/>
        <v>-4309.93055555556</v>
      </c>
      <c r="F37" s="22"/>
      <c r="G37" s="23"/>
    </row>
    <row r="38" s="1" customFormat="true" ht="18.75" spans="4:7">
      <c r="D38" s="10">
        <v>26</v>
      </c>
      <c r="E38" s="21">
        <f t="shared" si="2"/>
        <v>-4309.93055555556</v>
      </c>
      <c r="F38" s="22"/>
      <c r="G38" s="23"/>
    </row>
    <row r="39" s="1" customFormat="true" ht="18.75" spans="4:7">
      <c r="D39" s="10">
        <v>27</v>
      </c>
      <c r="E39" s="21">
        <f t="shared" si="2"/>
        <v>-4309.93055555556</v>
      </c>
      <c r="F39" s="22"/>
      <c r="G39" s="23"/>
    </row>
    <row r="40" s="1" customFormat="true" ht="18.75" spans="4:7">
      <c r="D40" s="10">
        <v>28</v>
      </c>
      <c r="E40" s="21">
        <f t="shared" si="2"/>
        <v>-4309.93055555556</v>
      </c>
      <c r="F40" s="22"/>
      <c r="G40" s="23"/>
    </row>
    <row r="41" s="1" customFormat="true" ht="18.75" spans="4:7">
      <c r="D41" s="10">
        <v>29</v>
      </c>
      <c r="E41" s="21">
        <f t="shared" si="2"/>
        <v>-4309.93055555556</v>
      </c>
      <c r="F41" s="22"/>
      <c r="G41" s="23"/>
    </row>
    <row r="42" s="1" customFormat="true" ht="18.75" spans="4:7">
      <c r="D42" s="10">
        <v>30</v>
      </c>
      <c r="E42" s="21">
        <f t="shared" si="2"/>
        <v>-4309.93055555556</v>
      </c>
      <c r="F42" s="22"/>
      <c r="G42" s="23"/>
    </row>
    <row r="43" s="1" customFormat="true" ht="18.75" spans="4:7">
      <c r="D43" s="10">
        <v>31</v>
      </c>
      <c r="E43" s="21">
        <f t="shared" ref="E43:E52" si="3">0-$N$8</f>
        <v>-4309.93055555556</v>
      </c>
      <c r="F43" s="22"/>
      <c r="G43" s="23"/>
    </row>
    <row r="44" s="1" customFormat="true" ht="18.75" spans="4:7">
      <c r="D44" s="10">
        <v>32</v>
      </c>
      <c r="E44" s="21">
        <f t="shared" si="3"/>
        <v>-4309.93055555556</v>
      </c>
      <c r="F44" s="22"/>
      <c r="G44" s="23"/>
    </row>
    <row r="45" s="1" customFormat="true" ht="18.75" spans="4:7">
      <c r="D45" s="10">
        <v>33</v>
      </c>
      <c r="E45" s="21">
        <f t="shared" si="3"/>
        <v>-4309.93055555556</v>
      </c>
      <c r="F45" s="22"/>
      <c r="G45" s="23"/>
    </row>
    <row r="46" s="1" customFormat="true" ht="18.75" spans="4:7">
      <c r="D46" s="10">
        <v>34</v>
      </c>
      <c r="E46" s="21">
        <f t="shared" si="3"/>
        <v>-4309.93055555556</v>
      </c>
      <c r="F46" s="22"/>
      <c r="G46" s="23"/>
    </row>
    <row r="47" s="1" customFormat="true" ht="18.75" spans="4:7">
      <c r="D47" s="10">
        <v>35</v>
      </c>
      <c r="E47" s="21">
        <f t="shared" si="3"/>
        <v>-4309.93055555556</v>
      </c>
      <c r="F47" s="22"/>
      <c r="G47" s="23"/>
    </row>
    <row r="48" s="1" customFormat="true" ht="18.75" spans="4:7">
      <c r="D48" s="10">
        <v>36</v>
      </c>
      <c r="E48" s="21">
        <f t="shared" si="3"/>
        <v>-4309.93055555556</v>
      </c>
      <c r="F48" s="22"/>
      <c r="G48" s="23"/>
    </row>
    <row r="49" s="1" customFormat="true" ht="18.75" spans="4:7">
      <c r="D49" s="10">
        <v>37</v>
      </c>
      <c r="E49" s="21">
        <f t="shared" si="3"/>
        <v>-4309.93055555556</v>
      </c>
      <c r="F49" s="22"/>
      <c r="G49" s="23"/>
    </row>
    <row r="50" s="1" customFormat="true" ht="18.75" spans="4:7">
      <c r="D50" s="10">
        <v>38</v>
      </c>
      <c r="E50" s="21">
        <f t="shared" si="3"/>
        <v>-4309.93055555556</v>
      </c>
      <c r="F50" s="22"/>
      <c r="G50" s="23"/>
    </row>
    <row r="51" s="1" customFormat="true" ht="18.75" spans="4:7">
      <c r="D51" s="10">
        <v>39</v>
      </c>
      <c r="E51" s="21">
        <f t="shared" si="3"/>
        <v>-4309.93055555556</v>
      </c>
      <c r="F51" s="22"/>
      <c r="G51" s="23"/>
    </row>
    <row r="52" s="1" customFormat="true" ht="18.75" spans="4:7">
      <c r="D52" s="10">
        <v>40</v>
      </c>
      <c r="E52" s="21">
        <f t="shared" si="3"/>
        <v>-4309.93055555556</v>
      </c>
      <c r="F52" s="22"/>
      <c r="G52" s="23"/>
    </row>
    <row r="53" s="1" customFormat="true" ht="18.75" spans="4:7">
      <c r="D53" s="10">
        <v>41</v>
      </c>
      <c r="E53" s="21">
        <f t="shared" ref="E53:E62" si="4">0-$N$8</f>
        <v>-4309.93055555556</v>
      </c>
      <c r="F53" s="22"/>
      <c r="G53" s="23"/>
    </row>
    <row r="54" s="1" customFormat="true" ht="18.75" spans="4:7">
      <c r="D54" s="10">
        <v>42</v>
      </c>
      <c r="E54" s="21">
        <f t="shared" si="4"/>
        <v>-4309.93055555556</v>
      </c>
      <c r="F54" s="22"/>
      <c r="G54" s="23"/>
    </row>
    <row r="55" s="1" customFormat="true" ht="18.75" spans="4:7">
      <c r="D55" s="10">
        <v>43</v>
      </c>
      <c r="E55" s="21">
        <f t="shared" si="4"/>
        <v>-4309.93055555556</v>
      </c>
      <c r="F55" s="22"/>
      <c r="G55" s="23"/>
    </row>
    <row r="56" s="1" customFormat="true" ht="18.75" spans="4:7">
      <c r="D56" s="10">
        <v>44</v>
      </c>
      <c r="E56" s="21">
        <f t="shared" si="4"/>
        <v>-4309.93055555556</v>
      </c>
      <c r="F56" s="22"/>
      <c r="G56" s="23"/>
    </row>
    <row r="57" s="1" customFormat="true" ht="18.75" spans="4:7">
      <c r="D57" s="10">
        <v>45</v>
      </c>
      <c r="E57" s="21">
        <f t="shared" si="4"/>
        <v>-4309.93055555556</v>
      </c>
      <c r="F57" s="22"/>
      <c r="G57" s="23"/>
    </row>
    <row r="58" s="1" customFormat="true" ht="18.75" spans="4:7">
      <c r="D58" s="10">
        <v>46</v>
      </c>
      <c r="E58" s="21">
        <f t="shared" si="4"/>
        <v>-4309.93055555556</v>
      </c>
      <c r="F58" s="22"/>
      <c r="G58" s="23"/>
    </row>
    <row r="59" s="1" customFormat="true" ht="18.75" spans="4:7">
      <c r="D59" s="10">
        <v>47</v>
      </c>
      <c r="E59" s="21">
        <f t="shared" si="4"/>
        <v>-4309.93055555556</v>
      </c>
      <c r="F59" s="22"/>
      <c r="G59" s="23"/>
    </row>
    <row r="60" s="1" customFormat="true" ht="18.75" spans="4:7">
      <c r="D60" s="10">
        <v>48</v>
      </c>
      <c r="E60" s="21">
        <f t="shared" si="4"/>
        <v>-4309.93055555556</v>
      </c>
      <c r="F60" s="22"/>
      <c r="G60" s="23"/>
    </row>
    <row r="61" s="1" customFormat="true" ht="18.75" spans="4:7">
      <c r="D61" s="10">
        <v>49</v>
      </c>
      <c r="E61" s="21">
        <f t="shared" si="4"/>
        <v>-4309.93055555556</v>
      </c>
      <c r="F61" s="22"/>
      <c r="G61" s="23"/>
    </row>
    <row r="62" s="1" customFormat="true" ht="18.75" spans="4:7">
      <c r="D62" s="10">
        <v>50</v>
      </c>
      <c r="E62" s="21">
        <f t="shared" si="4"/>
        <v>-4309.93055555556</v>
      </c>
      <c r="F62" s="22"/>
      <c r="G62" s="23"/>
    </row>
    <row r="63" s="1" customFormat="true" ht="18.75" spans="4:7">
      <c r="D63" s="10">
        <v>51</v>
      </c>
      <c r="E63" s="21">
        <f t="shared" ref="E63:E72" si="5">0-$N$8</f>
        <v>-4309.93055555556</v>
      </c>
      <c r="F63" s="22"/>
      <c r="G63" s="23"/>
    </row>
    <row r="64" s="1" customFormat="true" ht="18.75" spans="4:7">
      <c r="D64" s="10">
        <v>52</v>
      </c>
      <c r="E64" s="21">
        <f t="shared" si="5"/>
        <v>-4309.93055555556</v>
      </c>
      <c r="F64" s="22"/>
      <c r="G64" s="23"/>
    </row>
    <row r="65" s="1" customFormat="true" ht="18.75" spans="4:7">
      <c r="D65" s="10">
        <v>53</v>
      </c>
      <c r="E65" s="21">
        <f t="shared" si="5"/>
        <v>-4309.93055555556</v>
      </c>
      <c r="F65" s="22"/>
      <c r="G65" s="23"/>
    </row>
    <row r="66" s="1" customFormat="true" ht="18.75" spans="4:7">
      <c r="D66" s="10">
        <v>54</v>
      </c>
      <c r="E66" s="21">
        <f t="shared" si="5"/>
        <v>-4309.93055555556</v>
      </c>
      <c r="F66" s="22"/>
      <c r="G66" s="23"/>
    </row>
    <row r="67" s="1" customFormat="true" ht="18.75" spans="4:7">
      <c r="D67" s="10">
        <v>55</v>
      </c>
      <c r="E67" s="21">
        <f t="shared" si="5"/>
        <v>-4309.93055555556</v>
      </c>
      <c r="F67" s="22"/>
      <c r="G67" s="23"/>
    </row>
    <row r="68" s="1" customFormat="true" ht="18.75" spans="4:7">
      <c r="D68" s="10">
        <v>56</v>
      </c>
      <c r="E68" s="21">
        <f t="shared" si="5"/>
        <v>-4309.93055555556</v>
      </c>
      <c r="F68" s="22"/>
      <c r="G68" s="23"/>
    </row>
    <row r="69" s="1" customFormat="true" ht="18.75" spans="4:7">
      <c r="D69" s="10">
        <v>57</v>
      </c>
      <c r="E69" s="21">
        <f t="shared" si="5"/>
        <v>-4309.93055555556</v>
      </c>
      <c r="F69" s="22"/>
      <c r="G69" s="23"/>
    </row>
    <row r="70" s="1" customFormat="true" ht="18.75" spans="4:7">
      <c r="D70" s="10">
        <v>58</v>
      </c>
      <c r="E70" s="21">
        <f t="shared" si="5"/>
        <v>-4309.93055555556</v>
      </c>
      <c r="F70" s="22"/>
      <c r="G70" s="23"/>
    </row>
    <row r="71" s="1" customFormat="true" ht="18.75" spans="4:7">
      <c r="D71" s="10">
        <v>59</v>
      </c>
      <c r="E71" s="21">
        <f t="shared" si="5"/>
        <v>-4309.93055555556</v>
      </c>
      <c r="F71" s="22"/>
      <c r="G71" s="23"/>
    </row>
    <row r="72" s="1" customFormat="true" ht="18.75" spans="4:7">
      <c r="D72" s="10">
        <v>60</v>
      </c>
      <c r="E72" s="21">
        <f t="shared" si="5"/>
        <v>-4309.93055555556</v>
      </c>
      <c r="F72" s="22"/>
      <c r="G72" s="23"/>
    </row>
    <row r="73" s="1" customFormat="true" ht="18.75" spans="4:7">
      <c r="D73" s="10">
        <v>61</v>
      </c>
      <c r="E73" s="21">
        <f t="shared" ref="E73:E84" si="6">0-$N$8</f>
        <v>-4309.93055555556</v>
      </c>
      <c r="F73" s="22"/>
      <c r="G73" s="23"/>
    </row>
    <row r="74" s="1" customFormat="true" ht="18.75" spans="4:7">
      <c r="D74" s="10">
        <v>62</v>
      </c>
      <c r="E74" s="21">
        <f t="shared" si="6"/>
        <v>-4309.93055555556</v>
      </c>
      <c r="F74" s="22"/>
      <c r="G74" s="23"/>
    </row>
    <row r="75" s="1" customFormat="true" ht="18.75" spans="4:7">
      <c r="D75" s="10">
        <v>63</v>
      </c>
      <c r="E75" s="21">
        <f t="shared" si="6"/>
        <v>-4309.93055555556</v>
      </c>
      <c r="F75" s="22"/>
      <c r="G75" s="23"/>
    </row>
    <row r="76" s="1" customFormat="true" ht="18.75" spans="4:7">
      <c r="D76" s="10">
        <v>64</v>
      </c>
      <c r="E76" s="21">
        <f t="shared" si="6"/>
        <v>-4309.93055555556</v>
      </c>
      <c r="F76" s="22"/>
      <c r="G76" s="23"/>
    </row>
    <row r="77" s="1" customFormat="true" ht="18.75" spans="4:7">
      <c r="D77" s="10">
        <v>65</v>
      </c>
      <c r="E77" s="21">
        <f t="shared" si="6"/>
        <v>-4309.93055555556</v>
      </c>
      <c r="F77" s="22"/>
      <c r="G77" s="23"/>
    </row>
    <row r="78" s="1" customFormat="true" ht="18.75" spans="4:7">
      <c r="D78" s="10">
        <v>66</v>
      </c>
      <c r="E78" s="21">
        <f t="shared" si="6"/>
        <v>-4309.93055555556</v>
      </c>
      <c r="F78" s="22"/>
      <c r="G78" s="23"/>
    </row>
    <row r="79" s="1" customFormat="true" ht="18.75" spans="4:7">
      <c r="D79" s="10">
        <v>67</v>
      </c>
      <c r="E79" s="21">
        <f t="shared" si="6"/>
        <v>-4309.93055555556</v>
      </c>
      <c r="F79" s="22"/>
      <c r="G79" s="23"/>
    </row>
    <row r="80" s="1" customFormat="true" ht="18.75" spans="4:7">
      <c r="D80" s="10">
        <v>68</v>
      </c>
      <c r="E80" s="21">
        <f t="shared" si="6"/>
        <v>-4309.93055555556</v>
      </c>
      <c r="F80" s="22"/>
      <c r="G80" s="23"/>
    </row>
    <row r="81" s="1" customFormat="true" ht="18.75" spans="4:7">
      <c r="D81" s="10">
        <v>69</v>
      </c>
      <c r="E81" s="21">
        <f t="shared" si="6"/>
        <v>-4309.93055555556</v>
      </c>
      <c r="F81" s="22"/>
      <c r="G81" s="23"/>
    </row>
    <row r="82" s="1" customFormat="true" ht="18.75" spans="4:7">
      <c r="D82" s="10">
        <v>70</v>
      </c>
      <c r="E82" s="21">
        <f t="shared" si="6"/>
        <v>-4309.93055555556</v>
      </c>
      <c r="F82" s="22"/>
      <c r="G82" s="23"/>
    </row>
    <row r="83" s="1" customFormat="true" ht="18.75" spans="4:7">
      <c r="D83" s="10">
        <v>71</v>
      </c>
      <c r="E83" s="21">
        <f t="shared" si="6"/>
        <v>-4309.93055555556</v>
      </c>
      <c r="F83" s="22"/>
      <c r="G83" s="23"/>
    </row>
    <row r="84" s="1" customFormat="true" ht="19.5" spans="4:7">
      <c r="D84" s="31">
        <v>72</v>
      </c>
      <c r="E84" s="32">
        <f t="shared" si="6"/>
        <v>-4309.93055555556</v>
      </c>
      <c r="F84" s="33"/>
      <c r="G84" s="34"/>
    </row>
  </sheetData>
  <mergeCells count="1">
    <mergeCell ref="B3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24"/>
  <sheetViews>
    <sheetView zoomScale="130" zoomScaleNormal="130" workbookViewId="0">
      <selection activeCell="J12" sqref="J12"/>
    </sheetView>
  </sheetViews>
  <sheetFormatPr defaultColWidth="9" defaultRowHeight="13.5"/>
  <cols>
    <col min="1" max="2" width="9" style="174"/>
    <col min="3" max="3" width="9.5" style="174" customWidth="true"/>
    <col min="4" max="4" width="8.125" style="174" customWidth="true"/>
    <col min="5" max="5" width="12.375" style="174" customWidth="true"/>
    <col min="6" max="6" width="7.125" style="174" customWidth="true"/>
    <col min="7" max="7" width="9.5" style="174" customWidth="true"/>
    <col min="8" max="8" width="18.25" style="174" customWidth="true"/>
    <col min="9" max="9" width="15.25" style="174" customWidth="true"/>
    <col min="10" max="10" width="14.5" style="174" customWidth="true"/>
    <col min="11" max="16384" width="9" style="174"/>
  </cols>
  <sheetData>
    <row r="2" s="174" customFormat="true" ht="14.25"/>
    <row r="3" s="174" customFormat="true" spans="3:9">
      <c r="C3" s="175" t="s">
        <v>9</v>
      </c>
      <c r="D3" s="176"/>
      <c r="E3" s="176"/>
      <c r="F3" s="176"/>
      <c r="G3" s="176"/>
      <c r="H3" s="176"/>
      <c r="I3" s="189"/>
    </row>
    <row r="4" s="174" customFormat="true" spans="3:9">
      <c r="C4" s="177"/>
      <c r="D4" s="178"/>
      <c r="E4" s="178"/>
      <c r="F4" s="178"/>
      <c r="G4" s="178"/>
      <c r="H4" s="178"/>
      <c r="I4" s="190"/>
    </row>
    <row r="5" s="174" customFormat="true" spans="3:9">
      <c r="C5" s="177"/>
      <c r="D5" s="178"/>
      <c r="E5" s="178"/>
      <c r="F5" s="178"/>
      <c r="G5" s="178"/>
      <c r="H5" s="178"/>
      <c r="I5" s="190"/>
    </row>
    <row r="6" s="174" customFormat="true" spans="3:9">
      <c r="C6" s="177"/>
      <c r="D6" s="178"/>
      <c r="E6" s="178"/>
      <c r="F6" s="178"/>
      <c r="G6" s="178"/>
      <c r="H6" s="178"/>
      <c r="I6" s="190"/>
    </row>
    <row r="7" s="174" customFormat="true" spans="3:9">
      <c r="C7" s="177"/>
      <c r="D7" s="178"/>
      <c r="E7" s="178"/>
      <c r="F7" s="178"/>
      <c r="G7" s="178"/>
      <c r="H7" s="178"/>
      <c r="I7" s="190"/>
    </row>
    <row r="8" s="174" customFormat="true" ht="14.25" spans="3:9">
      <c r="C8" s="179"/>
      <c r="D8" s="180"/>
      <c r="E8" s="180"/>
      <c r="F8" s="180"/>
      <c r="G8" s="180"/>
      <c r="H8" s="180"/>
      <c r="I8" s="191"/>
    </row>
    <row r="10" s="174" customFormat="true" ht="14.25"/>
    <row r="11" s="174" customFormat="true" ht="30" customHeight="true" spans="3:10">
      <c r="C11" s="86" t="s">
        <v>10</v>
      </c>
      <c r="D11" s="117" t="s">
        <v>11</v>
      </c>
      <c r="E11" s="117" t="s">
        <v>12</v>
      </c>
      <c r="F11" s="128" t="s">
        <v>3</v>
      </c>
      <c r="G11" s="117" t="s">
        <v>13</v>
      </c>
      <c r="H11" s="117" t="s">
        <v>14</v>
      </c>
      <c r="I11" s="192" t="s">
        <v>15</v>
      </c>
      <c r="J11" s="87" t="s">
        <v>16</v>
      </c>
    </row>
    <row r="12" s="174" customFormat="true" ht="21.75" spans="3:10">
      <c r="C12" s="181">
        <v>0.06</v>
      </c>
      <c r="D12" s="182">
        <v>12</v>
      </c>
      <c r="E12" s="184">
        <f>C12/D12</f>
        <v>0.005</v>
      </c>
      <c r="F12" s="128">
        <v>0</v>
      </c>
      <c r="G12" s="128">
        <v>1000</v>
      </c>
      <c r="H12" s="185">
        <f>G12*(1+$E$12)^($D$12-F12)</f>
        <v>1061.6778118645</v>
      </c>
      <c r="I12" s="193">
        <f>SUM(H12:H24)</f>
        <v>2295.23404915449</v>
      </c>
      <c r="J12" s="193">
        <f>FV(E12,D12,-100,-1000)</f>
        <v>2295.23404915446</v>
      </c>
    </row>
    <row r="13" s="174" customFormat="true" ht="21" spans="3:9">
      <c r="C13" s="183"/>
      <c r="D13" s="183"/>
      <c r="E13" s="183"/>
      <c r="F13" s="186">
        <v>1</v>
      </c>
      <c r="G13" s="187">
        <v>100</v>
      </c>
      <c r="H13" s="103">
        <f>G13*(1+$E$12)^($D$12-F13)</f>
        <v>105.639583270099</v>
      </c>
      <c r="I13" s="106"/>
    </row>
    <row r="14" s="174" customFormat="true" ht="21" spans="3:9">
      <c r="C14" s="183"/>
      <c r="D14" s="183"/>
      <c r="E14" s="183"/>
      <c r="F14" s="186">
        <v>2</v>
      </c>
      <c r="G14" s="187">
        <v>100</v>
      </c>
      <c r="H14" s="103">
        <f t="shared" ref="H14:H24" si="0">G14*(1+$E$12)^($D$12-F14)</f>
        <v>105.114013204079</v>
      </c>
      <c r="I14" s="106"/>
    </row>
    <row r="15" s="174" customFormat="true" ht="21" spans="3:9">
      <c r="C15" s="183"/>
      <c r="D15" s="183"/>
      <c r="E15" s="183"/>
      <c r="F15" s="186">
        <v>3</v>
      </c>
      <c r="G15" s="187">
        <v>100</v>
      </c>
      <c r="H15" s="103">
        <f t="shared" si="0"/>
        <v>104.591057914506</v>
      </c>
      <c r="I15" s="106"/>
    </row>
    <row r="16" s="174" customFormat="true" ht="21" spans="3:9">
      <c r="C16" s="183"/>
      <c r="D16" s="183"/>
      <c r="E16" s="183"/>
      <c r="F16" s="186">
        <v>4</v>
      </c>
      <c r="G16" s="187">
        <v>100</v>
      </c>
      <c r="H16" s="103">
        <f t="shared" si="0"/>
        <v>104.070704392544</v>
      </c>
      <c r="I16" s="106"/>
    </row>
    <row r="17" s="174" customFormat="true" ht="21" spans="3:9">
      <c r="C17" s="183"/>
      <c r="D17" s="183"/>
      <c r="E17" s="183"/>
      <c r="F17" s="186">
        <v>5</v>
      </c>
      <c r="G17" s="187">
        <v>100</v>
      </c>
      <c r="H17" s="103">
        <f t="shared" si="0"/>
        <v>103.552939694073</v>
      </c>
      <c r="I17" s="106"/>
    </row>
    <row r="18" s="174" customFormat="true" ht="21" spans="3:9">
      <c r="C18" s="183"/>
      <c r="D18" s="183"/>
      <c r="E18" s="183"/>
      <c r="F18" s="186">
        <v>6</v>
      </c>
      <c r="G18" s="187">
        <v>100</v>
      </c>
      <c r="H18" s="103">
        <f t="shared" si="0"/>
        <v>103.037750939377</v>
      </c>
      <c r="I18" s="106"/>
    </row>
    <row r="19" s="174" customFormat="true" ht="21" spans="3:9">
      <c r="C19" s="183"/>
      <c r="D19" s="183"/>
      <c r="E19" s="183"/>
      <c r="F19" s="186">
        <v>7</v>
      </c>
      <c r="G19" s="187">
        <v>100</v>
      </c>
      <c r="H19" s="103">
        <f t="shared" si="0"/>
        <v>102.525125312812</v>
      </c>
      <c r="I19" s="106"/>
    </row>
    <row r="20" s="174" customFormat="true" ht="21" spans="3:9">
      <c r="C20" s="183"/>
      <c r="D20" s="183"/>
      <c r="E20" s="183"/>
      <c r="F20" s="186">
        <v>8</v>
      </c>
      <c r="G20" s="187">
        <v>100</v>
      </c>
      <c r="H20" s="103">
        <f t="shared" si="0"/>
        <v>102.0150500625</v>
      </c>
      <c r="I20" s="106"/>
    </row>
    <row r="21" s="174" customFormat="true" ht="21" spans="3:9">
      <c r="C21" s="183"/>
      <c r="D21" s="183"/>
      <c r="E21" s="183"/>
      <c r="F21" s="186">
        <v>9</v>
      </c>
      <c r="G21" s="187">
        <v>100</v>
      </c>
      <c r="H21" s="103">
        <f t="shared" si="0"/>
        <v>101.5075125</v>
      </c>
      <c r="I21" s="106"/>
    </row>
    <row r="22" s="174" customFormat="true" ht="21" spans="3:9">
      <c r="C22" s="183"/>
      <c r="D22" s="183"/>
      <c r="E22" s="183"/>
      <c r="F22" s="186">
        <v>10</v>
      </c>
      <c r="G22" s="187">
        <v>100</v>
      </c>
      <c r="H22" s="103">
        <f t="shared" si="0"/>
        <v>101.0025</v>
      </c>
      <c r="I22" s="106"/>
    </row>
    <row r="23" s="174" customFormat="true" ht="21" spans="3:9">
      <c r="C23" s="183"/>
      <c r="D23" s="183"/>
      <c r="E23" s="183"/>
      <c r="F23" s="186">
        <v>11</v>
      </c>
      <c r="G23" s="187">
        <v>100</v>
      </c>
      <c r="H23" s="103">
        <f t="shared" si="0"/>
        <v>100.5</v>
      </c>
      <c r="I23" s="106"/>
    </row>
    <row r="24" s="174" customFormat="true" ht="21.75" spans="3:9">
      <c r="C24" s="183"/>
      <c r="D24" s="183"/>
      <c r="E24" s="183"/>
      <c r="F24" s="188">
        <v>12</v>
      </c>
      <c r="G24" s="129">
        <v>100</v>
      </c>
      <c r="H24" s="102">
        <f t="shared" si="0"/>
        <v>100</v>
      </c>
      <c r="I24" s="106"/>
    </row>
  </sheetData>
  <mergeCells count="1">
    <mergeCell ref="C3:I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2049" progId="Equation.3" r:id="rId3">
          <objectPr defaultSize="0" r:id="rId4">
            <anchor moveWithCells="1">
              <from>
                <xdr:col>9</xdr:col>
                <xdr:colOff>88900</xdr:colOff>
                <xdr:row>3</xdr:row>
                <xdr:rowOff>75565</xdr:rowOff>
              </from>
              <to>
                <xdr:col>11</xdr:col>
                <xdr:colOff>674370</xdr:colOff>
                <xdr:row>6</xdr:row>
                <xdr:rowOff>68580</xdr:rowOff>
              </to>
            </anchor>
          </objectPr>
        </oleObject>
      </mc:Choice>
      <mc:Fallback>
        <oleObject shapeId="2049" progId="Equation.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R30"/>
  <sheetViews>
    <sheetView workbookViewId="0">
      <selection activeCell="N25" sqref="N25"/>
    </sheetView>
  </sheetViews>
  <sheetFormatPr defaultColWidth="9" defaultRowHeight="13.5"/>
  <cols>
    <col min="1" max="10" width="9" style="1"/>
    <col min="11" max="11" width="6.375" style="2" customWidth="true"/>
    <col min="12" max="12" width="13.875" style="2" customWidth="true"/>
    <col min="13" max="13" width="27.9583333333333" style="2" customWidth="true"/>
    <col min="14" max="14" width="22" style="1" customWidth="true"/>
    <col min="15" max="15" width="25.125" style="1" customWidth="true"/>
    <col min="16" max="16" width="9" style="1"/>
    <col min="17" max="17" width="14.875" style="1"/>
    <col min="18" max="18" width="17.125" style="1"/>
    <col min="19" max="16384" width="9" style="1"/>
  </cols>
  <sheetData>
    <row r="1" s="1" customFormat="true" ht="24" customHeight="true" spans="11:13">
      <c r="K1" s="2"/>
      <c r="L1" s="2"/>
      <c r="M1" s="2"/>
    </row>
    <row r="2" s="1" customFormat="true" ht="22" customHeight="true" spans="3:15">
      <c r="C2" s="136"/>
      <c r="D2" s="137"/>
      <c r="E2" s="137"/>
      <c r="F2" s="137"/>
      <c r="G2" s="137"/>
      <c r="H2" s="137"/>
      <c r="I2" s="137"/>
      <c r="J2" s="137"/>
      <c r="K2" s="145"/>
      <c r="L2" s="145"/>
      <c r="M2" s="145"/>
      <c r="N2" s="159" t="s">
        <v>17</v>
      </c>
      <c r="O2" s="160" t="s">
        <v>18</v>
      </c>
    </row>
    <row r="3" s="1" customFormat="true" ht="22" customHeight="true" spans="3:15">
      <c r="C3" s="138"/>
      <c r="K3" s="47"/>
      <c r="L3" s="146" t="s">
        <v>19</v>
      </c>
      <c r="M3" s="47">
        <v>0.1238</v>
      </c>
      <c r="N3" s="161">
        <f>M3</f>
        <v>0.1238</v>
      </c>
      <c r="O3" s="162">
        <f>IRR(L6:L9)</f>
        <v>0.123816431679459</v>
      </c>
    </row>
    <row r="4" s="1" customFormat="true" ht="18.75" spans="3:15">
      <c r="C4" s="139" t="s">
        <v>20</v>
      </c>
      <c r="D4" s="140"/>
      <c r="E4" s="140"/>
      <c r="F4" s="140"/>
      <c r="G4" s="140"/>
      <c r="H4" s="140"/>
      <c r="I4" s="140"/>
      <c r="K4" s="47"/>
      <c r="L4" s="47"/>
      <c r="M4" s="47"/>
      <c r="O4" s="163"/>
    </row>
    <row r="5" s="1" customFormat="true" ht="19.5" spans="3:15">
      <c r="C5" s="141"/>
      <c r="D5" s="140"/>
      <c r="E5" s="140"/>
      <c r="F5" s="140"/>
      <c r="G5" s="140"/>
      <c r="H5" s="140"/>
      <c r="I5" s="140"/>
      <c r="K5" s="147" t="s">
        <v>21</v>
      </c>
      <c r="L5" s="147" t="s">
        <v>22</v>
      </c>
      <c r="M5" s="164" t="s">
        <v>23</v>
      </c>
      <c r="O5" s="163"/>
    </row>
    <row r="6" s="1" customFormat="true" ht="18" spans="3:15">
      <c r="C6" s="141"/>
      <c r="D6" s="140"/>
      <c r="E6" s="140"/>
      <c r="F6" s="140"/>
      <c r="G6" s="140"/>
      <c r="H6" s="140"/>
      <c r="I6" s="140"/>
      <c r="K6" s="148">
        <v>0</v>
      </c>
      <c r="L6" s="148">
        <v>-2000</v>
      </c>
      <c r="M6" s="47">
        <f>L6/(1+$M$3)^K6</f>
        <v>-2000</v>
      </c>
      <c r="O6" s="163"/>
    </row>
    <row r="7" s="1" customFormat="true" ht="18" spans="3:15">
      <c r="C7" s="141"/>
      <c r="D7" s="140"/>
      <c r="E7" s="140"/>
      <c r="F7" s="140"/>
      <c r="G7" s="140"/>
      <c r="H7" s="140"/>
      <c r="I7" s="140"/>
      <c r="K7" s="148">
        <v>1</v>
      </c>
      <c r="L7" s="148">
        <v>100</v>
      </c>
      <c r="M7" s="80">
        <f>L7/(1+$M$3)^K7</f>
        <v>88.9838049474996</v>
      </c>
      <c r="O7" s="163"/>
    </row>
    <row r="8" s="1" customFormat="true" ht="18" spans="3:15">
      <c r="C8" s="141"/>
      <c r="D8" s="140"/>
      <c r="E8" s="140"/>
      <c r="F8" s="140"/>
      <c r="G8" s="140"/>
      <c r="H8" s="140"/>
      <c r="I8" s="140"/>
      <c r="K8" s="148">
        <v>2</v>
      </c>
      <c r="L8" s="148">
        <v>100</v>
      </c>
      <c r="M8" s="80">
        <f>L8/(1+$M$3)^K8</f>
        <v>79.1811754293465</v>
      </c>
      <c r="O8" s="163"/>
    </row>
    <row r="9" s="1" customFormat="true" ht="18.75" spans="3:15">
      <c r="C9" s="141"/>
      <c r="D9" s="140"/>
      <c r="E9" s="140"/>
      <c r="F9" s="140"/>
      <c r="G9" s="140"/>
      <c r="H9" s="140"/>
      <c r="I9" s="140"/>
      <c r="K9" s="149">
        <v>3</v>
      </c>
      <c r="L9" s="149">
        <v>2600</v>
      </c>
      <c r="M9" s="165">
        <f>L9/(1+$M$3)^K9</f>
        <v>1831.91899017886</v>
      </c>
      <c r="O9" s="163"/>
    </row>
    <row r="10" s="1" customFormat="true" ht="18" spans="3:15">
      <c r="C10" s="138"/>
      <c r="K10" s="47"/>
      <c r="L10" s="47"/>
      <c r="M10" s="80"/>
      <c r="O10" s="163"/>
    </row>
    <row r="11" s="1" customFormat="true" ht="18.75" spans="3:15">
      <c r="C11" s="138"/>
      <c r="K11" s="47"/>
      <c r="L11" s="47"/>
      <c r="M11" s="47"/>
      <c r="O11" s="163"/>
    </row>
    <row r="12" s="1" customFormat="true" ht="24" customHeight="true" spans="3:15">
      <c r="C12" s="142"/>
      <c r="D12" s="143"/>
      <c r="E12" s="143"/>
      <c r="F12" s="143"/>
      <c r="G12" s="143"/>
      <c r="H12" s="143"/>
      <c r="I12" s="143"/>
      <c r="J12" s="143"/>
      <c r="K12" s="150"/>
      <c r="L12" s="151" t="s">
        <v>24</v>
      </c>
      <c r="M12" s="166">
        <f>SUM(M6:M10)</f>
        <v>0.0839705557109482</v>
      </c>
      <c r="N12" s="143"/>
      <c r="O12" s="167"/>
    </row>
    <row r="13" s="1" customFormat="true" ht="14.25" spans="11:13">
      <c r="K13" s="2"/>
      <c r="L13" s="2"/>
      <c r="M13" s="2"/>
    </row>
    <row r="14" s="1" customFormat="true" spans="11:13">
      <c r="K14" s="2"/>
      <c r="L14" s="2"/>
      <c r="M14" s="2"/>
    </row>
    <row r="15" s="1" customFormat="true" spans="11:13">
      <c r="K15" s="2"/>
      <c r="L15" s="2"/>
      <c r="M15" s="2"/>
    </row>
    <row r="16" s="1" customFormat="true" spans="11:13">
      <c r="K16" s="2"/>
      <c r="L16" s="2"/>
      <c r="M16" s="2"/>
    </row>
    <row r="17" s="1" customFormat="true" spans="11:13">
      <c r="K17" s="2"/>
      <c r="L17" s="2"/>
      <c r="M17" s="2"/>
    </row>
    <row r="18" s="1" customFormat="true" ht="14.25" spans="11:13">
      <c r="K18" s="2"/>
      <c r="L18" s="2"/>
      <c r="M18" s="2"/>
    </row>
    <row r="19" s="1" customFormat="true" ht="19.5" spans="3:17">
      <c r="C19" s="136"/>
      <c r="D19" s="137"/>
      <c r="E19" s="137"/>
      <c r="F19" s="137"/>
      <c r="G19" s="137"/>
      <c r="H19" s="137"/>
      <c r="I19" s="137"/>
      <c r="J19" s="137"/>
      <c r="K19" s="145"/>
      <c r="L19" s="145"/>
      <c r="M19" s="145"/>
      <c r="N19" s="159" t="s">
        <v>17</v>
      </c>
      <c r="O19" s="160" t="s">
        <v>18</v>
      </c>
      <c r="Q19" s="171"/>
    </row>
    <row r="20" s="1" customFormat="true" ht="19.5" spans="3:17">
      <c r="C20" s="144" t="s">
        <v>25</v>
      </c>
      <c r="D20" s="140"/>
      <c r="E20" s="140"/>
      <c r="F20" s="140"/>
      <c r="G20" s="140"/>
      <c r="H20" s="140"/>
      <c r="I20" s="140"/>
      <c r="K20" s="2"/>
      <c r="L20" s="146" t="s">
        <v>19</v>
      </c>
      <c r="M20" s="47">
        <v>0.1</v>
      </c>
      <c r="N20" s="161">
        <f>M20</f>
        <v>0.1</v>
      </c>
      <c r="O20" s="162">
        <f>IRR(L22:L26)</f>
        <v>0.0995425480944345</v>
      </c>
      <c r="Q20" s="171"/>
    </row>
    <row r="21" s="1" customFormat="true" ht="19.5" spans="3:17">
      <c r="C21" s="141"/>
      <c r="D21" s="140"/>
      <c r="E21" s="140"/>
      <c r="F21" s="140"/>
      <c r="G21" s="140"/>
      <c r="H21" s="140"/>
      <c r="I21" s="140"/>
      <c r="K21" s="152" t="s">
        <v>21</v>
      </c>
      <c r="L21" s="153" t="s">
        <v>22</v>
      </c>
      <c r="M21" s="152" t="s">
        <v>23</v>
      </c>
      <c r="O21" s="163"/>
      <c r="Q21" s="171"/>
    </row>
    <row r="22" s="1" customFormat="true" ht="18" spans="3:18">
      <c r="C22" s="141"/>
      <c r="D22" s="140"/>
      <c r="E22" s="140"/>
      <c r="F22" s="140"/>
      <c r="G22" s="140"/>
      <c r="H22" s="140"/>
      <c r="I22" s="140"/>
      <c r="K22" s="47">
        <v>0</v>
      </c>
      <c r="L22" s="154">
        <v>-1000</v>
      </c>
      <c r="M22" s="47">
        <f t="shared" ref="M22:M26" si="0">L22/(1+$M$20)^K22</f>
        <v>-1000</v>
      </c>
      <c r="O22" s="163"/>
      <c r="Q22" s="171"/>
      <c r="R22" s="172"/>
    </row>
    <row r="23" s="1" customFormat="true" ht="18" spans="3:18">
      <c r="C23" s="141"/>
      <c r="D23" s="140"/>
      <c r="E23" s="140"/>
      <c r="F23" s="140"/>
      <c r="G23" s="140"/>
      <c r="H23" s="140"/>
      <c r="I23" s="140"/>
      <c r="K23" s="47">
        <v>1</v>
      </c>
      <c r="L23" s="154">
        <v>-1000</v>
      </c>
      <c r="M23" s="47">
        <f t="shared" si="0"/>
        <v>-909.090909090909</v>
      </c>
      <c r="O23" s="163"/>
      <c r="Q23" s="172"/>
      <c r="R23" s="172"/>
    </row>
    <row r="24" s="1" customFormat="true" ht="18.75" spans="3:18">
      <c r="C24" s="141"/>
      <c r="D24" s="140"/>
      <c r="E24" s="140"/>
      <c r="F24" s="140"/>
      <c r="G24" s="140"/>
      <c r="H24" s="140"/>
      <c r="I24" s="140"/>
      <c r="K24" s="47">
        <v>2</v>
      </c>
      <c r="L24" s="154">
        <v>-1000</v>
      </c>
      <c r="M24" s="47">
        <f t="shared" si="0"/>
        <v>-826.446280991735</v>
      </c>
      <c r="O24" s="168"/>
      <c r="P24" s="169"/>
      <c r="Q24" s="172"/>
      <c r="R24" s="172"/>
    </row>
    <row r="25" s="1" customFormat="true" ht="18.75" spans="3:18">
      <c r="C25" s="141"/>
      <c r="D25" s="140"/>
      <c r="E25" s="140"/>
      <c r="F25" s="140"/>
      <c r="G25" s="140"/>
      <c r="H25" s="140"/>
      <c r="I25" s="140"/>
      <c r="K25" s="47">
        <v>3</v>
      </c>
      <c r="L25" s="154">
        <v>0</v>
      </c>
      <c r="M25" s="47">
        <f t="shared" si="0"/>
        <v>0</v>
      </c>
      <c r="O25" s="168"/>
      <c r="P25" s="169"/>
      <c r="Q25" s="172"/>
      <c r="R25" s="172"/>
    </row>
    <row r="26" s="1" customFormat="true" ht="18.75" spans="3:17">
      <c r="C26" s="141"/>
      <c r="D26" s="140"/>
      <c r="E26" s="140"/>
      <c r="F26" s="140"/>
      <c r="G26" s="140"/>
      <c r="H26" s="140"/>
      <c r="I26" s="140"/>
      <c r="K26" s="155">
        <v>4</v>
      </c>
      <c r="L26" s="156">
        <v>4000</v>
      </c>
      <c r="M26" s="155">
        <f t="shared" si="0"/>
        <v>2732.05382146028</v>
      </c>
      <c r="O26" s="163"/>
      <c r="Q26" s="173"/>
    </row>
    <row r="27" s="1" customFormat="true" spans="3:15">
      <c r="C27" s="138"/>
      <c r="K27" s="2"/>
      <c r="L27" s="2"/>
      <c r="M27" s="2"/>
      <c r="O27" s="163"/>
    </row>
    <row r="28" s="1" customFormat="true" spans="3:15">
      <c r="C28" s="138"/>
      <c r="K28" s="2"/>
      <c r="L28" s="2"/>
      <c r="M28" s="2"/>
      <c r="O28" s="163"/>
    </row>
    <row r="29" s="1" customFormat="true" ht="25" customHeight="true" spans="3:15">
      <c r="C29" s="142"/>
      <c r="D29" s="143"/>
      <c r="E29" s="143"/>
      <c r="F29" s="143"/>
      <c r="G29" s="143"/>
      <c r="H29" s="143"/>
      <c r="I29" s="143"/>
      <c r="J29" s="143"/>
      <c r="K29" s="157"/>
      <c r="L29" s="158" t="s">
        <v>24</v>
      </c>
      <c r="M29" s="170">
        <f>SUM(M22:M26)</f>
        <v>-3.48336862236238</v>
      </c>
      <c r="N29" s="143"/>
      <c r="O29" s="167"/>
    </row>
    <row r="30" s="1" customFormat="true" ht="14.25" spans="11:13">
      <c r="K30" s="2"/>
      <c r="L30" s="2"/>
      <c r="M30" s="2"/>
    </row>
  </sheetData>
  <mergeCells count="2">
    <mergeCell ref="C4:I9"/>
    <mergeCell ref="C20:I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9:J59"/>
  <sheetViews>
    <sheetView zoomScale="130" zoomScaleNormal="130" topLeftCell="A3" workbookViewId="0">
      <selection activeCell="H13" sqref="H13"/>
    </sheetView>
  </sheetViews>
  <sheetFormatPr defaultColWidth="9" defaultRowHeight="18"/>
  <cols>
    <col min="1" max="3" width="9" style="47"/>
    <col min="4" max="4" width="10.5" style="47" customWidth="true"/>
    <col min="5" max="6" width="13.25" style="47" customWidth="true"/>
    <col min="7" max="7" width="12.75" style="47" customWidth="true"/>
    <col min="8" max="8" width="15.25" style="47" customWidth="true"/>
    <col min="9" max="9" width="11.5" style="47" customWidth="true"/>
    <col min="10" max="10" width="20.0916666666667" style="47" customWidth="true"/>
    <col min="11" max="16384" width="9" style="47"/>
  </cols>
  <sheetData>
    <row r="9" ht="18.75"/>
    <row r="10" ht="27" customHeight="true" spans="3:10">
      <c r="C10" s="132" t="s">
        <v>3</v>
      </c>
      <c r="D10" s="75" t="s">
        <v>26</v>
      </c>
      <c r="E10" s="75" t="s">
        <v>23</v>
      </c>
      <c r="F10" s="75" t="s">
        <v>27</v>
      </c>
      <c r="G10" s="75" t="s">
        <v>28</v>
      </c>
      <c r="H10" s="101" t="s">
        <v>29</v>
      </c>
      <c r="I10" s="77" t="s">
        <v>30</v>
      </c>
      <c r="J10" s="101" t="s">
        <v>31</v>
      </c>
    </row>
    <row r="11" ht="24" customHeight="true" spans="3:10">
      <c r="C11" s="36">
        <v>0</v>
      </c>
      <c r="D11" s="37">
        <v>-8000</v>
      </c>
      <c r="E11" s="37"/>
      <c r="F11" s="133">
        <f>SUM(E12:E59)</f>
        <v>7999.90355088093</v>
      </c>
      <c r="G11" s="134">
        <v>0.007702</v>
      </c>
      <c r="H11" s="135">
        <f>RATE(4*12,200,-8000)</f>
        <v>0.00770147248820179</v>
      </c>
      <c r="I11" s="135">
        <f>IRR(D11:D59)</f>
        <v>0.00770147248820208</v>
      </c>
      <c r="J11" s="135">
        <f>(1+I11)^12-1</f>
        <v>0.0964345645893445</v>
      </c>
    </row>
    <row r="12" spans="3:6">
      <c r="C12" s="38">
        <v>1</v>
      </c>
      <c r="D12" s="43">
        <v>200</v>
      </c>
      <c r="E12" s="46">
        <f>D12/(1+$G$11)^C12</f>
        <v>198.471373481446</v>
      </c>
      <c r="F12" s="80"/>
    </row>
    <row r="13" spans="3:6">
      <c r="C13" s="38">
        <v>2</v>
      </c>
      <c r="D13" s="43">
        <v>200</v>
      </c>
      <c r="E13" s="46">
        <f t="shared" ref="E13:E59" si="0">D13/(1+$G$11)^C13</f>
        <v>196.954430458058</v>
      </c>
      <c r="F13" s="80"/>
    </row>
    <row r="14" spans="3:6">
      <c r="C14" s="38">
        <v>3</v>
      </c>
      <c r="D14" s="43">
        <v>200</v>
      </c>
      <c r="E14" s="46">
        <f t="shared" si="0"/>
        <v>195.449081631333</v>
      </c>
      <c r="F14" s="80"/>
    </row>
    <row r="15" spans="3:6">
      <c r="C15" s="38">
        <v>4</v>
      </c>
      <c r="D15" s="43">
        <v>200</v>
      </c>
      <c r="E15" s="46">
        <f t="shared" si="0"/>
        <v>193.95523838529</v>
      </c>
      <c r="F15" s="80"/>
    </row>
    <row r="16" spans="3:6">
      <c r="C16" s="38">
        <v>5</v>
      </c>
      <c r="D16" s="43">
        <v>200</v>
      </c>
      <c r="E16" s="46">
        <f t="shared" si="0"/>
        <v>192.472812781249</v>
      </c>
      <c r="F16" s="80"/>
    </row>
    <row r="17" spans="3:6">
      <c r="C17" s="38">
        <v>6</v>
      </c>
      <c r="D17" s="43">
        <v>200</v>
      </c>
      <c r="E17" s="46">
        <f t="shared" si="0"/>
        <v>191.001717552658</v>
      </c>
      <c r="F17" s="80"/>
    </row>
    <row r="18" spans="3:6">
      <c r="C18" s="38">
        <v>7</v>
      </c>
      <c r="D18" s="43">
        <v>200</v>
      </c>
      <c r="E18" s="46">
        <f t="shared" si="0"/>
        <v>189.541866099956</v>
      </c>
      <c r="F18" s="80"/>
    </row>
    <row r="19" spans="3:6">
      <c r="C19" s="38">
        <v>8</v>
      </c>
      <c r="D19" s="43">
        <v>200</v>
      </c>
      <c r="E19" s="46">
        <f t="shared" si="0"/>
        <v>188.093172485473</v>
      </c>
      <c r="F19" s="80"/>
    </row>
    <row r="20" spans="3:6">
      <c r="C20" s="38">
        <v>9</v>
      </c>
      <c r="D20" s="43">
        <v>200</v>
      </c>
      <c r="E20" s="46">
        <f t="shared" si="0"/>
        <v>186.655551428372</v>
      </c>
      <c r="F20" s="80"/>
    </row>
    <row r="21" spans="3:6">
      <c r="C21" s="38">
        <v>10</v>
      </c>
      <c r="D21" s="43">
        <v>200</v>
      </c>
      <c r="E21" s="46">
        <f t="shared" si="0"/>
        <v>185.228918299628</v>
      </c>
      <c r="F21" s="80"/>
    </row>
    <row r="22" spans="3:6">
      <c r="C22" s="38">
        <v>11</v>
      </c>
      <c r="D22" s="43">
        <v>200</v>
      </c>
      <c r="E22" s="46">
        <f t="shared" si="0"/>
        <v>183.813189117048</v>
      </c>
      <c r="F22" s="80"/>
    </row>
    <row r="23" spans="3:6">
      <c r="C23" s="38">
        <v>12</v>
      </c>
      <c r="D23" s="43">
        <v>200</v>
      </c>
      <c r="E23" s="46">
        <f t="shared" si="0"/>
        <v>182.408280540327</v>
      </c>
      <c r="F23" s="80"/>
    </row>
    <row r="24" spans="3:6">
      <c r="C24" s="38">
        <v>13</v>
      </c>
      <c r="D24" s="43">
        <v>200</v>
      </c>
      <c r="E24" s="46">
        <f t="shared" si="0"/>
        <v>181.014109866138</v>
      </c>
      <c r="F24" s="80"/>
    </row>
    <row r="25" spans="3:6">
      <c r="C25" s="38">
        <v>14</v>
      </c>
      <c r="D25" s="43">
        <v>200</v>
      </c>
      <c r="E25" s="46">
        <f t="shared" si="0"/>
        <v>179.630595023269</v>
      </c>
      <c r="F25" s="80"/>
    </row>
    <row r="26" spans="3:6">
      <c r="C26" s="38">
        <v>15</v>
      </c>
      <c r="D26" s="43">
        <v>200</v>
      </c>
      <c r="E26" s="46">
        <f t="shared" si="0"/>
        <v>178.257654567787</v>
      </c>
      <c r="F26" s="80"/>
    </row>
    <row r="27" spans="3:6">
      <c r="C27" s="38">
        <v>16</v>
      </c>
      <c r="D27" s="43">
        <v>200</v>
      </c>
      <c r="E27" s="46">
        <f t="shared" si="0"/>
        <v>176.89520767825</v>
      </c>
      <c r="F27" s="80"/>
    </row>
    <row r="28" spans="3:6">
      <c r="C28" s="38">
        <v>17</v>
      </c>
      <c r="D28" s="43">
        <v>200</v>
      </c>
      <c r="E28" s="46">
        <f t="shared" si="0"/>
        <v>175.543174150939</v>
      </c>
      <c r="F28" s="80"/>
    </row>
    <row r="29" spans="3:6">
      <c r="C29" s="38">
        <v>18</v>
      </c>
      <c r="D29" s="43">
        <v>200</v>
      </c>
      <c r="E29" s="46">
        <f t="shared" si="0"/>
        <v>174.201474395148</v>
      </c>
      <c r="F29" s="80"/>
    </row>
    <row r="30" spans="3:6">
      <c r="C30" s="38">
        <v>19</v>
      </c>
      <c r="D30" s="43">
        <v>200</v>
      </c>
      <c r="E30" s="46">
        <f t="shared" si="0"/>
        <v>172.870029428489</v>
      </c>
      <c r="F30" s="80"/>
    </row>
    <row r="31" spans="3:6">
      <c r="C31" s="38">
        <v>20</v>
      </c>
      <c r="D31" s="43">
        <v>200</v>
      </c>
      <c r="E31" s="46">
        <f t="shared" si="0"/>
        <v>171.548760872251</v>
      </c>
      <c r="F31" s="80"/>
    </row>
    <row r="32" spans="3:6">
      <c r="C32" s="38">
        <v>21</v>
      </c>
      <c r="D32" s="43">
        <v>200</v>
      </c>
      <c r="E32" s="46">
        <f t="shared" si="0"/>
        <v>170.237590946779</v>
      </c>
      <c r="F32" s="80"/>
    </row>
    <row r="33" spans="3:6">
      <c r="C33" s="38">
        <v>22</v>
      </c>
      <c r="D33" s="43">
        <v>200</v>
      </c>
      <c r="E33" s="46">
        <f t="shared" si="0"/>
        <v>168.936442466899</v>
      </c>
      <c r="F33" s="80"/>
    </row>
    <row r="34" spans="3:6">
      <c r="C34" s="38">
        <v>23</v>
      </c>
      <c r="D34" s="43">
        <v>200</v>
      </c>
      <c r="E34" s="46">
        <f t="shared" si="0"/>
        <v>167.645238837374</v>
      </c>
      <c r="F34" s="80"/>
    </row>
    <row r="35" spans="3:6">
      <c r="C35" s="38">
        <v>24</v>
      </c>
      <c r="D35" s="43">
        <v>200</v>
      </c>
      <c r="E35" s="46">
        <f t="shared" si="0"/>
        <v>166.363904048393</v>
      </c>
      <c r="F35" s="80"/>
    </row>
    <row r="36" spans="3:6">
      <c r="C36" s="38">
        <v>25</v>
      </c>
      <c r="D36" s="43">
        <v>200</v>
      </c>
      <c r="E36" s="46">
        <f t="shared" si="0"/>
        <v>165.0923626711</v>
      </c>
      <c r="F36" s="80"/>
    </row>
    <row r="37" spans="3:6">
      <c r="C37" s="38">
        <v>26</v>
      </c>
      <c r="D37" s="43">
        <v>200</v>
      </c>
      <c r="E37" s="46">
        <f t="shared" si="0"/>
        <v>163.830539853151</v>
      </c>
      <c r="F37" s="80"/>
    </row>
    <row r="38" spans="3:6">
      <c r="C38" s="38">
        <v>27</v>
      </c>
      <c r="D38" s="43">
        <v>200</v>
      </c>
      <c r="E38" s="46">
        <f t="shared" si="0"/>
        <v>162.578361314308</v>
      </c>
      <c r="F38" s="80"/>
    </row>
    <row r="39" spans="3:6">
      <c r="C39" s="38">
        <v>28</v>
      </c>
      <c r="D39" s="43">
        <v>200</v>
      </c>
      <c r="E39" s="46">
        <f t="shared" si="0"/>
        <v>161.335753342068</v>
      </c>
      <c r="F39" s="80"/>
    </row>
    <row r="40" spans="3:6">
      <c r="C40" s="38">
        <v>29</v>
      </c>
      <c r="D40" s="43">
        <v>200</v>
      </c>
      <c r="E40" s="46">
        <f t="shared" si="0"/>
        <v>160.10264278732</v>
      </c>
      <c r="F40" s="80"/>
    </row>
    <row r="41" spans="3:6">
      <c r="C41" s="38">
        <v>30</v>
      </c>
      <c r="D41" s="43">
        <v>200</v>
      </c>
      <c r="E41" s="46">
        <f t="shared" si="0"/>
        <v>158.878957060043</v>
      </c>
      <c r="F41" s="80"/>
    </row>
    <row r="42" spans="3:6">
      <c r="C42" s="38">
        <v>31</v>
      </c>
      <c r="D42" s="43">
        <v>200</v>
      </c>
      <c r="E42" s="46">
        <f t="shared" si="0"/>
        <v>157.664624125032</v>
      </c>
      <c r="F42" s="80"/>
    </row>
    <row r="43" spans="3:6">
      <c r="C43" s="38">
        <v>32</v>
      </c>
      <c r="D43" s="43">
        <v>200</v>
      </c>
      <c r="E43" s="46">
        <f t="shared" si="0"/>
        <v>156.459572497655</v>
      </c>
      <c r="F43" s="80"/>
    </row>
    <row r="44" spans="3:6">
      <c r="C44" s="38">
        <v>33</v>
      </c>
      <c r="D44" s="43">
        <v>200</v>
      </c>
      <c r="E44" s="46">
        <f t="shared" si="0"/>
        <v>155.263731239647</v>
      </c>
      <c r="F44" s="80"/>
    </row>
    <row r="45" spans="3:6">
      <c r="C45" s="38">
        <v>34</v>
      </c>
      <c r="D45" s="43">
        <v>200</v>
      </c>
      <c r="E45" s="46">
        <f t="shared" si="0"/>
        <v>154.077029954934</v>
      </c>
      <c r="F45" s="80"/>
    </row>
    <row r="46" spans="3:6">
      <c r="C46" s="38">
        <v>35</v>
      </c>
      <c r="D46" s="43">
        <v>200</v>
      </c>
      <c r="E46" s="46">
        <f t="shared" si="0"/>
        <v>152.899398785489</v>
      </c>
      <c r="F46" s="80"/>
    </row>
    <row r="47" spans="3:6">
      <c r="C47" s="38">
        <v>36</v>
      </c>
      <c r="D47" s="43">
        <v>200</v>
      </c>
      <c r="E47" s="46">
        <f t="shared" si="0"/>
        <v>151.730768407216</v>
      </c>
      <c r="F47" s="80"/>
    </row>
    <row r="48" spans="3:6">
      <c r="C48" s="38">
        <v>37</v>
      </c>
      <c r="D48" s="43">
        <v>200</v>
      </c>
      <c r="E48" s="46">
        <f t="shared" si="0"/>
        <v>150.571070025877</v>
      </c>
      <c r="F48" s="80"/>
    </row>
    <row r="49" spans="3:6">
      <c r="C49" s="38">
        <v>38</v>
      </c>
      <c r="D49" s="43">
        <v>200</v>
      </c>
      <c r="E49" s="46">
        <f t="shared" si="0"/>
        <v>149.420235373034</v>
      </c>
      <c r="F49" s="80"/>
    </row>
    <row r="50" spans="3:6">
      <c r="C50" s="38">
        <v>39</v>
      </c>
      <c r="D50" s="43">
        <v>200</v>
      </c>
      <c r="E50" s="46">
        <f t="shared" si="0"/>
        <v>148.278196702035</v>
      </c>
      <c r="F50" s="80"/>
    </row>
    <row r="51" spans="3:6">
      <c r="C51" s="38">
        <v>40</v>
      </c>
      <c r="D51" s="43">
        <v>200</v>
      </c>
      <c r="E51" s="46">
        <f t="shared" si="0"/>
        <v>147.144886784024</v>
      </c>
      <c r="F51" s="80"/>
    </row>
    <row r="52" spans="3:6">
      <c r="C52" s="38">
        <v>41</v>
      </c>
      <c r="D52" s="43">
        <v>200</v>
      </c>
      <c r="E52" s="46">
        <f t="shared" si="0"/>
        <v>146.020238903986</v>
      </c>
      <c r="F52" s="80"/>
    </row>
    <row r="53" spans="3:6">
      <c r="C53" s="38">
        <v>42</v>
      </c>
      <c r="D53" s="43">
        <v>200</v>
      </c>
      <c r="E53" s="46">
        <f t="shared" si="0"/>
        <v>144.904186856814</v>
      </c>
      <c r="F53" s="80"/>
    </row>
    <row r="54" spans="3:6">
      <c r="C54" s="38">
        <v>43</v>
      </c>
      <c r="D54" s="43">
        <v>200</v>
      </c>
      <c r="E54" s="46">
        <f t="shared" si="0"/>
        <v>143.79666494342</v>
      </c>
      <c r="F54" s="80"/>
    </row>
    <row r="55" spans="3:6">
      <c r="C55" s="38">
        <v>44</v>
      </c>
      <c r="D55" s="43">
        <v>200</v>
      </c>
      <c r="E55" s="46">
        <f t="shared" si="0"/>
        <v>142.697607966859</v>
      </c>
      <c r="F55" s="80"/>
    </row>
    <row r="56" spans="3:6">
      <c r="C56" s="38">
        <v>45</v>
      </c>
      <c r="D56" s="43">
        <v>200</v>
      </c>
      <c r="E56" s="46">
        <f t="shared" si="0"/>
        <v>141.606951228498</v>
      </c>
      <c r="F56" s="80"/>
    </row>
    <row r="57" spans="3:6">
      <c r="C57" s="38">
        <v>46</v>
      </c>
      <c r="D57" s="43">
        <v>200</v>
      </c>
      <c r="E57" s="46">
        <f t="shared" si="0"/>
        <v>140.5246305242</v>
      </c>
      <c r="F57" s="80"/>
    </row>
    <row r="58" spans="3:6">
      <c r="C58" s="38">
        <v>47</v>
      </c>
      <c r="D58" s="43">
        <v>200</v>
      </c>
      <c r="E58" s="46">
        <f t="shared" si="0"/>
        <v>139.450582140554</v>
      </c>
      <c r="F58" s="80"/>
    </row>
    <row r="59" ht="18.75" spans="3:6">
      <c r="C59" s="40">
        <v>48</v>
      </c>
      <c r="D59" s="43">
        <v>200</v>
      </c>
      <c r="E59" s="46">
        <f t="shared" si="0"/>
        <v>138.384742851114</v>
      </c>
      <c r="F59" s="80"/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6145" progId="Equation.3" r:id="rId3">
          <objectPr defaultSize="0" r:id="rId4">
            <anchor moveWithCells="1">
              <from>
                <xdr:col>4</xdr:col>
                <xdr:colOff>240665</xdr:colOff>
                <xdr:row>5</xdr:row>
                <xdr:rowOff>121285</xdr:rowOff>
              </from>
              <to>
                <xdr:col>7</xdr:col>
                <xdr:colOff>1052195</xdr:colOff>
                <xdr:row>8</xdr:row>
                <xdr:rowOff>90805</xdr:rowOff>
              </to>
            </anchor>
          </objectPr>
        </oleObject>
      </mc:Choice>
      <mc:Fallback>
        <oleObject shapeId="6145" progId="Equation.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61"/>
  <sheetViews>
    <sheetView zoomScale="130" zoomScaleNormal="130" workbookViewId="0">
      <selection activeCell="H9" sqref="H9"/>
    </sheetView>
  </sheetViews>
  <sheetFormatPr defaultColWidth="9" defaultRowHeight="14.25" outlineLevelCol="7"/>
  <cols>
    <col min="1" max="1" width="9" style="82"/>
    <col min="2" max="2" width="13.125" style="82" customWidth="true"/>
    <col min="3" max="3" width="15" style="82" customWidth="true"/>
    <col min="4" max="6" width="12.625" style="82"/>
    <col min="7" max="7" width="13.7166666666667" style="82" customWidth="true"/>
    <col min="8" max="8" width="22.5916666666667" style="82" customWidth="true"/>
    <col min="9" max="16384" width="9" style="82"/>
  </cols>
  <sheetData>
    <row r="1" s="82" customFormat="true" ht="15"/>
    <row r="2" s="82" customFormat="true" spans="2:8">
      <c r="B2" s="111" t="s">
        <v>32</v>
      </c>
      <c r="C2" s="112"/>
      <c r="D2" s="112"/>
      <c r="E2" s="112"/>
      <c r="F2" s="112"/>
      <c r="G2" s="112"/>
      <c r="H2" s="125"/>
    </row>
    <row r="3" s="82" customFormat="true" spans="2:8">
      <c r="B3" s="113"/>
      <c r="C3" s="114"/>
      <c r="D3" s="114"/>
      <c r="E3" s="114"/>
      <c r="F3" s="114"/>
      <c r="G3" s="114"/>
      <c r="H3" s="126"/>
    </row>
    <row r="4" s="82" customFormat="true" spans="2:8">
      <c r="B4" s="113"/>
      <c r="C4" s="114"/>
      <c r="D4" s="114"/>
      <c r="E4" s="114"/>
      <c r="F4" s="114"/>
      <c r="G4" s="114"/>
      <c r="H4" s="126"/>
    </row>
    <row r="5" s="82" customFormat="true" spans="2:8">
      <c r="B5" s="113"/>
      <c r="C5" s="114"/>
      <c r="D5" s="114"/>
      <c r="E5" s="114"/>
      <c r="F5" s="114"/>
      <c r="G5" s="114"/>
      <c r="H5" s="126"/>
    </row>
    <row r="6" s="82" customFormat="true" ht="15" spans="2:8">
      <c r="B6" s="115"/>
      <c r="C6" s="116"/>
      <c r="D6" s="116"/>
      <c r="E6" s="116"/>
      <c r="F6" s="116"/>
      <c r="G6" s="116"/>
      <c r="H6" s="127"/>
    </row>
    <row r="7" s="82" customFormat="true" ht="15"/>
    <row r="8" s="82" customFormat="true" ht="28" customHeight="true" spans="2:8">
      <c r="B8" s="86" t="s">
        <v>33</v>
      </c>
      <c r="C8" s="117" t="s">
        <v>34</v>
      </c>
      <c r="D8" s="117" t="s">
        <v>35</v>
      </c>
      <c r="E8" s="128" t="s">
        <v>6</v>
      </c>
      <c r="F8" s="128" t="s">
        <v>1</v>
      </c>
      <c r="G8" s="128" t="s">
        <v>0</v>
      </c>
      <c r="H8" s="87" t="s">
        <v>36</v>
      </c>
    </row>
    <row r="9" s="82" customFormat="true" ht="28" customHeight="true" spans="2:8">
      <c r="B9" s="118">
        <v>8000</v>
      </c>
      <c r="C9" s="119">
        <v>200</v>
      </c>
      <c r="D9" s="120">
        <v>0.01</v>
      </c>
      <c r="E9" s="90">
        <f>SUM(D11:D999)</f>
        <v>7959.62723388218</v>
      </c>
      <c r="F9" s="129">
        <v>51</v>
      </c>
      <c r="G9" s="130">
        <f>(F9+1)/12</f>
        <v>4.33333333333333</v>
      </c>
      <c r="H9" s="131">
        <f>NPER(D9,-C9,B9)/12</f>
        <v>4.2781293012931</v>
      </c>
    </row>
    <row r="10" s="82" customFormat="true" ht="15"/>
    <row r="11" s="82" customFormat="true" ht="18.75" spans="2:4">
      <c r="B11" s="36">
        <v>1</v>
      </c>
      <c r="C11" s="37">
        <v>200</v>
      </c>
      <c r="D11" s="121">
        <f>C11/(1+$D$9)^B11</f>
        <v>198.019801980198</v>
      </c>
    </row>
    <row r="12" s="82" customFormat="true" ht="18.75" spans="2:4">
      <c r="B12" s="122">
        <v>2</v>
      </c>
      <c r="C12" s="123">
        <v>200</v>
      </c>
      <c r="D12" s="121">
        <f t="shared" ref="D12:D43" si="0">C12/(1+$D$9)^B12</f>
        <v>196.059209881384</v>
      </c>
    </row>
    <row r="13" s="82" customFormat="true" ht="18.75" spans="2:4">
      <c r="B13" s="122">
        <v>3</v>
      </c>
      <c r="C13" s="123">
        <v>200</v>
      </c>
      <c r="D13" s="121">
        <f t="shared" si="0"/>
        <v>194.118029585529</v>
      </c>
    </row>
    <row r="14" s="82" customFormat="true" ht="18.75" spans="2:4">
      <c r="B14" s="122">
        <v>4</v>
      </c>
      <c r="C14" s="123">
        <v>200</v>
      </c>
      <c r="D14" s="121">
        <f t="shared" si="0"/>
        <v>192.196068896563</v>
      </c>
    </row>
    <row r="15" s="82" customFormat="true" ht="18.75" spans="2:4">
      <c r="B15" s="122">
        <v>5</v>
      </c>
      <c r="C15" s="123">
        <v>200</v>
      </c>
      <c r="D15" s="121">
        <f t="shared" si="0"/>
        <v>190.29313752135</v>
      </c>
    </row>
    <row r="16" s="82" customFormat="true" ht="18.75" spans="2:4">
      <c r="B16" s="122">
        <v>6</v>
      </c>
      <c r="C16" s="123">
        <v>200</v>
      </c>
      <c r="D16" s="121">
        <f t="shared" si="0"/>
        <v>188.409047050841</v>
      </c>
    </row>
    <row r="17" s="82" customFormat="true" ht="18.75" spans="2:4">
      <c r="B17" s="122">
        <v>7</v>
      </c>
      <c r="C17" s="123">
        <v>200</v>
      </c>
      <c r="D17" s="121">
        <f t="shared" si="0"/>
        <v>186.543610941427</v>
      </c>
    </row>
    <row r="18" s="82" customFormat="true" ht="18.75" spans="2:4">
      <c r="B18" s="122">
        <v>8</v>
      </c>
      <c r="C18" s="123">
        <v>200</v>
      </c>
      <c r="D18" s="121">
        <f t="shared" si="0"/>
        <v>184.696644496462</v>
      </c>
    </row>
    <row r="19" s="82" customFormat="true" ht="18.75" spans="2:4">
      <c r="B19" s="122">
        <v>9</v>
      </c>
      <c r="C19" s="123">
        <v>200</v>
      </c>
      <c r="D19" s="121">
        <f t="shared" si="0"/>
        <v>182.867964847983</v>
      </c>
    </row>
    <row r="20" s="82" customFormat="true" ht="18.75" spans="2:4">
      <c r="B20" s="122">
        <v>10</v>
      </c>
      <c r="C20" s="123">
        <v>200</v>
      </c>
      <c r="D20" s="121">
        <f t="shared" si="0"/>
        <v>181.057390938597</v>
      </c>
    </row>
    <row r="21" s="82" customFormat="true" ht="18.75" spans="2:4">
      <c r="B21" s="122">
        <v>11</v>
      </c>
      <c r="C21" s="123">
        <v>200</v>
      </c>
      <c r="D21" s="121">
        <f t="shared" si="0"/>
        <v>179.264743503561</v>
      </c>
    </row>
    <row r="22" s="82" customFormat="true" ht="18.75" spans="2:4">
      <c r="B22" s="122">
        <v>12</v>
      </c>
      <c r="C22" s="123">
        <v>200</v>
      </c>
      <c r="D22" s="121">
        <f t="shared" si="0"/>
        <v>177.489845053031</v>
      </c>
    </row>
    <row r="23" s="82" customFormat="true" ht="18.75" spans="2:4">
      <c r="B23" s="122">
        <v>13</v>
      </c>
      <c r="C23" s="123">
        <v>200</v>
      </c>
      <c r="D23" s="121">
        <f t="shared" si="0"/>
        <v>175.732519854486</v>
      </c>
    </row>
    <row r="24" s="82" customFormat="true" ht="18.75" spans="2:4">
      <c r="B24" s="122">
        <v>14</v>
      </c>
      <c r="C24" s="123">
        <v>200</v>
      </c>
      <c r="D24" s="121">
        <f t="shared" si="0"/>
        <v>173.992593915333</v>
      </c>
    </row>
    <row r="25" s="82" customFormat="true" ht="18.75" spans="2:4">
      <c r="B25" s="122">
        <v>15</v>
      </c>
      <c r="C25" s="123">
        <v>200</v>
      </c>
      <c r="D25" s="121">
        <f t="shared" si="0"/>
        <v>172.269894965676</v>
      </c>
    </row>
    <row r="26" s="82" customFormat="true" ht="18.75" spans="2:4">
      <c r="B26" s="122">
        <v>16</v>
      </c>
      <c r="C26" s="123">
        <v>200</v>
      </c>
      <c r="D26" s="121">
        <f t="shared" si="0"/>
        <v>170.564252441263</v>
      </c>
    </row>
    <row r="27" s="82" customFormat="true" ht="18.75" spans="2:4">
      <c r="B27" s="122">
        <v>17</v>
      </c>
      <c r="C27" s="123">
        <v>200</v>
      </c>
      <c r="D27" s="121">
        <f t="shared" si="0"/>
        <v>168.875497466597</v>
      </c>
    </row>
    <row r="28" s="82" customFormat="true" ht="18.75" spans="2:4">
      <c r="B28" s="122">
        <v>18</v>
      </c>
      <c r="C28" s="123">
        <v>200</v>
      </c>
      <c r="D28" s="121">
        <f t="shared" si="0"/>
        <v>167.203462838215</v>
      </c>
    </row>
    <row r="29" s="82" customFormat="true" ht="18.75" spans="2:4">
      <c r="B29" s="122">
        <v>19</v>
      </c>
      <c r="C29" s="123">
        <v>200</v>
      </c>
      <c r="D29" s="121">
        <f t="shared" si="0"/>
        <v>165.547983008134</v>
      </c>
    </row>
    <row r="30" s="82" customFormat="true" ht="18.75" spans="2:4">
      <c r="B30" s="122">
        <v>20</v>
      </c>
      <c r="C30" s="123">
        <v>200</v>
      </c>
      <c r="D30" s="121">
        <f t="shared" si="0"/>
        <v>163.908894067459</v>
      </c>
    </row>
    <row r="31" s="82" customFormat="true" ht="18.75" spans="2:4">
      <c r="B31" s="122">
        <v>21</v>
      </c>
      <c r="C31" s="123">
        <v>200</v>
      </c>
      <c r="D31" s="121">
        <f t="shared" si="0"/>
        <v>162.286033730157</v>
      </c>
    </row>
    <row r="32" s="82" customFormat="true" ht="18.75" spans="2:4">
      <c r="B32" s="122">
        <v>22</v>
      </c>
      <c r="C32" s="123">
        <v>200</v>
      </c>
      <c r="D32" s="121">
        <f t="shared" si="0"/>
        <v>160.679241316988</v>
      </c>
    </row>
    <row r="33" s="82" customFormat="true" ht="18.75" spans="2:4">
      <c r="B33" s="122">
        <v>23</v>
      </c>
      <c r="C33" s="123">
        <v>200</v>
      </c>
      <c r="D33" s="121">
        <f t="shared" si="0"/>
        <v>159.088357739592</v>
      </c>
    </row>
    <row r="34" s="82" customFormat="true" ht="18.75" spans="2:4">
      <c r="B34" s="122">
        <v>24</v>
      </c>
      <c r="C34" s="123">
        <v>200</v>
      </c>
      <c r="D34" s="121">
        <f t="shared" si="0"/>
        <v>157.513225484744</v>
      </c>
    </row>
    <row r="35" s="82" customFormat="true" ht="18.75" spans="2:4">
      <c r="B35" s="122">
        <v>25</v>
      </c>
      <c r="C35" s="123">
        <v>200</v>
      </c>
      <c r="D35" s="121">
        <f t="shared" si="0"/>
        <v>155.953688598757</v>
      </c>
    </row>
    <row r="36" s="82" customFormat="true" ht="18.75" spans="2:4">
      <c r="B36" s="122">
        <v>26</v>
      </c>
      <c r="C36" s="123">
        <v>200</v>
      </c>
      <c r="D36" s="121">
        <f t="shared" si="0"/>
        <v>154.409592672036</v>
      </c>
    </row>
    <row r="37" s="82" customFormat="true" ht="18.75" spans="2:4">
      <c r="B37" s="122">
        <v>27</v>
      </c>
      <c r="C37" s="123">
        <v>200</v>
      </c>
      <c r="D37" s="121">
        <f t="shared" si="0"/>
        <v>152.880784823798</v>
      </c>
    </row>
    <row r="38" s="82" customFormat="true" ht="18.75" spans="2:4">
      <c r="B38" s="122">
        <v>28</v>
      </c>
      <c r="C38" s="123">
        <v>200</v>
      </c>
      <c r="D38" s="121">
        <f t="shared" si="0"/>
        <v>151.367113686929</v>
      </c>
    </row>
    <row r="39" s="82" customFormat="true" ht="18.75" spans="2:4">
      <c r="B39" s="122">
        <v>29</v>
      </c>
      <c r="C39" s="123">
        <v>200</v>
      </c>
      <c r="D39" s="121">
        <f t="shared" si="0"/>
        <v>149.868429392999</v>
      </c>
    </row>
    <row r="40" s="82" customFormat="true" ht="18.75" spans="2:4">
      <c r="B40" s="122">
        <v>30</v>
      </c>
      <c r="C40" s="123">
        <v>200</v>
      </c>
      <c r="D40" s="121">
        <f t="shared" si="0"/>
        <v>148.384583557425</v>
      </c>
    </row>
    <row r="41" s="82" customFormat="true" ht="18.75" spans="2:4">
      <c r="B41" s="122">
        <v>31</v>
      </c>
      <c r="C41" s="123">
        <v>200</v>
      </c>
      <c r="D41" s="121">
        <f t="shared" si="0"/>
        <v>146.915429264777</v>
      </c>
    </row>
    <row r="42" s="82" customFormat="true" ht="18.75" spans="2:4">
      <c r="B42" s="122">
        <v>32</v>
      </c>
      <c r="C42" s="123">
        <v>200</v>
      </c>
      <c r="D42" s="121">
        <f t="shared" si="0"/>
        <v>145.460821054235</v>
      </c>
    </row>
    <row r="43" s="82" customFormat="true" ht="18.75" spans="2:4">
      <c r="B43" s="122">
        <v>33</v>
      </c>
      <c r="C43" s="123">
        <v>200</v>
      </c>
      <c r="D43" s="121">
        <f t="shared" si="0"/>
        <v>144.020614905183</v>
      </c>
    </row>
    <row r="44" s="82" customFormat="true" ht="18.75" spans="2:4">
      <c r="B44" s="122">
        <v>34</v>
      </c>
      <c r="C44" s="123">
        <v>200</v>
      </c>
      <c r="D44" s="121">
        <f t="shared" ref="D44:D61" si="1">C44/(1+$D$9)^B44</f>
        <v>142.594668222953</v>
      </c>
    </row>
    <row r="45" s="82" customFormat="true" ht="18.75" spans="2:4">
      <c r="B45" s="122">
        <v>35</v>
      </c>
      <c r="C45" s="123">
        <v>200</v>
      </c>
      <c r="D45" s="121">
        <f t="shared" si="1"/>
        <v>141.182839824706</v>
      </c>
    </row>
    <row r="46" s="82" customFormat="true" ht="18.75" spans="2:4">
      <c r="B46" s="122">
        <v>36</v>
      </c>
      <c r="C46" s="123">
        <v>200</v>
      </c>
      <c r="D46" s="121">
        <f t="shared" si="1"/>
        <v>139.784989925452</v>
      </c>
    </row>
    <row r="47" s="82" customFormat="true" ht="18.75" spans="2:4">
      <c r="B47" s="122">
        <v>37</v>
      </c>
      <c r="C47" s="123">
        <v>200</v>
      </c>
      <c r="D47" s="121">
        <f t="shared" si="1"/>
        <v>138.40098012421</v>
      </c>
    </row>
    <row r="48" s="82" customFormat="true" ht="18.75" spans="2:4">
      <c r="B48" s="122">
        <v>38</v>
      </c>
      <c r="C48" s="123">
        <v>200</v>
      </c>
      <c r="D48" s="121">
        <f t="shared" si="1"/>
        <v>137.030673390307</v>
      </c>
    </row>
    <row r="49" s="82" customFormat="true" ht="18.75" spans="2:4">
      <c r="B49" s="122">
        <v>39</v>
      </c>
      <c r="C49" s="123">
        <v>200</v>
      </c>
      <c r="D49" s="121">
        <f t="shared" si="1"/>
        <v>135.673934049809</v>
      </c>
    </row>
    <row r="50" s="82" customFormat="true" ht="18.75" spans="2:4">
      <c r="B50" s="122">
        <v>40</v>
      </c>
      <c r="C50" s="123">
        <v>200</v>
      </c>
      <c r="D50" s="121">
        <f t="shared" si="1"/>
        <v>134.330627772088</v>
      </c>
    </row>
    <row r="51" s="82" customFormat="true" ht="18.75" spans="2:4">
      <c r="B51" s="122">
        <v>41</v>
      </c>
      <c r="C51" s="123">
        <v>200</v>
      </c>
      <c r="D51" s="121">
        <f t="shared" si="1"/>
        <v>133.000621556522</v>
      </c>
    </row>
    <row r="52" s="82" customFormat="true" ht="18.75" spans="2:4">
      <c r="B52" s="122">
        <v>42</v>
      </c>
      <c r="C52" s="123">
        <v>200</v>
      </c>
      <c r="D52" s="121">
        <f t="shared" si="1"/>
        <v>131.683783719329</v>
      </c>
    </row>
    <row r="53" s="82" customFormat="true" ht="18.75" spans="2:4">
      <c r="B53" s="122">
        <v>43</v>
      </c>
      <c r="C53" s="123">
        <v>200</v>
      </c>
      <c r="D53" s="121">
        <f t="shared" si="1"/>
        <v>130.379983880524</v>
      </c>
    </row>
    <row r="54" s="82" customFormat="true" ht="18.75" spans="2:4">
      <c r="B54" s="122">
        <v>44</v>
      </c>
      <c r="C54" s="123">
        <v>200</v>
      </c>
      <c r="D54" s="121">
        <f t="shared" si="1"/>
        <v>129.089092951014</v>
      </c>
    </row>
    <row r="55" s="82" customFormat="true" ht="18.75" spans="2:4">
      <c r="B55" s="122">
        <v>45</v>
      </c>
      <c r="C55" s="123">
        <v>200</v>
      </c>
      <c r="D55" s="121">
        <f t="shared" si="1"/>
        <v>127.810983119816</v>
      </c>
    </row>
    <row r="56" s="82" customFormat="true" ht="18.75" spans="2:4">
      <c r="B56" s="122">
        <v>46</v>
      </c>
      <c r="C56" s="123">
        <v>200</v>
      </c>
      <c r="D56" s="121">
        <f t="shared" si="1"/>
        <v>126.545527841402</v>
      </c>
    </row>
    <row r="57" s="82" customFormat="true" ht="18.75" spans="2:4">
      <c r="B57" s="122">
        <v>47</v>
      </c>
      <c r="C57" s="123">
        <v>200</v>
      </c>
      <c r="D57" s="121">
        <f t="shared" si="1"/>
        <v>125.29260182317</v>
      </c>
    </row>
    <row r="58" s="82" customFormat="true" ht="18.75" spans="2:4">
      <c r="B58" s="122">
        <v>48</v>
      </c>
      <c r="C58" s="123">
        <v>200</v>
      </c>
      <c r="D58" s="121">
        <f t="shared" si="1"/>
        <v>124.052081013039</v>
      </c>
    </row>
    <row r="59" s="82" customFormat="true" ht="18.75" spans="2:4">
      <c r="B59" s="122">
        <v>49</v>
      </c>
      <c r="C59" s="123">
        <v>200</v>
      </c>
      <c r="D59" s="121">
        <f t="shared" si="1"/>
        <v>122.823842587168</v>
      </c>
    </row>
    <row r="60" s="82" customFormat="true" ht="18.75" spans="2:4">
      <c r="B60" s="122">
        <v>50</v>
      </c>
      <c r="C60" s="123">
        <v>200</v>
      </c>
      <c r="D60" s="121">
        <f t="shared" si="1"/>
        <v>121.60776493779</v>
      </c>
    </row>
    <row r="61" s="82" customFormat="true" ht="18.75" spans="2:4">
      <c r="B61" s="122">
        <v>51</v>
      </c>
      <c r="C61" s="123">
        <v>200</v>
      </c>
      <c r="D61" s="124">
        <f t="shared" si="1"/>
        <v>120.403727661178</v>
      </c>
    </row>
  </sheetData>
  <mergeCells count="1">
    <mergeCell ref="B2:H6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3073" progId="Equation.3" r:id="rId3">
          <objectPr defaultSize="0" r:id="rId4">
            <anchor moveWithCells="1">
              <from>
                <xdr:col>4</xdr:col>
                <xdr:colOff>526415</xdr:colOff>
                <xdr:row>9</xdr:row>
                <xdr:rowOff>184150</xdr:rowOff>
              </from>
              <to>
                <xdr:col>7</xdr:col>
                <xdr:colOff>1359535</xdr:colOff>
                <xdr:row>12</xdr:row>
                <xdr:rowOff>172720</xdr:rowOff>
              </to>
            </anchor>
          </objectPr>
        </oleObject>
      </mc:Choice>
      <mc:Fallback>
        <oleObject shapeId="3073" progId="Equation.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57"/>
  <sheetViews>
    <sheetView zoomScale="130" zoomScaleNormal="130" topLeftCell="B5" workbookViewId="0">
      <selection activeCell="E9" sqref="E9"/>
    </sheetView>
  </sheetViews>
  <sheetFormatPr defaultColWidth="9" defaultRowHeight="14.25"/>
  <cols>
    <col min="1" max="1" width="9" style="82"/>
    <col min="2" max="2" width="13.125" style="82" customWidth="true"/>
    <col min="3" max="3" width="17.6916666666667" style="82" customWidth="true"/>
    <col min="4" max="4" width="9" style="82"/>
    <col min="5" max="5" width="11.5" style="82" customWidth="true"/>
    <col min="6" max="6" width="12.25" style="82" customWidth="true"/>
    <col min="7" max="7" width="12.375" style="82" customWidth="true"/>
    <col min="8" max="8" width="15.125" style="82" customWidth="true"/>
    <col min="9" max="9" width="15.875" style="82" customWidth="true"/>
    <col min="10" max="10" width="13.25" style="82" customWidth="true"/>
    <col min="11" max="11" width="17.875" style="82" customWidth="true"/>
    <col min="12" max="12" width="12.5" style="82" customWidth="true"/>
    <col min="13" max="13" width="14.75" style="82" customWidth="true"/>
    <col min="14" max="16384" width="9" style="82"/>
  </cols>
  <sheetData>
    <row r="2" s="82" customFormat="true" ht="15"/>
    <row r="3" s="82" customFormat="true" ht="27" customHeight="true" spans="2:9">
      <c r="B3" s="57" t="s">
        <v>37</v>
      </c>
      <c r="C3" s="83">
        <v>5000000</v>
      </c>
      <c r="F3" s="89" t="s">
        <v>38</v>
      </c>
      <c r="G3" s="75" t="s">
        <v>39</v>
      </c>
      <c r="H3" s="75" t="s">
        <v>40</v>
      </c>
      <c r="I3" s="101" t="s">
        <v>41</v>
      </c>
    </row>
    <row r="4" s="82" customFormat="true" ht="27" customHeight="true" spans="2:9">
      <c r="B4" s="57" t="s">
        <v>10</v>
      </c>
      <c r="C4" s="84">
        <v>0.049</v>
      </c>
      <c r="E4" s="76" t="s">
        <v>42</v>
      </c>
      <c r="F4" s="90">
        <f>INDEX(F18:F257,C6)</f>
        <v>40314.2361111111</v>
      </c>
      <c r="G4" s="90">
        <f>INDEX(G18:G257,C6)</f>
        <v>20833.3333333333</v>
      </c>
      <c r="H4" s="90">
        <f>INDEX(H18:H257,C6)</f>
        <v>19480.9027777778</v>
      </c>
      <c r="I4" s="102">
        <f>INDEX(I18:I257,C6)</f>
        <v>4750000</v>
      </c>
    </row>
    <row r="5" s="82" customFormat="true" ht="27" customHeight="true" spans="2:9">
      <c r="B5" s="57" t="s">
        <v>43</v>
      </c>
      <c r="C5" s="85">
        <v>20</v>
      </c>
      <c r="E5" s="91" t="s">
        <v>44</v>
      </c>
      <c r="F5" s="92">
        <f>INDEX(J18:J257,C6)</f>
        <v>32722.2024488488</v>
      </c>
      <c r="G5" s="92">
        <f>INDEX(K18:K257,C6)</f>
        <v>12869.6835794787</v>
      </c>
      <c r="H5" s="92">
        <f>INDEX(L18:L257,C6)</f>
        <v>19852.5188693701</v>
      </c>
      <c r="I5" s="103">
        <f>INDEX(M18:M257,C6)</f>
        <v>4848971.67218463</v>
      </c>
    </row>
    <row r="6" s="82" customFormat="true" ht="25" customHeight="true" spans="2:11">
      <c r="B6" s="57" t="s">
        <v>45</v>
      </c>
      <c r="C6" s="85">
        <v>12</v>
      </c>
      <c r="E6" s="93" t="s">
        <v>46</v>
      </c>
      <c r="F6" s="94"/>
      <c r="G6" s="94"/>
      <c r="H6" s="94"/>
      <c r="I6" s="94"/>
      <c r="J6" s="94"/>
      <c r="K6" s="104"/>
    </row>
    <row r="7" s="82" customFormat="true" ht="21" customHeight="true" spans="5:11">
      <c r="E7" s="95"/>
      <c r="F7" s="96"/>
      <c r="G7" s="96"/>
      <c r="H7" s="96"/>
      <c r="I7" s="96"/>
      <c r="J7" s="96"/>
      <c r="K7" s="105"/>
    </row>
    <row r="8" s="82" customFormat="true" ht="15"/>
    <row r="9" s="82" customFormat="true" ht="28" customHeight="true" spans="2:3">
      <c r="B9" s="86" t="s">
        <v>47</v>
      </c>
      <c r="C9" s="87">
        <f>C5*12</f>
        <v>240</v>
      </c>
    </row>
    <row r="10" s="82" customFormat="true" ht="26" customHeight="true" spans="2:3">
      <c r="B10" s="86" t="s">
        <v>35</v>
      </c>
      <c r="C10" s="74">
        <f>C4/12</f>
        <v>0.00408333333333333</v>
      </c>
    </row>
    <row r="11" s="82" customFormat="true" ht="51" customHeight="true" spans="2:3">
      <c r="B11" s="88" t="s">
        <v>48</v>
      </c>
      <c r="C11" s="49">
        <f>C3/C9</f>
        <v>20833.3333333333</v>
      </c>
    </row>
    <row r="12" s="82" customFormat="true" ht="52" customHeight="true" spans="2:3">
      <c r="B12" s="88" t="s">
        <v>49</v>
      </c>
      <c r="C12" s="49">
        <f>C3*C10*(1+C10)^C9/((1+C10)^C9-1)</f>
        <v>32722.2024488488</v>
      </c>
    </row>
    <row r="13" s="82" customFormat="true" ht="24" customHeight="true" spans="7:7">
      <c r="G13" s="97"/>
    </row>
    <row r="14" s="82" customFormat="true" ht="20.25" spans="9:10">
      <c r="I14" s="106"/>
      <c r="J14" s="80"/>
    </row>
    <row r="15" s="82" customFormat="true" ht="27" customHeight="true" spans="7:12">
      <c r="G15" s="98" t="s">
        <v>42</v>
      </c>
      <c r="H15" s="99"/>
      <c r="K15" s="98" t="s">
        <v>44</v>
      </c>
      <c r="L15" s="99"/>
    </row>
    <row r="16" s="82" customFormat="true" ht="35" customHeight="true" spans="5:13">
      <c r="E16" s="69" t="s">
        <v>3</v>
      </c>
      <c r="F16" s="76" t="s">
        <v>50</v>
      </c>
      <c r="G16" s="76" t="s">
        <v>39</v>
      </c>
      <c r="H16" s="76" t="s">
        <v>40</v>
      </c>
      <c r="I16" s="89" t="s">
        <v>41</v>
      </c>
      <c r="J16" s="76" t="s">
        <v>50</v>
      </c>
      <c r="K16" s="76" t="s">
        <v>39</v>
      </c>
      <c r="L16" s="76" t="s">
        <v>40</v>
      </c>
      <c r="M16" s="76" t="s">
        <v>41</v>
      </c>
    </row>
    <row r="17" s="82" customFormat="true" spans="5:13">
      <c r="E17" s="82">
        <v>0</v>
      </c>
      <c r="F17" s="100">
        <f t="shared" ref="F17:F80" si="0">G17+H17</f>
        <v>0</v>
      </c>
      <c r="G17" s="100">
        <v>0</v>
      </c>
      <c r="H17" s="100">
        <v>0</v>
      </c>
      <c r="I17" s="107">
        <f>C3</f>
        <v>5000000</v>
      </c>
      <c r="J17" s="100">
        <v>0</v>
      </c>
      <c r="K17" s="100">
        <v>0</v>
      </c>
      <c r="L17" s="100">
        <v>0</v>
      </c>
      <c r="M17" s="100">
        <f>C3</f>
        <v>5000000</v>
      </c>
    </row>
    <row r="18" s="82" customFormat="true" spans="5:13">
      <c r="E18" s="82">
        <v>1</v>
      </c>
      <c r="F18" s="100">
        <f t="shared" si="0"/>
        <v>41250</v>
      </c>
      <c r="G18" s="100">
        <f>$C$11</f>
        <v>20833.3333333333</v>
      </c>
      <c r="H18" s="100">
        <f>I17*$C$10</f>
        <v>20416.6666666667</v>
      </c>
      <c r="I18" s="107">
        <f>I17-G18</f>
        <v>4979166.66666667</v>
      </c>
      <c r="J18" s="100">
        <f>$C$12</f>
        <v>32722.2024488488</v>
      </c>
      <c r="K18" s="100">
        <f>J18-L18</f>
        <v>12305.5357821821</v>
      </c>
      <c r="L18" s="100">
        <f>M17*$C$10</f>
        <v>20416.6666666667</v>
      </c>
      <c r="M18" s="100">
        <f t="shared" ref="M18:M81" si="1">M17-K18</f>
        <v>4987694.46421782</v>
      </c>
    </row>
    <row r="19" s="82" customFormat="true" spans="5:13">
      <c r="E19" s="82">
        <v>2</v>
      </c>
      <c r="F19" s="100">
        <f t="shared" si="0"/>
        <v>41164.9305555556</v>
      </c>
      <c r="G19" s="100">
        <f t="shared" ref="G18:G81" si="2">$C$11</f>
        <v>20833.3333333333</v>
      </c>
      <c r="H19" s="100">
        <f>I18*$C$10</f>
        <v>20331.5972222222</v>
      </c>
      <c r="I19" s="107">
        <f>I18-G19</f>
        <v>4958333.33333333</v>
      </c>
      <c r="J19" s="100">
        <f t="shared" ref="J18:J81" si="3">$C$12</f>
        <v>32722.2024488488</v>
      </c>
      <c r="K19" s="100">
        <f t="shared" ref="K18:K81" si="4">J19-L19</f>
        <v>12355.7833866261</v>
      </c>
      <c r="L19" s="100">
        <f t="shared" ref="L18:L81" si="5">M18*$C$10</f>
        <v>20366.4190622228</v>
      </c>
      <c r="M19" s="100">
        <f t="shared" si="1"/>
        <v>4975338.68083119</v>
      </c>
    </row>
    <row r="20" s="82" customFormat="true" spans="5:13">
      <c r="E20" s="82">
        <v>3</v>
      </c>
      <c r="F20" s="100">
        <f t="shared" si="0"/>
        <v>41079.8611111111</v>
      </c>
      <c r="G20" s="100">
        <f t="shared" si="2"/>
        <v>20833.3333333333</v>
      </c>
      <c r="H20" s="100">
        <f t="shared" ref="H18:H81" si="6">I19*$C$10</f>
        <v>20246.5277777778</v>
      </c>
      <c r="I20" s="107">
        <f>I19-G20</f>
        <v>4937500</v>
      </c>
      <c r="J20" s="100">
        <f t="shared" si="3"/>
        <v>32722.2024488488</v>
      </c>
      <c r="K20" s="100">
        <f t="shared" si="4"/>
        <v>12406.2361687881</v>
      </c>
      <c r="L20" s="100">
        <f t="shared" si="5"/>
        <v>20315.9662800607</v>
      </c>
      <c r="M20" s="100">
        <f t="shared" si="1"/>
        <v>4962932.4446624</v>
      </c>
    </row>
    <row r="21" s="82" customFormat="true" spans="5:13">
      <c r="E21" s="82">
        <v>4</v>
      </c>
      <c r="F21" s="100">
        <f t="shared" si="0"/>
        <v>40994.7916666667</v>
      </c>
      <c r="G21" s="100">
        <f t="shared" si="2"/>
        <v>20833.3333333333</v>
      </c>
      <c r="H21" s="100">
        <f t="shared" si="6"/>
        <v>20161.4583333333</v>
      </c>
      <c r="I21" s="107">
        <f t="shared" ref="I18:I81" si="7">I20-G21</f>
        <v>4916666.66666667</v>
      </c>
      <c r="J21" s="100">
        <f>$C$12</f>
        <v>32722.2024488488</v>
      </c>
      <c r="K21" s="100">
        <f t="shared" si="4"/>
        <v>12456.8949664773</v>
      </c>
      <c r="L21" s="100">
        <f t="shared" si="5"/>
        <v>20265.3074823715</v>
      </c>
      <c r="M21" s="100">
        <f t="shared" si="1"/>
        <v>4950475.54969593</v>
      </c>
    </row>
    <row r="22" s="82" customFormat="true" spans="5:13">
      <c r="E22" s="82">
        <v>5</v>
      </c>
      <c r="F22" s="100">
        <f t="shared" si="0"/>
        <v>40909.7222222222</v>
      </c>
      <c r="G22" s="100">
        <f t="shared" si="2"/>
        <v>20833.3333333333</v>
      </c>
      <c r="H22" s="100">
        <f t="shared" si="6"/>
        <v>20076.3888888889</v>
      </c>
      <c r="I22" s="107">
        <f t="shared" si="7"/>
        <v>4895833.33333333</v>
      </c>
      <c r="J22" s="100">
        <f t="shared" si="3"/>
        <v>32722.2024488488</v>
      </c>
      <c r="K22" s="100">
        <f t="shared" si="4"/>
        <v>12507.7606209238</v>
      </c>
      <c r="L22" s="100">
        <f t="shared" si="5"/>
        <v>20214.441827925</v>
      </c>
      <c r="M22" s="100">
        <f t="shared" si="1"/>
        <v>4937967.789075</v>
      </c>
    </row>
    <row r="23" s="82" customFormat="true" spans="5:13">
      <c r="E23" s="82">
        <v>6</v>
      </c>
      <c r="F23" s="100">
        <f t="shared" si="0"/>
        <v>40824.6527777778</v>
      </c>
      <c r="G23" s="100">
        <f t="shared" si="2"/>
        <v>20833.3333333333</v>
      </c>
      <c r="H23" s="100">
        <f t="shared" si="6"/>
        <v>19991.3194444445</v>
      </c>
      <c r="I23" s="107">
        <f t="shared" si="7"/>
        <v>4875000</v>
      </c>
      <c r="J23" s="100">
        <f t="shared" si="3"/>
        <v>32722.2024488488</v>
      </c>
      <c r="K23" s="100">
        <f t="shared" si="4"/>
        <v>12558.8339767926</v>
      </c>
      <c r="L23" s="100">
        <f t="shared" si="5"/>
        <v>20163.3684720563</v>
      </c>
      <c r="M23" s="100">
        <f t="shared" si="1"/>
        <v>4925408.95509821</v>
      </c>
    </row>
    <row r="24" s="82" customFormat="true" spans="5:13">
      <c r="E24" s="82">
        <v>7</v>
      </c>
      <c r="F24" s="100">
        <f t="shared" si="0"/>
        <v>40739.5833333333</v>
      </c>
      <c r="G24" s="100">
        <f t="shared" si="2"/>
        <v>20833.3333333333</v>
      </c>
      <c r="H24" s="100">
        <f t="shared" si="6"/>
        <v>19906.25</v>
      </c>
      <c r="I24" s="107">
        <f t="shared" si="7"/>
        <v>4854166.66666667</v>
      </c>
      <c r="J24" s="100">
        <f t="shared" si="3"/>
        <v>32722.2024488488</v>
      </c>
      <c r="K24" s="100">
        <f t="shared" si="4"/>
        <v>12610.1158821978</v>
      </c>
      <c r="L24" s="100">
        <f t="shared" si="5"/>
        <v>20112.086566651</v>
      </c>
      <c r="M24" s="100">
        <f t="shared" si="1"/>
        <v>4912798.83921601</v>
      </c>
    </row>
    <row r="25" s="82" customFormat="true" spans="5:13">
      <c r="E25" s="82">
        <v>8</v>
      </c>
      <c r="F25" s="100">
        <f t="shared" si="0"/>
        <v>40654.5138888889</v>
      </c>
      <c r="G25" s="100">
        <f t="shared" si="2"/>
        <v>20833.3333333333</v>
      </c>
      <c r="H25" s="100">
        <f t="shared" si="6"/>
        <v>19821.1805555556</v>
      </c>
      <c r="I25" s="107">
        <f t="shared" si="7"/>
        <v>4833333.33333334</v>
      </c>
      <c r="J25" s="100">
        <f t="shared" si="3"/>
        <v>32722.2024488488</v>
      </c>
      <c r="K25" s="100">
        <f t="shared" si="4"/>
        <v>12661.6071887168</v>
      </c>
      <c r="L25" s="100">
        <f t="shared" si="5"/>
        <v>20060.5952601321</v>
      </c>
      <c r="M25" s="100">
        <f t="shared" si="1"/>
        <v>4900137.2320273</v>
      </c>
    </row>
    <row r="26" s="82" customFormat="true" spans="5:13">
      <c r="E26" s="82">
        <v>9</v>
      </c>
      <c r="F26" s="100">
        <f t="shared" si="0"/>
        <v>40569.4444444445</v>
      </c>
      <c r="G26" s="100">
        <f t="shared" si="2"/>
        <v>20833.3333333333</v>
      </c>
      <c r="H26" s="100">
        <f t="shared" si="6"/>
        <v>19736.1111111111</v>
      </c>
      <c r="I26" s="107">
        <f t="shared" si="7"/>
        <v>4812500</v>
      </c>
      <c r="J26" s="100">
        <f t="shared" si="3"/>
        <v>32722.2024488488</v>
      </c>
      <c r="K26" s="100">
        <f t="shared" si="4"/>
        <v>12713.308751404</v>
      </c>
      <c r="L26" s="100">
        <f t="shared" si="5"/>
        <v>20008.8936974448</v>
      </c>
      <c r="M26" s="100">
        <f t="shared" si="1"/>
        <v>4887423.92327589</v>
      </c>
    </row>
    <row r="27" s="82" customFormat="true" spans="5:13">
      <c r="E27" s="82">
        <v>10</v>
      </c>
      <c r="F27" s="100">
        <f t="shared" si="0"/>
        <v>40484.375</v>
      </c>
      <c r="G27" s="100">
        <f t="shared" si="2"/>
        <v>20833.3333333333</v>
      </c>
      <c r="H27" s="100">
        <f t="shared" si="6"/>
        <v>19651.0416666667</v>
      </c>
      <c r="I27" s="107">
        <f t="shared" si="7"/>
        <v>4791666.66666667</v>
      </c>
      <c r="J27" s="100">
        <f t="shared" si="3"/>
        <v>32722.2024488488</v>
      </c>
      <c r="K27" s="100">
        <f t="shared" si="4"/>
        <v>12765.2214288056</v>
      </c>
      <c r="L27" s="100">
        <f t="shared" si="5"/>
        <v>19956.9810200432</v>
      </c>
      <c r="M27" s="100">
        <f t="shared" si="1"/>
        <v>4874658.70184709</v>
      </c>
    </row>
    <row r="28" s="82" customFormat="true" spans="5:13">
      <c r="E28" s="82">
        <v>11</v>
      </c>
      <c r="F28" s="100">
        <f t="shared" si="0"/>
        <v>40399.3055555556</v>
      </c>
      <c r="G28" s="100">
        <f t="shared" si="2"/>
        <v>20833.3333333333</v>
      </c>
      <c r="H28" s="100">
        <f t="shared" si="6"/>
        <v>19565.9722222222</v>
      </c>
      <c r="I28" s="107">
        <f t="shared" si="7"/>
        <v>4770833.33333334</v>
      </c>
      <c r="J28" s="100">
        <f t="shared" si="3"/>
        <v>32722.2024488488</v>
      </c>
      <c r="K28" s="100">
        <f t="shared" si="4"/>
        <v>12817.3460829732</v>
      </c>
      <c r="L28" s="100">
        <f t="shared" si="5"/>
        <v>19904.8563658756</v>
      </c>
      <c r="M28" s="100">
        <f t="shared" si="1"/>
        <v>4861841.35576411</v>
      </c>
    </row>
    <row r="29" s="82" customFormat="true" spans="5:13">
      <c r="E29" s="82">
        <v>12</v>
      </c>
      <c r="F29" s="100">
        <f t="shared" si="0"/>
        <v>40314.2361111111</v>
      </c>
      <c r="G29" s="100">
        <f t="shared" si="2"/>
        <v>20833.3333333333</v>
      </c>
      <c r="H29" s="100">
        <f t="shared" si="6"/>
        <v>19480.9027777778</v>
      </c>
      <c r="I29" s="107">
        <f t="shared" si="7"/>
        <v>4750000</v>
      </c>
      <c r="J29" s="100">
        <f t="shared" si="3"/>
        <v>32722.2024488488</v>
      </c>
      <c r="K29" s="100">
        <f t="shared" si="4"/>
        <v>12869.6835794787</v>
      </c>
      <c r="L29" s="100">
        <f t="shared" si="5"/>
        <v>19852.5188693701</v>
      </c>
      <c r="M29" s="100">
        <f t="shared" si="1"/>
        <v>4848971.67218463</v>
      </c>
    </row>
    <row r="30" s="82" customFormat="true" spans="5:13">
      <c r="E30" s="82">
        <v>13</v>
      </c>
      <c r="F30" s="100">
        <f t="shared" si="0"/>
        <v>40229.1666666667</v>
      </c>
      <c r="G30" s="100">
        <f t="shared" si="2"/>
        <v>20833.3333333333</v>
      </c>
      <c r="H30" s="100">
        <f t="shared" si="6"/>
        <v>19395.8333333334</v>
      </c>
      <c r="I30" s="107">
        <f t="shared" si="7"/>
        <v>4729166.66666667</v>
      </c>
      <c r="J30" s="100">
        <f t="shared" si="3"/>
        <v>32722.2024488488</v>
      </c>
      <c r="K30" s="100">
        <f t="shared" si="4"/>
        <v>12922.2347874282</v>
      </c>
      <c r="L30" s="100">
        <f t="shared" si="5"/>
        <v>19799.9676614206</v>
      </c>
      <c r="M30" s="100">
        <f t="shared" si="1"/>
        <v>4836049.43739721</v>
      </c>
    </row>
    <row r="31" s="82" customFormat="true" spans="5:13">
      <c r="E31" s="82">
        <v>14</v>
      </c>
      <c r="F31" s="100">
        <f t="shared" si="0"/>
        <v>40144.0972222222</v>
      </c>
      <c r="G31" s="100">
        <f t="shared" si="2"/>
        <v>20833.3333333333</v>
      </c>
      <c r="H31" s="100">
        <f t="shared" si="6"/>
        <v>19310.7638888889</v>
      </c>
      <c r="I31" s="107">
        <f t="shared" si="7"/>
        <v>4708333.33333334</v>
      </c>
      <c r="J31" s="100">
        <f t="shared" si="3"/>
        <v>32722.2024488488</v>
      </c>
      <c r="K31" s="100">
        <f t="shared" si="4"/>
        <v>12975.0005794769</v>
      </c>
      <c r="L31" s="100">
        <f t="shared" si="5"/>
        <v>19747.2018693719</v>
      </c>
      <c r="M31" s="100">
        <f t="shared" si="1"/>
        <v>4823074.43681773</v>
      </c>
    </row>
    <row r="32" s="82" customFormat="true" spans="5:13">
      <c r="E32" s="82">
        <v>15</v>
      </c>
      <c r="F32" s="100">
        <f t="shared" si="0"/>
        <v>40059.0277777778</v>
      </c>
      <c r="G32" s="100">
        <f t="shared" si="2"/>
        <v>20833.3333333333</v>
      </c>
      <c r="H32" s="100">
        <f t="shared" si="6"/>
        <v>19225.6944444445</v>
      </c>
      <c r="I32" s="107">
        <f t="shared" si="7"/>
        <v>4687500</v>
      </c>
      <c r="J32" s="100">
        <f t="shared" si="3"/>
        <v>32722.2024488488</v>
      </c>
      <c r="K32" s="100">
        <f t="shared" si="4"/>
        <v>13027.9818318431</v>
      </c>
      <c r="L32" s="100">
        <f t="shared" si="5"/>
        <v>19694.2206170057</v>
      </c>
      <c r="M32" s="100">
        <f t="shared" si="1"/>
        <v>4810046.45498589</v>
      </c>
    </row>
    <row r="33" s="82" customFormat="true" spans="5:13">
      <c r="E33" s="82">
        <v>16</v>
      </c>
      <c r="F33" s="100">
        <f t="shared" si="0"/>
        <v>39973.9583333334</v>
      </c>
      <c r="G33" s="100">
        <f t="shared" si="2"/>
        <v>20833.3333333333</v>
      </c>
      <c r="H33" s="100">
        <f t="shared" si="6"/>
        <v>19140.625</v>
      </c>
      <c r="I33" s="107">
        <f t="shared" si="7"/>
        <v>4666666.66666667</v>
      </c>
      <c r="J33" s="100">
        <f t="shared" si="3"/>
        <v>32722.2024488488</v>
      </c>
      <c r="K33" s="100">
        <f t="shared" si="4"/>
        <v>13081.1794243231</v>
      </c>
      <c r="L33" s="100">
        <f t="shared" si="5"/>
        <v>19641.0230245257</v>
      </c>
      <c r="M33" s="100">
        <f t="shared" si="1"/>
        <v>4796965.27556156</v>
      </c>
    </row>
    <row r="34" s="82" customFormat="true" spans="5:13">
      <c r="E34" s="82">
        <v>17</v>
      </c>
      <c r="F34" s="100">
        <f t="shared" si="0"/>
        <v>39888.8888888889</v>
      </c>
      <c r="G34" s="100">
        <f t="shared" si="2"/>
        <v>20833.3333333333</v>
      </c>
      <c r="H34" s="100">
        <f t="shared" si="6"/>
        <v>19055.5555555556</v>
      </c>
      <c r="I34" s="107">
        <f t="shared" si="7"/>
        <v>4645833.33333334</v>
      </c>
      <c r="J34" s="100">
        <f t="shared" si="3"/>
        <v>32722.2024488488</v>
      </c>
      <c r="K34" s="100">
        <f t="shared" si="4"/>
        <v>13134.5942403058</v>
      </c>
      <c r="L34" s="100">
        <f t="shared" si="5"/>
        <v>19587.608208543</v>
      </c>
      <c r="M34" s="100">
        <f t="shared" si="1"/>
        <v>4783830.68132126</v>
      </c>
    </row>
    <row r="35" s="82" customFormat="true" spans="5:13">
      <c r="E35" s="82">
        <v>18</v>
      </c>
      <c r="F35" s="100">
        <f t="shared" si="0"/>
        <v>39803.8194444445</v>
      </c>
      <c r="G35" s="100">
        <f t="shared" si="2"/>
        <v>20833.3333333333</v>
      </c>
      <c r="H35" s="100">
        <f t="shared" si="6"/>
        <v>18970.4861111111</v>
      </c>
      <c r="I35" s="107">
        <f t="shared" si="7"/>
        <v>4625000.00000001</v>
      </c>
      <c r="J35" s="100">
        <f t="shared" si="3"/>
        <v>32722.2024488488</v>
      </c>
      <c r="K35" s="100">
        <f t="shared" si="4"/>
        <v>13188.227166787</v>
      </c>
      <c r="L35" s="100">
        <f t="shared" si="5"/>
        <v>19533.9752820618</v>
      </c>
      <c r="M35" s="100">
        <f t="shared" si="1"/>
        <v>4770642.45415447</v>
      </c>
    </row>
    <row r="36" s="82" customFormat="true" spans="5:13">
      <c r="E36" s="82">
        <v>19</v>
      </c>
      <c r="F36" s="100">
        <f t="shared" si="0"/>
        <v>39718.75</v>
      </c>
      <c r="G36" s="100">
        <f t="shared" si="2"/>
        <v>20833.3333333333</v>
      </c>
      <c r="H36" s="100">
        <f t="shared" si="6"/>
        <v>18885.4166666667</v>
      </c>
      <c r="I36" s="107">
        <f t="shared" si="7"/>
        <v>4604166.66666667</v>
      </c>
      <c r="J36" s="100">
        <f t="shared" si="3"/>
        <v>32722.2024488488</v>
      </c>
      <c r="K36" s="100">
        <f t="shared" si="4"/>
        <v>13242.0790943847</v>
      </c>
      <c r="L36" s="100">
        <f t="shared" si="5"/>
        <v>19480.1233544641</v>
      </c>
      <c r="M36" s="100">
        <f t="shared" si="1"/>
        <v>4757400.37506009</v>
      </c>
    </row>
    <row r="37" s="82" customFormat="true" spans="5:13">
      <c r="E37" s="82">
        <v>20</v>
      </c>
      <c r="F37" s="100">
        <f t="shared" si="0"/>
        <v>39633.6805555556</v>
      </c>
      <c r="G37" s="100">
        <f t="shared" si="2"/>
        <v>20833.3333333333</v>
      </c>
      <c r="H37" s="100">
        <f t="shared" si="6"/>
        <v>18800.3472222222</v>
      </c>
      <c r="I37" s="107">
        <f t="shared" si="7"/>
        <v>4583333.33333334</v>
      </c>
      <c r="J37" s="100">
        <f t="shared" si="3"/>
        <v>32722.2024488488</v>
      </c>
      <c r="K37" s="100">
        <f t="shared" si="4"/>
        <v>13296.1509173535</v>
      </c>
      <c r="L37" s="100">
        <f t="shared" si="5"/>
        <v>19426.0515314954</v>
      </c>
      <c r="M37" s="100">
        <f t="shared" si="1"/>
        <v>4744104.22414273</v>
      </c>
    </row>
    <row r="38" s="82" customFormat="true" spans="5:13">
      <c r="E38" s="82">
        <v>21</v>
      </c>
      <c r="F38" s="100">
        <f t="shared" si="0"/>
        <v>39548.6111111111</v>
      </c>
      <c r="G38" s="100">
        <f t="shared" si="2"/>
        <v>20833.3333333333</v>
      </c>
      <c r="H38" s="100">
        <f t="shared" si="6"/>
        <v>18715.2777777778</v>
      </c>
      <c r="I38" s="107">
        <f t="shared" si="7"/>
        <v>4562500.00000001</v>
      </c>
      <c r="J38" s="100">
        <f t="shared" si="3"/>
        <v>32722.2024488488</v>
      </c>
      <c r="K38" s="100">
        <f t="shared" si="4"/>
        <v>13350.4435335993</v>
      </c>
      <c r="L38" s="100">
        <f t="shared" si="5"/>
        <v>19371.7589152495</v>
      </c>
      <c r="M38" s="100">
        <f t="shared" si="1"/>
        <v>4730753.78060913</v>
      </c>
    </row>
    <row r="39" s="82" customFormat="true" spans="5:13">
      <c r="E39" s="82">
        <v>22</v>
      </c>
      <c r="F39" s="100">
        <f t="shared" si="0"/>
        <v>39463.5416666667</v>
      </c>
      <c r="G39" s="100">
        <f t="shared" si="2"/>
        <v>20833.3333333333</v>
      </c>
      <c r="H39" s="100">
        <f t="shared" si="6"/>
        <v>18630.2083333334</v>
      </c>
      <c r="I39" s="107">
        <f t="shared" si="7"/>
        <v>4541666.66666667</v>
      </c>
      <c r="J39" s="100">
        <f t="shared" si="3"/>
        <v>32722.2024488488</v>
      </c>
      <c r="K39" s="100">
        <f t="shared" si="4"/>
        <v>13404.9578446949</v>
      </c>
      <c r="L39" s="100">
        <f t="shared" si="5"/>
        <v>19317.244604154</v>
      </c>
      <c r="M39" s="100">
        <f t="shared" si="1"/>
        <v>4717348.82276444</v>
      </c>
    </row>
    <row r="40" s="82" customFormat="true" spans="5:13">
      <c r="E40" s="82">
        <v>23</v>
      </c>
      <c r="F40" s="100">
        <f t="shared" si="0"/>
        <v>39378.4722222222</v>
      </c>
      <c r="G40" s="100">
        <f t="shared" si="2"/>
        <v>20833.3333333333</v>
      </c>
      <c r="H40" s="100">
        <f t="shared" si="6"/>
        <v>18545.1388888889</v>
      </c>
      <c r="I40" s="107">
        <f t="shared" si="7"/>
        <v>4520833.33333334</v>
      </c>
      <c r="J40" s="100">
        <f t="shared" si="3"/>
        <v>32722.2024488488</v>
      </c>
      <c r="K40" s="100">
        <f t="shared" si="4"/>
        <v>13459.694755894</v>
      </c>
      <c r="L40" s="100">
        <f t="shared" si="5"/>
        <v>19262.5076929548</v>
      </c>
      <c r="M40" s="100">
        <f t="shared" si="1"/>
        <v>4703889.12800854</v>
      </c>
    </row>
    <row r="41" s="82" customFormat="true" spans="5:13">
      <c r="E41" s="82">
        <v>24</v>
      </c>
      <c r="F41" s="100">
        <f t="shared" si="0"/>
        <v>39293.4027777778</v>
      </c>
      <c r="G41" s="100">
        <f t="shared" si="2"/>
        <v>20833.3333333333</v>
      </c>
      <c r="H41" s="100">
        <f t="shared" si="6"/>
        <v>18460.0694444445</v>
      </c>
      <c r="I41" s="107">
        <f t="shared" si="7"/>
        <v>4500000.00000001</v>
      </c>
      <c r="J41" s="100">
        <f t="shared" si="3"/>
        <v>32722.2024488488</v>
      </c>
      <c r="K41" s="100">
        <f t="shared" si="4"/>
        <v>13514.6551761473</v>
      </c>
      <c r="L41" s="100">
        <f t="shared" si="5"/>
        <v>19207.5472727016</v>
      </c>
      <c r="M41" s="100">
        <f t="shared" si="1"/>
        <v>4690374.4728324</v>
      </c>
    </row>
    <row r="42" s="82" customFormat="true" spans="5:13">
      <c r="E42" s="82">
        <v>25</v>
      </c>
      <c r="F42" s="100">
        <f t="shared" si="0"/>
        <v>39208.3333333334</v>
      </c>
      <c r="G42" s="100">
        <f t="shared" si="2"/>
        <v>20833.3333333333</v>
      </c>
      <c r="H42" s="100">
        <f t="shared" si="6"/>
        <v>18375</v>
      </c>
      <c r="I42" s="107">
        <f t="shared" si="7"/>
        <v>4479166.66666667</v>
      </c>
      <c r="J42" s="100">
        <f t="shared" si="3"/>
        <v>32722.2024488488</v>
      </c>
      <c r="K42" s="100">
        <f t="shared" si="4"/>
        <v>13569.8400181165</v>
      </c>
      <c r="L42" s="100">
        <f t="shared" si="5"/>
        <v>19152.3624307323</v>
      </c>
      <c r="M42" s="100">
        <f t="shared" si="1"/>
        <v>4676804.63281428</v>
      </c>
    </row>
    <row r="43" s="82" customFormat="true" spans="5:13">
      <c r="E43" s="82">
        <v>26</v>
      </c>
      <c r="F43" s="100">
        <f t="shared" si="0"/>
        <v>39123.2638888889</v>
      </c>
      <c r="G43" s="100">
        <f t="shared" si="2"/>
        <v>20833.3333333333</v>
      </c>
      <c r="H43" s="100">
        <f t="shared" si="6"/>
        <v>18289.9305555556</v>
      </c>
      <c r="I43" s="107">
        <f t="shared" si="7"/>
        <v>4458333.33333334</v>
      </c>
      <c r="J43" s="100">
        <f t="shared" si="3"/>
        <v>32722.2024488488</v>
      </c>
      <c r="K43" s="100">
        <f t="shared" si="4"/>
        <v>13625.2501981905</v>
      </c>
      <c r="L43" s="100">
        <f t="shared" si="5"/>
        <v>19096.9522506583</v>
      </c>
      <c r="M43" s="100">
        <f t="shared" si="1"/>
        <v>4663179.38261609</v>
      </c>
    </row>
    <row r="44" s="82" customFormat="true" spans="5:13">
      <c r="E44" s="82">
        <v>27</v>
      </c>
      <c r="F44" s="100">
        <f t="shared" si="0"/>
        <v>39038.1944444445</v>
      </c>
      <c r="G44" s="100">
        <f t="shared" si="2"/>
        <v>20833.3333333333</v>
      </c>
      <c r="H44" s="100">
        <f t="shared" si="6"/>
        <v>18204.8611111111</v>
      </c>
      <c r="I44" s="107">
        <f t="shared" si="7"/>
        <v>4437500.00000001</v>
      </c>
      <c r="J44" s="100">
        <f t="shared" si="3"/>
        <v>32722.2024488488</v>
      </c>
      <c r="K44" s="100">
        <f t="shared" si="4"/>
        <v>13680.8866364998</v>
      </c>
      <c r="L44" s="100">
        <f t="shared" si="5"/>
        <v>19041.315812349</v>
      </c>
      <c r="M44" s="100">
        <f t="shared" si="1"/>
        <v>4649498.49597959</v>
      </c>
    </row>
    <row r="45" s="82" customFormat="true" spans="5:13">
      <c r="E45" s="82">
        <v>28</v>
      </c>
      <c r="F45" s="100">
        <f t="shared" si="0"/>
        <v>38953.125</v>
      </c>
      <c r="G45" s="100">
        <f t="shared" si="2"/>
        <v>20833.3333333333</v>
      </c>
      <c r="H45" s="100">
        <f t="shared" si="6"/>
        <v>18119.7916666667</v>
      </c>
      <c r="I45" s="107">
        <f t="shared" si="7"/>
        <v>4416666.66666668</v>
      </c>
      <c r="J45" s="100">
        <f t="shared" si="3"/>
        <v>32722.2024488488</v>
      </c>
      <c r="K45" s="100">
        <f t="shared" si="4"/>
        <v>13736.7502569322</v>
      </c>
      <c r="L45" s="100">
        <f t="shared" si="5"/>
        <v>18985.4521919167</v>
      </c>
      <c r="M45" s="100">
        <f t="shared" si="1"/>
        <v>4635761.74572266</v>
      </c>
    </row>
    <row r="46" s="82" customFormat="true" spans="5:13">
      <c r="E46" s="82">
        <v>29</v>
      </c>
      <c r="F46" s="100">
        <f t="shared" si="0"/>
        <v>38868.0555555556</v>
      </c>
      <c r="G46" s="100">
        <f t="shared" si="2"/>
        <v>20833.3333333333</v>
      </c>
      <c r="H46" s="100">
        <f t="shared" si="6"/>
        <v>18034.7222222223</v>
      </c>
      <c r="I46" s="107">
        <f t="shared" si="7"/>
        <v>4395833.33333334</v>
      </c>
      <c r="J46" s="100">
        <f t="shared" si="3"/>
        <v>32722.2024488488</v>
      </c>
      <c r="K46" s="100">
        <f t="shared" si="4"/>
        <v>13792.841987148</v>
      </c>
      <c r="L46" s="100">
        <f t="shared" si="5"/>
        <v>18929.3604617009</v>
      </c>
      <c r="M46" s="100">
        <f t="shared" si="1"/>
        <v>4621968.90373551</v>
      </c>
    </row>
    <row r="47" s="82" customFormat="true" spans="5:13">
      <c r="E47" s="82">
        <v>30</v>
      </c>
      <c r="F47" s="100">
        <f t="shared" si="0"/>
        <v>38782.9861111112</v>
      </c>
      <c r="G47" s="100">
        <f t="shared" si="2"/>
        <v>20833.3333333333</v>
      </c>
      <c r="H47" s="100">
        <f t="shared" si="6"/>
        <v>17949.6527777778</v>
      </c>
      <c r="I47" s="107">
        <f t="shared" si="7"/>
        <v>4375000.00000001</v>
      </c>
      <c r="J47" s="100">
        <f t="shared" si="3"/>
        <v>32722.2024488488</v>
      </c>
      <c r="K47" s="100">
        <f t="shared" si="4"/>
        <v>13849.1627585955</v>
      </c>
      <c r="L47" s="100">
        <f t="shared" si="5"/>
        <v>18873.0396902533</v>
      </c>
      <c r="M47" s="100">
        <f t="shared" si="1"/>
        <v>4608119.74097691</v>
      </c>
    </row>
    <row r="48" s="82" customFormat="true" spans="5:13">
      <c r="E48" s="82">
        <v>31</v>
      </c>
      <c r="F48" s="100">
        <f t="shared" si="0"/>
        <v>38697.9166666667</v>
      </c>
      <c r="G48" s="100">
        <f t="shared" si="2"/>
        <v>20833.3333333333</v>
      </c>
      <c r="H48" s="100">
        <f t="shared" si="6"/>
        <v>17864.5833333334</v>
      </c>
      <c r="I48" s="107">
        <f t="shared" si="7"/>
        <v>4354166.66666668</v>
      </c>
      <c r="J48" s="100">
        <f t="shared" si="3"/>
        <v>32722.2024488488</v>
      </c>
      <c r="K48" s="100">
        <f t="shared" si="4"/>
        <v>13905.7135065264</v>
      </c>
      <c r="L48" s="100">
        <f t="shared" si="5"/>
        <v>18816.4889423224</v>
      </c>
      <c r="M48" s="100">
        <f t="shared" si="1"/>
        <v>4594214.02747039</v>
      </c>
    </row>
    <row r="49" s="82" customFormat="true" spans="5:13">
      <c r="E49" s="82">
        <v>32</v>
      </c>
      <c r="F49" s="100">
        <f t="shared" si="0"/>
        <v>38612.8472222223</v>
      </c>
      <c r="G49" s="100">
        <f t="shared" si="2"/>
        <v>20833.3333333333</v>
      </c>
      <c r="H49" s="100">
        <f t="shared" si="6"/>
        <v>17779.5138888889</v>
      </c>
      <c r="I49" s="107">
        <f t="shared" si="7"/>
        <v>4333333.33333334</v>
      </c>
      <c r="J49" s="100">
        <f t="shared" si="3"/>
        <v>32722.2024488488</v>
      </c>
      <c r="K49" s="100">
        <f t="shared" si="4"/>
        <v>13962.4951700114</v>
      </c>
      <c r="L49" s="100">
        <f t="shared" si="5"/>
        <v>18759.7072788374</v>
      </c>
      <c r="M49" s="100">
        <f t="shared" si="1"/>
        <v>4580251.53230038</v>
      </c>
    </row>
    <row r="50" s="82" customFormat="true" spans="5:13">
      <c r="E50" s="82">
        <v>33</v>
      </c>
      <c r="F50" s="100">
        <f t="shared" si="0"/>
        <v>38527.7777777778</v>
      </c>
      <c r="G50" s="100">
        <f t="shared" si="2"/>
        <v>20833.3333333333</v>
      </c>
      <c r="H50" s="100">
        <f t="shared" si="6"/>
        <v>17694.4444444445</v>
      </c>
      <c r="I50" s="107">
        <f t="shared" si="7"/>
        <v>4312500.00000001</v>
      </c>
      <c r="J50" s="100">
        <f t="shared" si="3"/>
        <v>32722.2024488488</v>
      </c>
      <c r="K50" s="100">
        <f t="shared" si="4"/>
        <v>14019.5086919556</v>
      </c>
      <c r="L50" s="100">
        <f t="shared" si="5"/>
        <v>18702.6937568932</v>
      </c>
      <c r="M50" s="100">
        <f t="shared" si="1"/>
        <v>4566232.02360842</v>
      </c>
    </row>
    <row r="51" s="82" customFormat="true" spans="5:13">
      <c r="E51" s="82">
        <v>34</v>
      </c>
      <c r="F51" s="100">
        <f t="shared" si="0"/>
        <v>38442.7083333334</v>
      </c>
      <c r="G51" s="100">
        <f t="shared" si="2"/>
        <v>20833.3333333333</v>
      </c>
      <c r="H51" s="100">
        <f t="shared" si="6"/>
        <v>17609.375</v>
      </c>
      <c r="I51" s="107">
        <f t="shared" si="7"/>
        <v>4291666.66666668</v>
      </c>
      <c r="J51" s="100">
        <f t="shared" si="3"/>
        <v>32722.2024488488</v>
      </c>
      <c r="K51" s="100">
        <f t="shared" si="4"/>
        <v>14076.7550191144</v>
      </c>
      <c r="L51" s="100">
        <f t="shared" si="5"/>
        <v>18645.4474297344</v>
      </c>
      <c r="M51" s="100">
        <f t="shared" si="1"/>
        <v>4552155.26858931</v>
      </c>
    </row>
    <row r="52" s="82" customFormat="true" spans="5:13">
      <c r="E52" s="82">
        <v>35</v>
      </c>
      <c r="F52" s="100">
        <f t="shared" si="0"/>
        <v>38357.6388888889</v>
      </c>
      <c r="G52" s="100">
        <f t="shared" si="2"/>
        <v>20833.3333333333</v>
      </c>
      <c r="H52" s="100">
        <f t="shared" si="6"/>
        <v>17524.3055555556</v>
      </c>
      <c r="I52" s="107">
        <f t="shared" si="7"/>
        <v>4270833.33333334</v>
      </c>
      <c r="J52" s="100">
        <f t="shared" si="3"/>
        <v>32722.2024488488</v>
      </c>
      <c r="K52" s="100">
        <f t="shared" si="4"/>
        <v>14134.2351021091</v>
      </c>
      <c r="L52" s="100">
        <f t="shared" si="5"/>
        <v>18587.9673467397</v>
      </c>
      <c r="M52" s="100">
        <f t="shared" si="1"/>
        <v>4538021.0334872</v>
      </c>
    </row>
    <row r="53" s="82" customFormat="true" spans="5:13">
      <c r="E53" s="82">
        <v>36</v>
      </c>
      <c r="F53" s="100">
        <f t="shared" si="0"/>
        <v>38272.5694444445</v>
      </c>
      <c r="G53" s="100">
        <f t="shared" si="2"/>
        <v>20833.3333333333</v>
      </c>
      <c r="H53" s="100">
        <f t="shared" si="6"/>
        <v>17439.2361111112</v>
      </c>
      <c r="I53" s="107">
        <f t="shared" si="7"/>
        <v>4250000.00000001</v>
      </c>
      <c r="J53" s="100">
        <f t="shared" si="3"/>
        <v>32722.2024488488</v>
      </c>
      <c r="K53" s="100">
        <f t="shared" si="4"/>
        <v>14191.9498954428</v>
      </c>
      <c r="L53" s="100">
        <f t="shared" si="5"/>
        <v>18530.2525534061</v>
      </c>
      <c r="M53" s="100">
        <f t="shared" si="1"/>
        <v>4523829.08359176</v>
      </c>
    </row>
    <row r="54" s="82" customFormat="true" spans="5:13">
      <c r="E54" s="82">
        <v>37</v>
      </c>
      <c r="F54" s="100">
        <f t="shared" si="0"/>
        <v>38187.5</v>
      </c>
      <c r="G54" s="100">
        <f t="shared" si="2"/>
        <v>20833.3333333333</v>
      </c>
      <c r="H54" s="100">
        <f t="shared" si="6"/>
        <v>17354.1666666667</v>
      </c>
      <c r="I54" s="107">
        <f t="shared" si="7"/>
        <v>4229166.66666668</v>
      </c>
      <c r="J54" s="100">
        <f t="shared" si="3"/>
        <v>32722.2024488488</v>
      </c>
      <c r="K54" s="100">
        <f t="shared" si="4"/>
        <v>14249.9003575158</v>
      </c>
      <c r="L54" s="100">
        <f t="shared" si="5"/>
        <v>18472.302091333</v>
      </c>
      <c r="M54" s="100">
        <f t="shared" si="1"/>
        <v>4509579.18323424</v>
      </c>
    </row>
    <row r="55" s="82" customFormat="true" spans="5:13">
      <c r="E55" s="82">
        <v>38</v>
      </c>
      <c r="F55" s="100">
        <f t="shared" si="0"/>
        <v>38102.4305555556</v>
      </c>
      <c r="G55" s="100">
        <f t="shared" si="2"/>
        <v>20833.3333333333</v>
      </c>
      <c r="H55" s="100">
        <f t="shared" si="6"/>
        <v>17269.0972222223</v>
      </c>
      <c r="I55" s="107">
        <f t="shared" si="7"/>
        <v>4208333.33333335</v>
      </c>
      <c r="J55" s="100">
        <f t="shared" si="3"/>
        <v>32722.2024488488</v>
      </c>
      <c r="K55" s="100">
        <f t="shared" si="4"/>
        <v>14308.0874506423</v>
      </c>
      <c r="L55" s="100">
        <f t="shared" si="5"/>
        <v>18414.1149982065</v>
      </c>
      <c r="M55" s="100">
        <f t="shared" si="1"/>
        <v>4495271.0957836</v>
      </c>
    </row>
    <row r="56" s="82" customFormat="true" spans="5:13">
      <c r="E56" s="82">
        <v>39</v>
      </c>
      <c r="F56" s="100">
        <f t="shared" si="0"/>
        <v>38017.3611111112</v>
      </c>
      <c r="G56" s="100">
        <f t="shared" si="2"/>
        <v>20833.3333333333</v>
      </c>
      <c r="H56" s="100">
        <f t="shared" si="6"/>
        <v>17184.0277777778</v>
      </c>
      <c r="I56" s="107">
        <f t="shared" si="7"/>
        <v>4187500.00000001</v>
      </c>
      <c r="J56" s="100">
        <f t="shared" si="3"/>
        <v>32722.2024488488</v>
      </c>
      <c r="K56" s="100">
        <f t="shared" si="4"/>
        <v>14366.5121410658</v>
      </c>
      <c r="L56" s="100">
        <f t="shared" si="5"/>
        <v>18355.690307783</v>
      </c>
      <c r="M56" s="100">
        <f t="shared" si="1"/>
        <v>4480904.58364253</v>
      </c>
    </row>
    <row r="57" s="82" customFormat="true" spans="5:13">
      <c r="E57" s="82">
        <v>40</v>
      </c>
      <c r="F57" s="100">
        <f t="shared" si="0"/>
        <v>37932.2916666667</v>
      </c>
      <c r="G57" s="100">
        <f t="shared" si="2"/>
        <v>20833.3333333333</v>
      </c>
      <c r="H57" s="100">
        <f t="shared" si="6"/>
        <v>17098.9583333334</v>
      </c>
      <c r="I57" s="107">
        <f t="shared" si="7"/>
        <v>4166666.66666668</v>
      </c>
      <c r="J57" s="100">
        <f t="shared" si="3"/>
        <v>32722.2024488488</v>
      </c>
      <c r="K57" s="100">
        <f t="shared" si="4"/>
        <v>14425.1753989751</v>
      </c>
      <c r="L57" s="100">
        <f t="shared" si="5"/>
        <v>18297.0270498737</v>
      </c>
      <c r="M57" s="100">
        <f t="shared" si="1"/>
        <v>4466479.40824356</v>
      </c>
    </row>
    <row r="58" s="82" customFormat="true" spans="5:13">
      <c r="E58" s="82">
        <v>41</v>
      </c>
      <c r="F58" s="100">
        <f t="shared" si="0"/>
        <v>37847.2222222223</v>
      </c>
      <c r="G58" s="100">
        <f t="shared" si="2"/>
        <v>20833.3333333333</v>
      </c>
      <c r="H58" s="100">
        <f t="shared" si="6"/>
        <v>17013.8888888889</v>
      </c>
      <c r="I58" s="107">
        <f t="shared" si="7"/>
        <v>4145833.33333334</v>
      </c>
      <c r="J58" s="100">
        <f t="shared" si="3"/>
        <v>32722.2024488488</v>
      </c>
      <c r="K58" s="100">
        <f t="shared" si="4"/>
        <v>14484.0781985209</v>
      </c>
      <c r="L58" s="100">
        <f t="shared" si="5"/>
        <v>18238.1242503279</v>
      </c>
      <c r="M58" s="100">
        <f t="shared" si="1"/>
        <v>4451995.33004504</v>
      </c>
    </row>
    <row r="59" s="82" customFormat="true" spans="5:13">
      <c r="E59" s="82">
        <v>42</v>
      </c>
      <c r="F59" s="100">
        <f t="shared" si="0"/>
        <v>37762.1527777778</v>
      </c>
      <c r="G59" s="100">
        <f t="shared" si="2"/>
        <v>20833.3333333333</v>
      </c>
      <c r="H59" s="100">
        <f t="shared" si="6"/>
        <v>16928.8194444445</v>
      </c>
      <c r="I59" s="107">
        <f t="shared" si="7"/>
        <v>4125000.00000001</v>
      </c>
      <c r="J59" s="100">
        <f t="shared" si="3"/>
        <v>32722.2024488488</v>
      </c>
      <c r="K59" s="100">
        <f t="shared" si="4"/>
        <v>14543.2215178316</v>
      </c>
      <c r="L59" s="100">
        <f t="shared" si="5"/>
        <v>18178.9809310172</v>
      </c>
      <c r="M59" s="100">
        <f t="shared" si="1"/>
        <v>4437452.1085272</v>
      </c>
    </row>
    <row r="60" s="82" customFormat="true" spans="5:13">
      <c r="E60" s="82">
        <v>43</v>
      </c>
      <c r="F60" s="100">
        <f t="shared" si="0"/>
        <v>37677.0833333334</v>
      </c>
      <c r="G60" s="100">
        <f t="shared" si="2"/>
        <v>20833.3333333333</v>
      </c>
      <c r="H60" s="100">
        <f t="shared" si="6"/>
        <v>16843.75</v>
      </c>
      <c r="I60" s="107">
        <f t="shared" si="7"/>
        <v>4104166.66666668</v>
      </c>
      <c r="J60" s="100">
        <f t="shared" si="3"/>
        <v>32722.2024488488</v>
      </c>
      <c r="K60" s="100">
        <f t="shared" si="4"/>
        <v>14602.6063390294</v>
      </c>
      <c r="L60" s="100">
        <f t="shared" si="5"/>
        <v>18119.5961098194</v>
      </c>
      <c r="M60" s="100">
        <f t="shared" si="1"/>
        <v>4422849.50218818</v>
      </c>
    </row>
    <row r="61" s="82" customFormat="true" spans="5:13">
      <c r="E61" s="82">
        <v>44</v>
      </c>
      <c r="F61" s="100">
        <f t="shared" si="0"/>
        <v>37592.0138888889</v>
      </c>
      <c r="G61" s="100">
        <f t="shared" si="2"/>
        <v>20833.3333333333</v>
      </c>
      <c r="H61" s="100">
        <f t="shared" si="6"/>
        <v>16758.6805555556</v>
      </c>
      <c r="I61" s="107">
        <f t="shared" si="7"/>
        <v>4083333.33333334</v>
      </c>
      <c r="J61" s="100">
        <f t="shared" si="3"/>
        <v>32722.2024488488</v>
      </c>
      <c r="K61" s="100">
        <f t="shared" si="4"/>
        <v>14662.2336482471</v>
      </c>
      <c r="L61" s="100">
        <f t="shared" si="5"/>
        <v>18059.9688006017</v>
      </c>
      <c r="M61" s="100">
        <f t="shared" si="1"/>
        <v>4408187.26853993</v>
      </c>
    </row>
    <row r="62" s="82" customFormat="true" spans="5:13">
      <c r="E62" s="82">
        <v>45</v>
      </c>
      <c r="F62" s="100">
        <f t="shared" si="0"/>
        <v>37506.9444444445</v>
      </c>
      <c r="G62" s="100">
        <f t="shared" si="2"/>
        <v>20833.3333333333</v>
      </c>
      <c r="H62" s="100">
        <f t="shared" si="6"/>
        <v>16673.6111111112</v>
      </c>
      <c r="I62" s="107">
        <f t="shared" si="7"/>
        <v>4062500.00000001</v>
      </c>
      <c r="J62" s="100">
        <f t="shared" si="3"/>
        <v>32722.2024488488</v>
      </c>
      <c r="K62" s="100">
        <f t="shared" si="4"/>
        <v>14722.1044356441</v>
      </c>
      <c r="L62" s="100">
        <f t="shared" si="5"/>
        <v>18000.0980132047</v>
      </c>
      <c r="M62" s="100">
        <f t="shared" si="1"/>
        <v>4393465.16410428</v>
      </c>
    </row>
    <row r="63" s="82" customFormat="true" spans="5:13">
      <c r="E63" s="82">
        <v>46</v>
      </c>
      <c r="F63" s="100">
        <f t="shared" si="0"/>
        <v>37421.875</v>
      </c>
      <c r="G63" s="100">
        <f t="shared" si="2"/>
        <v>20833.3333333333</v>
      </c>
      <c r="H63" s="100">
        <f t="shared" si="6"/>
        <v>16588.5416666667</v>
      </c>
      <c r="I63" s="107">
        <f t="shared" si="7"/>
        <v>4041666.66666668</v>
      </c>
      <c r="J63" s="100">
        <f t="shared" si="3"/>
        <v>32722.2024488488</v>
      </c>
      <c r="K63" s="100">
        <f t="shared" si="4"/>
        <v>14782.219695423</v>
      </c>
      <c r="L63" s="100">
        <f t="shared" si="5"/>
        <v>17939.9827534258</v>
      </c>
      <c r="M63" s="100">
        <f t="shared" si="1"/>
        <v>4378682.94440886</v>
      </c>
    </row>
    <row r="64" s="82" customFormat="true" spans="5:13">
      <c r="E64" s="82">
        <v>47</v>
      </c>
      <c r="F64" s="100">
        <f t="shared" si="0"/>
        <v>37336.8055555556</v>
      </c>
      <c r="G64" s="100">
        <f t="shared" si="2"/>
        <v>20833.3333333333</v>
      </c>
      <c r="H64" s="100">
        <f t="shared" si="6"/>
        <v>16503.4722222223</v>
      </c>
      <c r="I64" s="107">
        <f t="shared" si="7"/>
        <v>4020833.33333334</v>
      </c>
      <c r="J64" s="100">
        <f t="shared" si="3"/>
        <v>32722.2024488488</v>
      </c>
      <c r="K64" s="100">
        <f t="shared" si="4"/>
        <v>14842.580425846</v>
      </c>
      <c r="L64" s="100">
        <f t="shared" si="5"/>
        <v>17879.6220230029</v>
      </c>
      <c r="M64" s="100">
        <f t="shared" si="1"/>
        <v>4363840.36398302</v>
      </c>
    </row>
    <row r="65" s="82" customFormat="true" spans="5:13">
      <c r="E65" s="82">
        <v>48</v>
      </c>
      <c r="F65" s="100">
        <f t="shared" si="0"/>
        <v>37251.7361111112</v>
      </c>
      <c r="G65" s="100">
        <f t="shared" si="2"/>
        <v>20833.3333333333</v>
      </c>
      <c r="H65" s="100">
        <f t="shared" si="6"/>
        <v>16418.4027777778</v>
      </c>
      <c r="I65" s="107">
        <f t="shared" si="7"/>
        <v>4000000.00000001</v>
      </c>
      <c r="J65" s="100">
        <f t="shared" si="3"/>
        <v>32722.2024488488</v>
      </c>
      <c r="K65" s="100">
        <f t="shared" si="4"/>
        <v>14903.1876292515</v>
      </c>
      <c r="L65" s="100">
        <f t="shared" si="5"/>
        <v>17819.0148195973</v>
      </c>
      <c r="M65" s="100">
        <f t="shared" si="1"/>
        <v>4348937.17635376</v>
      </c>
    </row>
    <row r="66" s="82" customFormat="true" spans="5:13">
      <c r="E66" s="82">
        <v>49</v>
      </c>
      <c r="F66" s="100">
        <f t="shared" si="0"/>
        <v>37166.6666666667</v>
      </c>
      <c r="G66" s="100">
        <f t="shared" si="2"/>
        <v>20833.3333333333</v>
      </c>
      <c r="H66" s="100">
        <f t="shared" si="6"/>
        <v>16333.3333333334</v>
      </c>
      <c r="I66" s="107">
        <f t="shared" si="7"/>
        <v>3979166.66666668</v>
      </c>
      <c r="J66" s="100">
        <f t="shared" si="3"/>
        <v>32722.2024488488</v>
      </c>
      <c r="K66" s="100">
        <f t="shared" si="4"/>
        <v>14964.0423120709</v>
      </c>
      <c r="L66" s="100">
        <f t="shared" si="5"/>
        <v>17758.1601367779</v>
      </c>
      <c r="M66" s="100">
        <f t="shared" si="1"/>
        <v>4333973.13404169</v>
      </c>
    </row>
    <row r="67" s="82" customFormat="true" spans="5:13">
      <c r="E67" s="82">
        <v>50</v>
      </c>
      <c r="F67" s="100">
        <f t="shared" si="0"/>
        <v>37081.5972222223</v>
      </c>
      <c r="G67" s="100">
        <f t="shared" si="2"/>
        <v>20833.3333333333</v>
      </c>
      <c r="H67" s="100">
        <f t="shared" si="6"/>
        <v>16248.2638888889</v>
      </c>
      <c r="I67" s="107">
        <f t="shared" si="7"/>
        <v>3958333.33333334</v>
      </c>
      <c r="J67" s="100">
        <f t="shared" si="3"/>
        <v>32722.2024488488</v>
      </c>
      <c r="K67" s="100">
        <f t="shared" si="4"/>
        <v>15025.1454848452</v>
      </c>
      <c r="L67" s="100">
        <f t="shared" si="5"/>
        <v>17697.0569640036</v>
      </c>
      <c r="M67" s="100">
        <f t="shared" si="1"/>
        <v>4318947.98855685</v>
      </c>
    </row>
    <row r="68" s="82" customFormat="true" spans="5:13">
      <c r="E68" s="82">
        <v>51</v>
      </c>
      <c r="F68" s="100">
        <f t="shared" si="0"/>
        <v>36996.5277777778</v>
      </c>
      <c r="G68" s="100">
        <f t="shared" si="2"/>
        <v>20833.3333333333</v>
      </c>
      <c r="H68" s="100">
        <f t="shared" si="6"/>
        <v>16163.1944444445</v>
      </c>
      <c r="I68" s="107">
        <f t="shared" si="7"/>
        <v>3937500.00000001</v>
      </c>
      <c r="J68" s="100">
        <f t="shared" si="3"/>
        <v>32722.2024488488</v>
      </c>
      <c r="K68" s="100">
        <f t="shared" si="4"/>
        <v>15086.4981622417</v>
      </c>
      <c r="L68" s="100">
        <f t="shared" si="5"/>
        <v>17635.7042866071</v>
      </c>
      <c r="M68" s="100">
        <f t="shared" si="1"/>
        <v>4303861.49039461</v>
      </c>
    </row>
    <row r="69" s="82" customFormat="true" spans="5:13">
      <c r="E69" s="82">
        <v>52</v>
      </c>
      <c r="F69" s="100">
        <f t="shared" si="0"/>
        <v>36911.4583333334</v>
      </c>
      <c r="G69" s="100">
        <f t="shared" si="2"/>
        <v>20833.3333333333</v>
      </c>
      <c r="H69" s="100">
        <f t="shared" si="6"/>
        <v>16078.125</v>
      </c>
      <c r="I69" s="107">
        <f t="shared" si="7"/>
        <v>3916666.66666668</v>
      </c>
      <c r="J69" s="100">
        <f t="shared" si="3"/>
        <v>32722.2024488488</v>
      </c>
      <c r="K69" s="100">
        <f t="shared" si="4"/>
        <v>15148.1013630708</v>
      </c>
      <c r="L69" s="100">
        <f t="shared" si="5"/>
        <v>17574.101085778</v>
      </c>
      <c r="M69" s="100">
        <f t="shared" si="1"/>
        <v>4288713.38903154</v>
      </c>
    </row>
    <row r="70" s="82" customFormat="true" spans="5:13">
      <c r="E70" s="82">
        <v>53</v>
      </c>
      <c r="F70" s="100">
        <f t="shared" si="0"/>
        <v>36826.3888888889</v>
      </c>
      <c r="G70" s="100">
        <f t="shared" si="2"/>
        <v>20833.3333333333</v>
      </c>
      <c r="H70" s="100">
        <f t="shared" si="6"/>
        <v>15993.0555555556</v>
      </c>
      <c r="I70" s="107">
        <f t="shared" si="7"/>
        <v>3895833.33333334</v>
      </c>
      <c r="J70" s="100">
        <f t="shared" si="3"/>
        <v>32722.2024488488</v>
      </c>
      <c r="K70" s="100">
        <f t="shared" si="4"/>
        <v>15209.9561103034</v>
      </c>
      <c r="L70" s="100">
        <f t="shared" si="5"/>
        <v>17512.2463385454</v>
      </c>
      <c r="M70" s="100">
        <f t="shared" si="1"/>
        <v>4273503.43292123</v>
      </c>
    </row>
    <row r="71" s="82" customFormat="true" spans="5:13">
      <c r="E71" s="82">
        <v>54</v>
      </c>
      <c r="F71" s="100">
        <f t="shared" si="0"/>
        <v>36741.3194444445</v>
      </c>
      <c r="G71" s="100">
        <f t="shared" si="2"/>
        <v>20833.3333333333</v>
      </c>
      <c r="H71" s="100">
        <f t="shared" si="6"/>
        <v>15907.9861111112</v>
      </c>
      <c r="I71" s="107">
        <f t="shared" si="7"/>
        <v>3875000.00000001</v>
      </c>
      <c r="J71" s="100">
        <f t="shared" si="3"/>
        <v>32722.2024488488</v>
      </c>
      <c r="K71" s="100">
        <f t="shared" si="4"/>
        <v>15272.0634310871</v>
      </c>
      <c r="L71" s="100">
        <f t="shared" si="5"/>
        <v>17450.1390177617</v>
      </c>
      <c r="M71" s="100">
        <f t="shared" si="1"/>
        <v>4258231.36949014</v>
      </c>
    </row>
    <row r="72" s="82" customFormat="true" spans="5:13">
      <c r="E72" s="82">
        <v>55</v>
      </c>
      <c r="F72" s="100">
        <f t="shared" si="0"/>
        <v>36656.25</v>
      </c>
      <c r="G72" s="100">
        <f t="shared" si="2"/>
        <v>20833.3333333333</v>
      </c>
      <c r="H72" s="100">
        <f t="shared" si="6"/>
        <v>15822.9166666667</v>
      </c>
      <c r="I72" s="107">
        <f t="shared" si="7"/>
        <v>3854166.66666668</v>
      </c>
      <c r="J72" s="100">
        <f t="shared" si="3"/>
        <v>32722.2024488488</v>
      </c>
      <c r="K72" s="100">
        <f t="shared" si="4"/>
        <v>15334.4243567641</v>
      </c>
      <c r="L72" s="100">
        <f t="shared" si="5"/>
        <v>17387.7780920848</v>
      </c>
      <c r="M72" s="100">
        <f t="shared" si="1"/>
        <v>4242896.94513338</v>
      </c>
    </row>
    <row r="73" s="82" customFormat="true" spans="5:13">
      <c r="E73" s="82">
        <v>56</v>
      </c>
      <c r="F73" s="100">
        <f t="shared" si="0"/>
        <v>36571.1805555556</v>
      </c>
      <c r="G73" s="100">
        <f t="shared" si="2"/>
        <v>20833.3333333333</v>
      </c>
      <c r="H73" s="100">
        <f t="shared" si="6"/>
        <v>15737.8472222223</v>
      </c>
      <c r="I73" s="107">
        <f t="shared" si="7"/>
        <v>3833333.33333334</v>
      </c>
      <c r="J73" s="100">
        <f t="shared" si="3"/>
        <v>32722.2024488488</v>
      </c>
      <c r="K73" s="100">
        <f t="shared" si="4"/>
        <v>15397.0399228875</v>
      </c>
      <c r="L73" s="100">
        <f t="shared" si="5"/>
        <v>17325.1625259613</v>
      </c>
      <c r="M73" s="100">
        <f t="shared" si="1"/>
        <v>4227499.90521049</v>
      </c>
    </row>
    <row r="74" s="82" customFormat="true" spans="5:13">
      <c r="E74" s="82">
        <v>57</v>
      </c>
      <c r="F74" s="100">
        <f t="shared" si="0"/>
        <v>36486.1111111111</v>
      </c>
      <c r="G74" s="100">
        <f t="shared" si="2"/>
        <v>20833.3333333333</v>
      </c>
      <c r="H74" s="100">
        <f t="shared" si="6"/>
        <v>15652.7777777778</v>
      </c>
      <c r="I74" s="107">
        <f t="shared" si="7"/>
        <v>3812500.00000001</v>
      </c>
      <c r="J74" s="100">
        <f t="shared" si="3"/>
        <v>32722.2024488488</v>
      </c>
      <c r="K74" s="100">
        <f t="shared" si="4"/>
        <v>15459.9111692393</v>
      </c>
      <c r="L74" s="100">
        <f t="shared" si="5"/>
        <v>17262.2912796095</v>
      </c>
      <c r="M74" s="100">
        <f t="shared" si="1"/>
        <v>4212039.99404125</v>
      </c>
    </row>
    <row r="75" s="82" customFormat="true" spans="5:13">
      <c r="E75" s="82">
        <v>58</v>
      </c>
      <c r="F75" s="100">
        <f t="shared" si="0"/>
        <v>36401.0416666667</v>
      </c>
      <c r="G75" s="100">
        <f t="shared" si="2"/>
        <v>20833.3333333333</v>
      </c>
      <c r="H75" s="100">
        <f t="shared" si="6"/>
        <v>15567.7083333334</v>
      </c>
      <c r="I75" s="107">
        <f t="shared" si="7"/>
        <v>3791666.66666668</v>
      </c>
      <c r="J75" s="100">
        <f t="shared" si="3"/>
        <v>32722.2024488488</v>
      </c>
      <c r="K75" s="100">
        <f t="shared" si="4"/>
        <v>15523.039139847</v>
      </c>
      <c r="L75" s="100">
        <f t="shared" si="5"/>
        <v>17199.1633090018</v>
      </c>
      <c r="M75" s="100">
        <f t="shared" si="1"/>
        <v>4196516.95490141</v>
      </c>
    </row>
    <row r="76" s="82" customFormat="true" spans="5:13">
      <c r="E76" s="82">
        <v>59</v>
      </c>
      <c r="F76" s="100">
        <f t="shared" si="0"/>
        <v>36315.9722222223</v>
      </c>
      <c r="G76" s="100">
        <f t="shared" si="2"/>
        <v>20833.3333333333</v>
      </c>
      <c r="H76" s="100">
        <f t="shared" si="6"/>
        <v>15482.6388888889</v>
      </c>
      <c r="I76" s="107">
        <f t="shared" si="7"/>
        <v>3770833.33333334</v>
      </c>
      <c r="J76" s="100">
        <f t="shared" si="3"/>
        <v>32722.2024488488</v>
      </c>
      <c r="K76" s="100">
        <f t="shared" si="4"/>
        <v>15586.4248830014</v>
      </c>
      <c r="L76" s="100">
        <f t="shared" si="5"/>
        <v>17135.7775658474</v>
      </c>
      <c r="M76" s="100">
        <f t="shared" si="1"/>
        <v>4180930.53001841</v>
      </c>
    </row>
    <row r="77" s="82" customFormat="true" spans="5:13">
      <c r="E77" s="82">
        <v>60</v>
      </c>
      <c r="F77" s="100">
        <f t="shared" si="0"/>
        <v>36230.9027777778</v>
      </c>
      <c r="G77" s="100">
        <f t="shared" si="2"/>
        <v>20833.3333333333</v>
      </c>
      <c r="H77" s="100">
        <f t="shared" si="6"/>
        <v>15397.5694444445</v>
      </c>
      <c r="I77" s="107">
        <f t="shared" si="7"/>
        <v>3750000.00000001</v>
      </c>
      <c r="J77" s="100">
        <f t="shared" si="3"/>
        <v>32722.2024488488</v>
      </c>
      <c r="K77" s="100">
        <f t="shared" si="4"/>
        <v>15650.0694512737</v>
      </c>
      <c r="L77" s="100">
        <f t="shared" si="5"/>
        <v>17072.1329975752</v>
      </c>
      <c r="M77" s="100">
        <f t="shared" si="1"/>
        <v>4165280.46056713</v>
      </c>
    </row>
    <row r="78" s="82" customFormat="true" spans="5:13">
      <c r="E78" s="82">
        <v>61</v>
      </c>
      <c r="F78" s="100">
        <f t="shared" si="0"/>
        <v>36145.8333333334</v>
      </c>
      <c r="G78" s="100">
        <f t="shared" si="2"/>
        <v>20833.3333333333</v>
      </c>
      <c r="H78" s="100">
        <f t="shared" si="6"/>
        <v>15312.5</v>
      </c>
      <c r="I78" s="107">
        <f t="shared" si="7"/>
        <v>3729166.66666667</v>
      </c>
      <c r="J78" s="100">
        <f t="shared" si="3"/>
        <v>32722.2024488488</v>
      </c>
      <c r="K78" s="100">
        <f t="shared" si="4"/>
        <v>15713.973901533</v>
      </c>
      <c r="L78" s="100">
        <f t="shared" si="5"/>
        <v>17008.2285473158</v>
      </c>
      <c r="M78" s="100">
        <f t="shared" si="1"/>
        <v>4149566.4866656</v>
      </c>
    </row>
    <row r="79" s="82" customFormat="true" spans="5:13">
      <c r="E79" s="82">
        <v>62</v>
      </c>
      <c r="F79" s="100">
        <f t="shared" si="0"/>
        <v>36060.7638888889</v>
      </c>
      <c r="G79" s="100">
        <f t="shared" si="2"/>
        <v>20833.3333333333</v>
      </c>
      <c r="H79" s="100">
        <f t="shared" si="6"/>
        <v>15227.4305555556</v>
      </c>
      <c r="I79" s="107">
        <f t="shared" si="7"/>
        <v>3708333.33333334</v>
      </c>
      <c r="J79" s="100">
        <f t="shared" si="3"/>
        <v>32722.2024488488</v>
      </c>
      <c r="K79" s="100">
        <f t="shared" si="4"/>
        <v>15778.1392949643</v>
      </c>
      <c r="L79" s="100">
        <f t="shared" si="5"/>
        <v>16944.0631538845</v>
      </c>
      <c r="M79" s="100">
        <f t="shared" si="1"/>
        <v>4133788.34737063</v>
      </c>
    </row>
    <row r="80" s="82" customFormat="true" spans="5:13">
      <c r="E80" s="82">
        <v>63</v>
      </c>
      <c r="F80" s="100">
        <f t="shared" si="0"/>
        <v>35975.6944444445</v>
      </c>
      <c r="G80" s="100">
        <f t="shared" si="2"/>
        <v>20833.3333333333</v>
      </c>
      <c r="H80" s="100">
        <f t="shared" si="6"/>
        <v>15142.3611111111</v>
      </c>
      <c r="I80" s="107">
        <f t="shared" si="7"/>
        <v>3687500.00000001</v>
      </c>
      <c r="J80" s="100">
        <f t="shared" si="3"/>
        <v>32722.2024488488</v>
      </c>
      <c r="K80" s="100">
        <f t="shared" si="4"/>
        <v>15842.5666970854</v>
      </c>
      <c r="L80" s="100">
        <f t="shared" si="5"/>
        <v>16879.6357517634</v>
      </c>
      <c r="M80" s="100">
        <f t="shared" si="1"/>
        <v>4117945.78067355</v>
      </c>
    </row>
    <row r="81" s="82" customFormat="true" spans="5:13">
      <c r="E81" s="82">
        <v>64</v>
      </c>
      <c r="F81" s="100">
        <f t="shared" ref="F81:F144" si="8">G81+H81</f>
        <v>35890.625</v>
      </c>
      <c r="G81" s="100">
        <f t="shared" si="2"/>
        <v>20833.3333333333</v>
      </c>
      <c r="H81" s="100">
        <f t="shared" si="6"/>
        <v>15057.2916666667</v>
      </c>
      <c r="I81" s="107">
        <f t="shared" si="7"/>
        <v>3666666.66666667</v>
      </c>
      <c r="J81" s="100">
        <f t="shared" si="3"/>
        <v>32722.2024488488</v>
      </c>
      <c r="K81" s="100">
        <f t="shared" si="4"/>
        <v>15907.2571777652</v>
      </c>
      <c r="L81" s="100">
        <f t="shared" si="5"/>
        <v>16814.9452710837</v>
      </c>
      <c r="M81" s="100">
        <f t="shared" si="1"/>
        <v>4102038.52349578</v>
      </c>
    </row>
    <row r="82" s="82" customFormat="true" spans="5:13">
      <c r="E82" s="82">
        <v>65</v>
      </c>
      <c r="F82" s="100">
        <f t="shared" si="8"/>
        <v>35805.5555555556</v>
      </c>
      <c r="G82" s="100">
        <f t="shared" ref="G82:G145" si="9">$C$11</f>
        <v>20833.3333333333</v>
      </c>
      <c r="H82" s="100">
        <f t="shared" ref="H82:H145" si="10">I81*$C$10</f>
        <v>14972.2222222223</v>
      </c>
      <c r="I82" s="107">
        <f t="shared" ref="I82:I145" si="11">I81-G82</f>
        <v>3645833.33333334</v>
      </c>
      <c r="J82" s="100">
        <f t="shared" ref="J82:J145" si="12">$C$12</f>
        <v>32722.2024488488</v>
      </c>
      <c r="K82" s="100">
        <f t="shared" ref="K82:K145" si="13">J82-L82</f>
        <v>15972.211811241</v>
      </c>
      <c r="L82" s="100">
        <f t="shared" ref="L82:L145" si="14">M81*$C$10</f>
        <v>16749.9906376078</v>
      </c>
      <c r="M82" s="100">
        <f t="shared" ref="M82:M145" si="15">M81-K82</f>
        <v>4086066.31168454</v>
      </c>
    </row>
    <row r="83" s="82" customFormat="true" spans="5:13">
      <c r="E83" s="82">
        <v>66</v>
      </c>
      <c r="F83" s="100">
        <f t="shared" si="8"/>
        <v>35720.4861111111</v>
      </c>
      <c r="G83" s="100">
        <f t="shared" si="9"/>
        <v>20833.3333333333</v>
      </c>
      <c r="H83" s="100">
        <f t="shared" si="10"/>
        <v>14887.1527777778</v>
      </c>
      <c r="I83" s="107">
        <f t="shared" si="11"/>
        <v>3625000.00000001</v>
      </c>
      <c r="J83" s="100">
        <f t="shared" si="12"/>
        <v>32722.2024488488</v>
      </c>
      <c r="K83" s="100">
        <f t="shared" si="13"/>
        <v>16037.4316761369</v>
      </c>
      <c r="L83" s="100">
        <f t="shared" si="14"/>
        <v>16684.7707727119</v>
      </c>
      <c r="M83" s="100">
        <f t="shared" si="15"/>
        <v>4070028.88000841</v>
      </c>
    </row>
    <row r="84" s="82" customFormat="true" spans="5:13">
      <c r="E84" s="82">
        <v>67</v>
      </c>
      <c r="F84" s="100">
        <f t="shared" si="8"/>
        <v>35635.4166666667</v>
      </c>
      <c r="G84" s="100">
        <f t="shared" si="9"/>
        <v>20833.3333333333</v>
      </c>
      <c r="H84" s="100">
        <f t="shared" si="10"/>
        <v>14802.0833333334</v>
      </c>
      <c r="I84" s="107">
        <f t="shared" si="11"/>
        <v>3604166.66666667</v>
      </c>
      <c r="J84" s="100">
        <f t="shared" si="12"/>
        <v>32722.2024488488</v>
      </c>
      <c r="K84" s="100">
        <f t="shared" si="13"/>
        <v>16102.9178554812</v>
      </c>
      <c r="L84" s="100">
        <f t="shared" si="14"/>
        <v>16619.2845933677</v>
      </c>
      <c r="M84" s="100">
        <f t="shared" si="15"/>
        <v>4053925.96215292</v>
      </c>
    </row>
    <row r="85" s="82" customFormat="true" spans="5:13">
      <c r="E85" s="82">
        <v>68</v>
      </c>
      <c r="F85" s="100">
        <f t="shared" si="8"/>
        <v>35550.3472222222</v>
      </c>
      <c r="G85" s="100">
        <f t="shared" si="9"/>
        <v>20833.3333333333</v>
      </c>
      <c r="H85" s="100">
        <f t="shared" si="10"/>
        <v>14717.0138888889</v>
      </c>
      <c r="I85" s="107">
        <f t="shared" si="11"/>
        <v>3583333.33333334</v>
      </c>
      <c r="J85" s="100">
        <f t="shared" si="12"/>
        <v>32722.2024488488</v>
      </c>
      <c r="K85" s="100">
        <f t="shared" si="13"/>
        <v>16168.6714367244</v>
      </c>
      <c r="L85" s="100">
        <f t="shared" si="14"/>
        <v>16553.5310121244</v>
      </c>
      <c r="M85" s="100">
        <f t="shared" si="15"/>
        <v>4037757.2907162</v>
      </c>
    </row>
    <row r="86" s="82" customFormat="true" spans="5:13">
      <c r="E86" s="82">
        <v>69</v>
      </c>
      <c r="F86" s="100">
        <f t="shared" si="8"/>
        <v>35465.2777777778</v>
      </c>
      <c r="G86" s="100">
        <f t="shared" si="9"/>
        <v>20833.3333333333</v>
      </c>
      <c r="H86" s="100">
        <f t="shared" si="10"/>
        <v>14631.9444444445</v>
      </c>
      <c r="I86" s="107">
        <f t="shared" si="11"/>
        <v>3562500.00000001</v>
      </c>
      <c r="J86" s="100">
        <f t="shared" si="12"/>
        <v>32722.2024488488</v>
      </c>
      <c r="K86" s="100">
        <f t="shared" si="13"/>
        <v>16234.6935117577</v>
      </c>
      <c r="L86" s="100">
        <f t="shared" si="14"/>
        <v>16487.5089370912</v>
      </c>
      <c r="M86" s="100">
        <f t="shared" si="15"/>
        <v>4021522.59720444</v>
      </c>
    </row>
    <row r="87" s="82" customFormat="true" spans="5:13">
      <c r="E87" s="82">
        <v>70</v>
      </c>
      <c r="F87" s="100">
        <f t="shared" si="8"/>
        <v>35380.2083333334</v>
      </c>
      <c r="G87" s="100">
        <f t="shared" si="9"/>
        <v>20833.3333333333</v>
      </c>
      <c r="H87" s="100">
        <f t="shared" si="10"/>
        <v>14546.875</v>
      </c>
      <c r="I87" s="107">
        <f t="shared" si="11"/>
        <v>3541666.66666667</v>
      </c>
      <c r="J87" s="100">
        <f t="shared" si="12"/>
        <v>32722.2024488488</v>
      </c>
      <c r="K87" s="100">
        <f t="shared" si="13"/>
        <v>16300.9851769307</v>
      </c>
      <c r="L87" s="100">
        <f t="shared" si="14"/>
        <v>16421.2172719181</v>
      </c>
      <c r="M87" s="100">
        <f t="shared" si="15"/>
        <v>4005221.61202751</v>
      </c>
    </row>
    <row r="88" s="82" customFormat="true" spans="5:13">
      <c r="E88" s="82">
        <v>71</v>
      </c>
      <c r="F88" s="100">
        <f t="shared" si="8"/>
        <v>35295.1388888889</v>
      </c>
      <c r="G88" s="100">
        <f t="shared" si="9"/>
        <v>20833.3333333333</v>
      </c>
      <c r="H88" s="100">
        <f t="shared" si="10"/>
        <v>14461.8055555556</v>
      </c>
      <c r="I88" s="107">
        <f t="shared" si="11"/>
        <v>3520833.33333334</v>
      </c>
      <c r="J88" s="100">
        <f t="shared" si="12"/>
        <v>32722.2024488488</v>
      </c>
      <c r="K88" s="100">
        <f t="shared" si="13"/>
        <v>16367.5475330698</v>
      </c>
      <c r="L88" s="100">
        <f t="shared" si="14"/>
        <v>16354.654915779</v>
      </c>
      <c r="M88" s="100">
        <f t="shared" si="15"/>
        <v>3988854.06449444</v>
      </c>
    </row>
    <row r="89" s="82" customFormat="true" spans="5:13">
      <c r="E89" s="82">
        <v>72</v>
      </c>
      <c r="F89" s="100">
        <f t="shared" si="8"/>
        <v>35210.0694444445</v>
      </c>
      <c r="G89" s="100">
        <f t="shared" si="9"/>
        <v>20833.3333333333</v>
      </c>
      <c r="H89" s="100">
        <f t="shared" si="10"/>
        <v>14376.7361111111</v>
      </c>
      <c r="I89" s="107">
        <f t="shared" si="11"/>
        <v>3500000.00000001</v>
      </c>
      <c r="J89" s="100">
        <f t="shared" si="12"/>
        <v>32722.2024488488</v>
      </c>
      <c r="K89" s="100">
        <f t="shared" si="13"/>
        <v>16434.3816854965</v>
      </c>
      <c r="L89" s="100">
        <f t="shared" si="14"/>
        <v>16287.8207633523</v>
      </c>
      <c r="M89" s="100">
        <f t="shared" si="15"/>
        <v>3972419.68280895</v>
      </c>
    </row>
    <row r="90" s="82" customFormat="true" spans="5:13">
      <c r="E90" s="82">
        <v>73</v>
      </c>
      <c r="F90" s="100">
        <f t="shared" si="8"/>
        <v>35125</v>
      </c>
      <c r="G90" s="100">
        <f t="shared" si="9"/>
        <v>20833.3333333333</v>
      </c>
      <c r="H90" s="100">
        <f t="shared" si="10"/>
        <v>14291.6666666667</v>
      </c>
      <c r="I90" s="107">
        <f t="shared" si="11"/>
        <v>3479166.66666667</v>
      </c>
      <c r="J90" s="100">
        <f t="shared" si="12"/>
        <v>32722.2024488488</v>
      </c>
      <c r="K90" s="100">
        <f t="shared" si="13"/>
        <v>16501.4887440456</v>
      </c>
      <c r="L90" s="100">
        <f t="shared" si="14"/>
        <v>16220.7137048032</v>
      </c>
      <c r="M90" s="100">
        <f t="shared" si="15"/>
        <v>3955918.1940649</v>
      </c>
    </row>
    <row r="91" s="82" customFormat="true" spans="5:13">
      <c r="E91" s="82">
        <v>74</v>
      </c>
      <c r="F91" s="100">
        <f t="shared" si="8"/>
        <v>35039.9305555556</v>
      </c>
      <c r="G91" s="100">
        <f t="shared" si="9"/>
        <v>20833.3333333333</v>
      </c>
      <c r="H91" s="100">
        <f t="shared" si="10"/>
        <v>14206.5972222222</v>
      </c>
      <c r="I91" s="107">
        <f t="shared" si="11"/>
        <v>3458333.33333334</v>
      </c>
      <c r="J91" s="100">
        <f t="shared" si="12"/>
        <v>32722.2024488488</v>
      </c>
      <c r="K91" s="100">
        <f t="shared" si="13"/>
        <v>16568.8698230838</v>
      </c>
      <c r="L91" s="100">
        <f t="shared" si="14"/>
        <v>16153.332625765</v>
      </c>
      <c r="M91" s="100">
        <f t="shared" si="15"/>
        <v>3939349.32424182</v>
      </c>
    </row>
    <row r="92" s="82" customFormat="true" spans="5:13">
      <c r="E92" s="82">
        <v>75</v>
      </c>
      <c r="F92" s="100">
        <f t="shared" si="8"/>
        <v>34954.8611111111</v>
      </c>
      <c r="G92" s="100">
        <f t="shared" si="9"/>
        <v>20833.3333333333</v>
      </c>
      <c r="H92" s="100">
        <f t="shared" si="10"/>
        <v>14121.5277777778</v>
      </c>
      <c r="I92" s="107">
        <f t="shared" si="11"/>
        <v>3437500.00000001</v>
      </c>
      <c r="J92" s="100">
        <f t="shared" si="12"/>
        <v>32722.2024488488</v>
      </c>
      <c r="K92" s="100">
        <f t="shared" si="13"/>
        <v>16636.5260415281</v>
      </c>
      <c r="L92" s="100">
        <f t="shared" si="14"/>
        <v>16085.6764073208</v>
      </c>
      <c r="M92" s="100">
        <f t="shared" si="15"/>
        <v>3922712.79820029</v>
      </c>
    </row>
    <row r="93" s="82" customFormat="true" spans="5:13">
      <c r="E93" s="82">
        <v>76</v>
      </c>
      <c r="F93" s="100">
        <f t="shared" si="8"/>
        <v>34869.7916666667</v>
      </c>
      <c r="G93" s="100">
        <f t="shared" si="9"/>
        <v>20833.3333333333</v>
      </c>
      <c r="H93" s="100">
        <f t="shared" si="10"/>
        <v>14036.4583333334</v>
      </c>
      <c r="I93" s="107">
        <f t="shared" si="11"/>
        <v>3416666.66666667</v>
      </c>
      <c r="J93" s="100">
        <f t="shared" si="12"/>
        <v>32722.2024488488</v>
      </c>
      <c r="K93" s="100">
        <f t="shared" si="13"/>
        <v>16704.4585228643</v>
      </c>
      <c r="L93" s="100">
        <f t="shared" si="14"/>
        <v>16017.7439259845</v>
      </c>
      <c r="M93" s="100">
        <f t="shared" si="15"/>
        <v>3906008.33967742</v>
      </c>
    </row>
    <row r="94" s="82" customFormat="true" spans="5:13">
      <c r="E94" s="82">
        <v>77</v>
      </c>
      <c r="F94" s="100">
        <f t="shared" si="8"/>
        <v>34784.7222222222</v>
      </c>
      <c r="G94" s="100">
        <f t="shared" si="9"/>
        <v>20833.3333333333</v>
      </c>
      <c r="H94" s="100">
        <f t="shared" si="10"/>
        <v>13951.3888888889</v>
      </c>
      <c r="I94" s="107">
        <f t="shared" si="11"/>
        <v>3395833.33333334</v>
      </c>
      <c r="J94" s="100">
        <f t="shared" si="12"/>
        <v>32722.2024488488</v>
      </c>
      <c r="K94" s="100">
        <f t="shared" si="13"/>
        <v>16772.668395166</v>
      </c>
      <c r="L94" s="100">
        <f t="shared" si="14"/>
        <v>15949.5340536828</v>
      </c>
      <c r="M94" s="100">
        <f t="shared" si="15"/>
        <v>3889235.67128226</v>
      </c>
    </row>
    <row r="95" s="82" customFormat="true" spans="5:13">
      <c r="E95" s="82">
        <v>78</v>
      </c>
      <c r="F95" s="100">
        <f t="shared" si="8"/>
        <v>34699.6527777778</v>
      </c>
      <c r="G95" s="100">
        <f t="shared" si="9"/>
        <v>20833.3333333333</v>
      </c>
      <c r="H95" s="100">
        <f t="shared" si="10"/>
        <v>13866.3194444445</v>
      </c>
      <c r="I95" s="107">
        <f t="shared" si="11"/>
        <v>3375000.00000001</v>
      </c>
      <c r="J95" s="100">
        <f t="shared" si="12"/>
        <v>32722.2024488488</v>
      </c>
      <c r="K95" s="100">
        <f t="shared" si="13"/>
        <v>16841.1567911129</v>
      </c>
      <c r="L95" s="100">
        <f t="shared" si="14"/>
        <v>15881.0456577359</v>
      </c>
      <c r="M95" s="100">
        <f t="shared" si="15"/>
        <v>3872394.51449115</v>
      </c>
    </row>
    <row r="96" s="82" customFormat="true" spans="5:13">
      <c r="E96" s="82">
        <v>79</v>
      </c>
      <c r="F96" s="100">
        <f t="shared" si="8"/>
        <v>34614.5833333334</v>
      </c>
      <c r="G96" s="100">
        <f t="shared" si="9"/>
        <v>20833.3333333333</v>
      </c>
      <c r="H96" s="100">
        <f t="shared" si="10"/>
        <v>13781.25</v>
      </c>
      <c r="I96" s="107">
        <f t="shared" si="11"/>
        <v>3354166.66666667</v>
      </c>
      <c r="J96" s="100">
        <f t="shared" si="12"/>
        <v>32722.2024488488</v>
      </c>
      <c r="K96" s="100">
        <f t="shared" si="13"/>
        <v>16909.92484801</v>
      </c>
      <c r="L96" s="100">
        <f t="shared" si="14"/>
        <v>15812.2776008388</v>
      </c>
      <c r="M96" s="100">
        <f t="shared" si="15"/>
        <v>3855484.58964314</v>
      </c>
    </row>
    <row r="97" s="82" customFormat="true" spans="5:13">
      <c r="E97" s="82">
        <v>80</v>
      </c>
      <c r="F97" s="100">
        <f t="shared" si="8"/>
        <v>34529.5138888889</v>
      </c>
      <c r="G97" s="100">
        <f t="shared" si="9"/>
        <v>20833.3333333333</v>
      </c>
      <c r="H97" s="100">
        <f t="shared" si="10"/>
        <v>13696.1805555556</v>
      </c>
      <c r="I97" s="107">
        <f t="shared" si="11"/>
        <v>3333333.33333334</v>
      </c>
      <c r="J97" s="100">
        <f t="shared" si="12"/>
        <v>32722.2024488488</v>
      </c>
      <c r="K97" s="100">
        <f t="shared" si="13"/>
        <v>16978.973707806</v>
      </c>
      <c r="L97" s="100">
        <f t="shared" si="14"/>
        <v>15743.2287410428</v>
      </c>
      <c r="M97" s="100">
        <f t="shared" si="15"/>
        <v>3838505.61593533</v>
      </c>
    </row>
    <row r="98" s="82" customFormat="true" spans="5:13">
      <c r="E98" s="82">
        <v>81</v>
      </c>
      <c r="F98" s="100">
        <f t="shared" si="8"/>
        <v>34444.4444444445</v>
      </c>
      <c r="G98" s="100">
        <f t="shared" si="9"/>
        <v>20833.3333333333</v>
      </c>
      <c r="H98" s="100">
        <f t="shared" si="10"/>
        <v>13611.1111111111</v>
      </c>
      <c r="I98" s="107">
        <f t="shared" si="11"/>
        <v>3312500.00000001</v>
      </c>
      <c r="J98" s="100">
        <f t="shared" si="12"/>
        <v>32722.2024488488</v>
      </c>
      <c r="K98" s="100">
        <f t="shared" si="13"/>
        <v>17048.3045171129</v>
      </c>
      <c r="L98" s="100">
        <f t="shared" si="14"/>
        <v>15673.8979317359</v>
      </c>
      <c r="M98" s="100">
        <f t="shared" si="15"/>
        <v>3821457.31141822</v>
      </c>
    </row>
    <row r="99" s="82" customFormat="true" spans="5:13">
      <c r="E99" s="82">
        <v>82</v>
      </c>
      <c r="F99" s="100">
        <f t="shared" si="8"/>
        <v>34359.375</v>
      </c>
      <c r="G99" s="100">
        <f t="shared" si="9"/>
        <v>20833.3333333333</v>
      </c>
      <c r="H99" s="100">
        <f t="shared" si="10"/>
        <v>13526.0416666667</v>
      </c>
      <c r="I99" s="107">
        <f t="shared" si="11"/>
        <v>3291666.66666667</v>
      </c>
      <c r="J99" s="100">
        <f t="shared" si="12"/>
        <v>32722.2024488488</v>
      </c>
      <c r="K99" s="100">
        <f t="shared" si="13"/>
        <v>17117.9184272244</v>
      </c>
      <c r="L99" s="100">
        <f t="shared" si="14"/>
        <v>15604.2840216244</v>
      </c>
      <c r="M99" s="100">
        <f t="shared" si="15"/>
        <v>3804339.39299099</v>
      </c>
    </row>
    <row r="100" s="82" customFormat="true" spans="5:13">
      <c r="E100" s="82">
        <v>83</v>
      </c>
      <c r="F100" s="100">
        <f t="shared" si="8"/>
        <v>34274.3055555556</v>
      </c>
      <c r="G100" s="100">
        <f t="shared" si="9"/>
        <v>20833.3333333333</v>
      </c>
      <c r="H100" s="100">
        <f t="shared" si="10"/>
        <v>13440.9722222222</v>
      </c>
      <c r="I100" s="107">
        <f t="shared" si="11"/>
        <v>3270833.33333334</v>
      </c>
      <c r="J100" s="100">
        <f t="shared" si="12"/>
        <v>32722.2024488488</v>
      </c>
      <c r="K100" s="100">
        <f t="shared" si="13"/>
        <v>17187.8165941356</v>
      </c>
      <c r="L100" s="100">
        <f t="shared" si="14"/>
        <v>15534.3858547132</v>
      </c>
      <c r="M100" s="100">
        <f t="shared" si="15"/>
        <v>3787151.57639686</v>
      </c>
    </row>
    <row r="101" s="82" customFormat="true" spans="5:13">
      <c r="E101" s="82">
        <v>84</v>
      </c>
      <c r="F101" s="100">
        <f t="shared" si="8"/>
        <v>34189.2361111111</v>
      </c>
      <c r="G101" s="100">
        <f t="shared" si="9"/>
        <v>20833.3333333333</v>
      </c>
      <c r="H101" s="100">
        <f t="shared" si="10"/>
        <v>13355.9027777778</v>
      </c>
      <c r="I101" s="107">
        <f t="shared" si="11"/>
        <v>3250000</v>
      </c>
      <c r="J101" s="100">
        <f t="shared" si="12"/>
        <v>32722.2024488488</v>
      </c>
      <c r="K101" s="100">
        <f t="shared" si="13"/>
        <v>17258.0001785616</v>
      </c>
      <c r="L101" s="100">
        <f t="shared" si="14"/>
        <v>15464.2022702872</v>
      </c>
      <c r="M101" s="100">
        <f t="shared" si="15"/>
        <v>3769893.5762183</v>
      </c>
    </row>
    <row r="102" s="82" customFormat="true" spans="5:13">
      <c r="E102" s="82">
        <v>85</v>
      </c>
      <c r="F102" s="100">
        <f t="shared" si="8"/>
        <v>34104.1666666667</v>
      </c>
      <c r="G102" s="100">
        <f t="shared" si="9"/>
        <v>20833.3333333333</v>
      </c>
      <c r="H102" s="100">
        <f t="shared" si="10"/>
        <v>13270.8333333334</v>
      </c>
      <c r="I102" s="107">
        <f t="shared" si="11"/>
        <v>3229166.66666667</v>
      </c>
      <c r="J102" s="100">
        <f t="shared" si="12"/>
        <v>32722.2024488488</v>
      </c>
      <c r="K102" s="100">
        <f t="shared" si="13"/>
        <v>17328.4703459574</v>
      </c>
      <c r="L102" s="100">
        <f t="shared" si="14"/>
        <v>15393.7321028914</v>
      </c>
      <c r="M102" s="100">
        <f t="shared" si="15"/>
        <v>3752565.10587234</v>
      </c>
    </row>
    <row r="103" s="82" customFormat="true" spans="5:13">
      <c r="E103" s="82">
        <v>86</v>
      </c>
      <c r="F103" s="100">
        <f t="shared" si="8"/>
        <v>34019.0972222222</v>
      </c>
      <c r="G103" s="100">
        <f t="shared" si="9"/>
        <v>20833.3333333333</v>
      </c>
      <c r="H103" s="100">
        <f t="shared" si="10"/>
        <v>13185.7638888889</v>
      </c>
      <c r="I103" s="107">
        <f t="shared" si="11"/>
        <v>3208333.33333334</v>
      </c>
      <c r="J103" s="100">
        <f t="shared" si="12"/>
        <v>32722.2024488488</v>
      </c>
      <c r="K103" s="100">
        <f t="shared" si="13"/>
        <v>17399.2282665368</v>
      </c>
      <c r="L103" s="100">
        <f t="shared" si="14"/>
        <v>15322.9741823121</v>
      </c>
      <c r="M103" s="100">
        <f t="shared" si="15"/>
        <v>3735165.8776058</v>
      </c>
    </row>
    <row r="104" s="82" customFormat="true" spans="5:13">
      <c r="E104" s="82">
        <v>87</v>
      </c>
      <c r="F104" s="100">
        <f t="shared" si="8"/>
        <v>33934.0277777778</v>
      </c>
      <c r="G104" s="100">
        <f t="shared" si="9"/>
        <v>20833.3333333333</v>
      </c>
      <c r="H104" s="100">
        <f t="shared" si="10"/>
        <v>13100.6944444445</v>
      </c>
      <c r="I104" s="107">
        <f t="shared" si="11"/>
        <v>3187500</v>
      </c>
      <c r="J104" s="100">
        <f t="shared" si="12"/>
        <v>32722.2024488488</v>
      </c>
      <c r="K104" s="100">
        <f t="shared" si="13"/>
        <v>17470.2751152918</v>
      </c>
      <c r="L104" s="100">
        <f t="shared" si="14"/>
        <v>15251.927333557</v>
      </c>
      <c r="M104" s="100">
        <f t="shared" si="15"/>
        <v>3717695.60249051</v>
      </c>
    </row>
    <row r="105" s="82" customFormat="true" spans="5:13">
      <c r="E105" s="82">
        <v>88</v>
      </c>
      <c r="F105" s="100">
        <f t="shared" si="8"/>
        <v>33848.9583333334</v>
      </c>
      <c r="G105" s="100">
        <f t="shared" si="9"/>
        <v>20833.3333333333</v>
      </c>
      <c r="H105" s="100">
        <f t="shared" si="10"/>
        <v>13015.625</v>
      </c>
      <c r="I105" s="107">
        <f t="shared" si="11"/>
        <v>3166666.66666667</v>
      </c>
      <c r="J105" s="100">
        <f t="shared" si="12"/>
        <v>32722.2024488488</v>
      </c>
      <c r="K105" s="100">
        <f t="shared" si="13"/>
        <v>17541.6120720126</v>
      </c>
      <c r="L105" s="100">
        <f t="shared" si="14"/>
        <v>15180.5903768363</v>
      </c>
      <c r="M105" s="100">
        <f t="shared" si="15"/>
        <v>3700153.9904185</v>
      </c>
    </row>
    <row r="106" s="82" customFormat="true" spans="5:13">
      <c r="E106" s="82">
        <v>89</v>
      </c>
      <c r="F106" s="100">
        <f t="shared" si="8"/>
        <v>33763.8888888889</v>
      </c>
      <c r="G106" s="100">
        <f t="shared" si="9"/>
        <v>20833.3333333333</v>
      </c>
      <c r="H106" s="100">
        <f t="shared" si="10"/>
        <v>12930.5555555556</v>
      </c>
      <c r="I106" s="107">
        <f t="shared" si="11"/>
        <v>3145833.33333334</v>
      </c>
      <c r="J106" s="100">
        <f t="shared" si="12"/>
        <v>32722.2024488488</v>
      </c>
      <c r="K106" s="100">
        <f t="shared" si="13"/>
        <v>17613.2403213066</v>
      </c>
      <c r="L106" s="100">
        <f t="shared" si="14"/>
        <v>15108.9621275422</v>
      </c>
      <c r="M106" s="100">
        <f t="shared" si="15"/>
        <v>3682540.75009719</v>
      </c>
    </row>
    <row r="107" s="82" customFormat="true" spans="5:13">
      <c r="E107" s="82">
        <v>90</v>
      </c>
      <c r="F107" s="100">
        <f t="shared" si="8"/>
        <v>33678.8194444445</v>
      </c>
      <c r="G107" s="100">
        <f t="shared" si="9"/>
        <v>20833.3333333333</v>
      </c>
      <c r="H107" s="100">
        <f t="shared" si="10"/>
        <v>12845.4861111111</v>
      </c>
      <c r="I107" s="107">
        <f t="shared" si="11"/>
        <v>3125000</v>
      </c>
      <c r="J107" s="100">
        <f t="shared" si="12"/>
        <v>32722.2024488488</v>
      </c>
      <c r="K107" s="100">
        <f t="shared" si="13"/>
        <v>17685.1610526186</v>
      </c>
      <c r="L107" s="100">
        <f t="shared" si="14"/>
        <v>15037.0413962302</v>
      </c>
      <c r="M107" s="100">
        <f t="shared" si="15"/>
        <v>3664855.58904457</v>
      </c>
    </row>
    <row r="108" s="82" customFormat="true" spans="5:13">
      <c r="E108" s="82">
        <v>91</v>
      </c>
      <c r="F108" s="100">
        <f t="shared" si="8"/>
        <v>33593.75</v>
      </c>
      <c r="G108" s="100">
        <f t="shared" si="9"/>
        <v>20833.3333333333</v>
      </c>
      <c r="H108" s="100">
        <f t="shared" si="10"/>
        <v>12760.4166666667</v>
      </c>
      <c r="I108" s="107">
        <f t="shared" si="11"/>
        <v>3104166.66666667</v>
      </c>
      <c r="J108" s="100">
        <f t="shared" si="12"/>
        <v>32722.2024488488</v>
      </c>
      <c r="K108" s="100">
        <f t="shared" si="13"/>
        <v>17757.3754602501</v>
      </c>
      <c r="L108" s="100">
        <f t="shared" si="14"/>
        <v>14964.8269885987</v>
      </c>
      <c r="M108" s="100">
        <f t="shared" si="15"/>
        <v>3647098.21358432</v>
      </c>
    </row>
    <row r="109" s="82" customFormat="true" spans="5:13">
      <c r="E109" s="82">
        <v>92</v>
      </c>
      <c r="F109" s="100">
        <f t="shared" si="8"/>
        <v>33508.6805555556</v>
      </c>
      <c r="G109" s="100">
        <f t="shared" si="9"/>
        <v>20833.3333333333</v>
      </c>
      <c r="H109" s="100">
        <f t="shared" si="10"/>
        <v>12675.3472222222</v>
      </c>
      <c r="I109" s="107">
        <f t="shared" si="11"/>
        <v>3083333.33333334</v>
      </c>
      <c r="J109" s="100">
        <f t="shared" si="12"/>
        <v>32722.2024488488</v>
      </c>
      <c r="K109" s="100">
        <f t="shared" si="13"/>
        <v>17829.8847433795</v>
      </c>
      <c r="L109" s="100">
        <f t="shared" si="14"/>
        <v>14892.3177054693</v>
      </c>
      <c r="M109" s="100">
        <f t="shared" si="15"/>
        <v>3629268.32884094</v>
      </c>
    </row>
    <row r="110" s="82" customFormat="true" spans="5:13">
      <c r="E110" s="82">
        <v>93</v>
      </c>
      <c r="F110" s="100">
        <f t="shared" si="8"/>
        <v>33423.6111111111</v>
      </c>
      <c r="G110" s="100">
        <f t="shared" si="9"/>
        <v>20833.3333333333</v>
      </c>
      <c r="H110" s="100">
        <f t="shared" si="10"/>
        <v>12590.2777777778</v>
      </c>
      <c r="I110" s="107">
        <f t="shared" si="11"/>
        <v>3062500</v>
      </c>
      <c r="J110" s="100">
        <f t="shared" si="12"/>
        <v>32722.2024488488</v>
      </c>
      <c r="K110" s="100">
        <f t="shared" si="13"/>
        <v>17902.6901060816</v>
      </c>
      <c r="L110" s="100">
        <f t="shared" si="14"/>
        <v>14819.5123427672</v>
      </c>
      <c r="M110" s="100">
        <f t="shared" si="15"/>
        <v>3611365.63873486</v>
      </c>
    </row>
    <row r="111" s="82" customFormat="true" spans="5:13">
      <c r="E111" s="82">
        <v>94</v>
      </c>
      <c r="F111" s="100">
        <f t="shared" si="8"/>
        <v>33338.5416666667</v>
      </c>
      <c r="G111" s="100">
        <f t="shared" si="9"/>
        <v>20833.3333333333</v>
      </c>
      <c r="H111" s="100">
        <f t="shared" si="10"/>
        <v>12505.2083333333</v>
      </c>
      <c r="I111" s="107">
        <f t="shared" si="11"/>
        <v>3041666.66666667</v>
      </c>
      <c r="J111" s="100">
        <f t="shared" si="12"/>
        <v>32722.2024488488</v>
      </c>
      <c r="K111" s="100">
        <f t="shared" si="13"/>
        <v>17975.7927573481</v>
      </c>
      <c r="L111" s="100">
        <f t="shared" si="14"/>
        <v>14746.4096915007</v>
      </c>
      <c r="M111" s="100">
        <f t="shared" si="15"/>
        <v>3593389.84597751</v>
      </c>
    </row>
    <row r="112" s="82" customFormat="true" spans="5:13">
      <c r="E112" s="82">
        <v>95</v>
      </c>
      <c r="F112" s="100">
        <f t="shared" si="8"/>
        <v>33253.4722222222</v>
      </c>
      <c r="G112" s="100">
        <f t="shared" si="9"/>
        <v>20833.3333333333</v>
      </c>
      <c r="H112" s="100">
        <f t="shared" si="10"/>
        <v>12420.1388888889</v>
      </c>
      <c r="I112" s="107">
        <f t="shared" si="11"/>
        <v>3020833.33333334</v>
      </c>
      <c r="J112" s="100">
        <f t="shared" si="12"/>
        <v>32722.2024488488</v>
      </c>
      <c r="K112" s="100">
        <f t="shared" si="13"/>
        <v>18049.1939111073</v>
      </c>
      <c r="L112" s="100">
        <f t="shared" si="14"/>
        <v>14673.0085377415</v>
      </c>
      <c r="M112" s="100">
        <f t="shared" si="15"/>
        <v>3575340.65206641</v>
      </c>
    </row>
    <row r="113" s="82" customFormat="true" spans="5:13">
      <c r="E113" s="82">
        <v>96</v>
      </c>
      <c r="F113" s="100">
        <f t="shared" si="8"/>
        <v>33168.4027777778</v>
      </c>
      <c r="G113" s="100">
        <f t="shared" si="9"/>
        <v>20833.3333333333</v>
      </c>
      <c r="H113" s="100">
        <f t="shared" si="10"/>
        <v>12335.0694444445</v>
      </c>
      <c r="I113" s="107">
        <f t="shared" si="11"/>
        <v>3000000</v>
      </c>
      <c r="J113" s="100">
        <f t="shared" si="12"/>
        <v>32722.2024488488</v>
      </c>
      <c r="K113" s="100">
        <f t="shared" si="13"/>
        <v>18122.8947862443</v>
      </c>
      <c r="L113" s="100">
        <f t="shared" si="14"/>
        <v>14599.3076626045</v>
      </c>
      <c r="M113" s="100">
        <f t="shared" si="15"/>
        <v>3557217.75728016</v>
      </c>
    </row>
    <row r="114" s="82" customFormat="true" spans="5:13">
      <c r="E114" s="82">
        <v>97</v>
      </c>
      <c r="F114" s="100">
        <f t="shared" si="8"/>
        <v>33083.3333333333</v>
      </c>
      <c r="G114" s="100">
        <f t="shared" si="9"/>
        <v>20833.3333333333</v>
      </c>
      <c r="H114" s="100">
        <f t="shared" si="10"/>
        <v>12250</v>
      </c>
      <c r="I114" s="107">
        <f t="shared" si="11"/>
        <v>2979166.66666667</v>
      </c>
      <c r="J114" s="100">
        <f t="shared" si="12"/>
        <v>32722.2024488488</v>
      </c>
      <c r="K114" s="100">
        <f t="shared" si="13"/>
        <v>18196.8966066215</v>
      </c>
      <c r="L114" s="100">
        <f t="shared" si="14"/>
        <v>14525.3058422273</v>
      </c>
      <c r="M114" s="100">
        <f t="shared" si="15"/>
        <v>3539020.86067354</v>
      </c>
    </row>
    <row r="115" s="82" customFormat="true" spans="5:13">
      <c r="E115" s="82">
        <v>98</v>
      </c>
      <c r="F115" s="100">
        <f t="shared" si="8"/>
        <v>32998.2638888889</v>
      </c>
      <c r="G115" s="100">
        <f t="shared" si="9"/>
        <v>20833.3333333333</v>
      </c>
      <c r="H115" s="100">
        <f t="shared" si="10"/>
        <v>12164.9305555556</v>
      </c>
      <c r="I115" s="107">
        <f t="shared" si="11"/>
        <v>2958333.33333334</v>
      </c>
      <c r="J115" s="100">
        <f t="shared" si="12"/>
        <v>32722.2024488488</v>
      </c>
      <c r="K115" s="100">
        <f t="shared" si="13"/>
        <v>18271.2006010985</v>
      </c>
      <c r="L115" s="100">
        <f t="shared" si="14"/>
        <v>14451.0018477503</v>
      </c>
      <c r="M115" s="100">
        <f t="shared" si="15"/>
        <v>3520749.66007244</v>
      </c>
    </row>
    <row r="116" s="82" customFormat="true" spans="5:13">
      <c r="E116" s="82">
        <v>99</v>
      </c>
      <c r="F116" s="100">
        <f t="shared" si="8"/>
        <v>32913.1944444445</v>
      </c>
      <c r="G116" s="100">
        <f t="shared" si="9"/>
        <v>20833.3333333333</v>
      </c>
      <c r="H116" s="100">
        <f t="shared" si="10"/>
        <v>12079.8611111111</v>
      </c>
      <c r="I116" s="107">
        <f t="shared" si="11"/>
        <v>2937500</v>
      </c>
      <c r="J116" s="100">
        <f t="shared" si="12"/>
        <v>32722.2024488488</v>
      </c>
      <c r="K116" s="100">
        <f t="shared" si="13"/>
        <v>18345.808003553</v>
      </c>
      <c r="L116" s="100">
        <f t="shared" si="14"/>
        <v>14376.3944452958</v>
      </c>
      <c r="M116" s="100">
        <f t="shared" si="15"/>
        <v>3502403.85206889</v>
      </c>
    </row>
    <row r="117" s="82" customFormat="true" spans="5:13">
      <c r="E117" s="82">
        <v>100</v>
      </c>
      <c r="F117" s="100">
        <f t="shared" si="8"/>
        <v>32828.125</v>
      </c>
      <c r="G117" s="100">
        <f t="shared" si="9"/>
        <v>20833.3333333333</v>
      </c>
      <c r="H117" s="100">
        <f t="shared" si="10"/>
        <v>11994.7916666667</v>
      </c>
      <c r="I117" s="107">
        <f t="shared" si="11"/>
        <v>2916666.66666667</v>
      </c>
      <c r="J117" s="100">
        <f t="shared" si="12"/>
        <v>32722.2024488488</v>
      </c>
      <c r="K117" s="100">
        <f t="shared" si="13"/>
        <v>18420.7200529008</v>
      </c>
      <c r="L117" s="100">
        <f t="shared" si="14"/>
        <v>14301.482395948</v>
      </c>
      <c r="M117" s="100">
        <f t="shared" si="15"/>
        <v>3483983.13201599</v>
      </c>
    </row>
    <row r="118" s="82" customFormat="true" spans="5:13">
      <c r="E118" s="82">
        <v>101</v>
      </c>
      <c r="F118" s="100">
        <f t="shared" si="8"/>
        <v>32743.0555555556</v>
      </c>
      <c r="G118" s="100">
        <f t="shared" si="9"/>
        <v>20833.3333333333</v>
      </c>
      <c r="H118" s="100">
        <f t="shared" si="10"/>
        <v>11909.7222222222</v>
      </c>
      <c r="I118" s="107">
        <f t="shared" si="11"/>
        <v>2895833.33333334</v>
      </c>
      <c r="J118" s="100">
        <f t="shared" si="12"/>
        <v>32722.2024488488</v>
      </c>
      <c r="K118" s="100">
        <f t="shared" si="13"/>
        <v>18495.9379931169</v>
      </c>
      <c r="L118" s="100">
        <f t="shared" si="14"/>
        <v>14226.264455732</v>
      </c>
      <c r="M118" s="100">
        <f t="shared" si="15"/>
        <v>3465487.19402287</v>
      </c>
    </row>
    <row r="119" s="82" customFormat="true" spans="5:13">
      <c r="E119" s="82">
        <v>102</v>
      </c>
      <c r="F119" s="100">
        <f t="shared" si="8"/>
        <v>32657.9861111111</v>
      </c>
      <c r="G119" s="100">
        <f t="shared" si="9"/>
        <v>20833.3333333333</v>
      </c>
      <c r="H119" s="100">
        <f t="shared" si="10"/>
        <v>11824.6527777778</v>
      </c>
      <c r="I119" s="107">
        <f t="shared" si="11"/>
        <v>2875000</v>
      </c>
      <c r="J119" s="100">
        <f t="shared" si="12"/>
        <v>32722.2024488488</v>
      </c>
      <c r="K119" s="100">
        <f t="shared" si="13"/>
        <v>18571.4630732554</v>
      </c>
      <c r="L119" s="100">
        <f t="shared" si="14"/>
        <v>14150.7393755934</v>
      </c>
      <c r="M119" s="100">
        <f t="shared" si="15"/>
        <v>3446915.73094962</v>
      </c>
    </row>
    <row r="120" s="82" customFormat="true" spans="5:13">
      <c r="E120" s="82">
        <v>103</v>
      </c>
      <c r="F120" s="100">
        <f t="shared" si="8"/>
        <v>32572.9166666667</v>
      </c>
      <c r="G120" s="100">
        <f t="shared" si="9"/>
        <v>20833.3333333333</v>
      </c>
      <c r="H120" s="100">
        <f t="shared" si="10"/>
        <v>11739.5833333333</v>
      </c>
      <c r="I120" s="107">
        <f t="shared" si="11"/>
        <v>2854166.66666667</v>
      </c>
      <c r="J120" s="100">
        <f t="shared" si="12"/>
        <v>32722.2024488488</v>
      </c>
      <c r="K120" s="100">
        <f t="shared" si="13"/>
        <v>18647.2965474712</v>
      </c>
      <c r="L120" s="100">
        <f t="shared" si="14"/>
        <v>14074.9059013776</v>
      </c>
      <c r="M120" s="100">
        <f t="shared" si="15"/>
        <v>3428268.43440214</v>
      </c>
    </row>
    <row r="121" s="82" customFormat="true" spans="5:13">
      <c r="E121" s="82">
        <v>104</v>
      </c>
      <c r="F121" s="100">
        <f t="shared" si="8"/>
        <v>32487.8472222222</v>
      </c>
      <c r="G121" s="100">
        <f t="shared" si="9"/>
        <v>20833.3333333333</v>
      </c>
      <c r="H121" s="100">
        <f t="shared" si="10"/>
        <v>11654.5138888889</v>
      </c>
      <c r="I121" s="107">
        <f t="shared" si="11"/>
        <v>2833333.33333333</v>
      </c>
      <c r="J121" s="100">
        <f t="shared" si="12"/>
        <v>32722.2024488488</v>
      </c>
      <c r="K121" s="100">
        <f t="shared" si="13"/>
        <v>18723.4396750401</v>
      </c>
      <c r="L121" s="100">
        <f t="shared" si="14"/>
        <v>13998.7627738088</v>
      </c>
      <c r="M121" s="100">
        <f t="shared" si="15"/>
        <v>3409544.9947271</v>
      </c>
    </row>
    <row r="122" s="82" customFormat="true" spans="5:13">
      <c r="E122" s="82">
        <v>105</v>
      </c>
      <c r="F122" s="100">
        <f t="shared" si="8"/>
        <v>32402.7777777778</v>
      </c>
      <c r="G122" s="100">
        <f t="shared" si="9"/>
        <v>20833.3333333333</v>
      </c>
      <c r="H122" s="100">
        <f t="shared" si="10"/>
        <v>11569.4444444445</v>
      </c>
      <c r="I122" s="107">
        <f t="shared" si="11"/>
        <v>2812500</v>
      </c>
      <c r="J122" s="100">
        <f t="shared" si="12"/>
        <v>32722.2024488488</v>
      </c>
      <c r="K122" s="100">
        <f t="shared" si="13"/>
        <v>18799.8937203798</v>
      </c>
      <c r="L122" s="100">
        <f t="shared" si="14"/>
        <v>13922.308728469</v>
      </c>
      <c r="M122" s="100">
        <f t="shared" si="15"/>
        <v>3390745.10100672</v>
      </c>
    </row>
    <row r="123" s="82" customFormat="true" spans="5:13">
      <c r="E123" s="82">
        <v>106</v>
      </c>
      <c r="F123" s="100">
        <f t="shared" si="8"/>
        <v>32317.7083333333</v>
      </c>
      <c r="G123" s="100">
        <f t="shared" si="9"/>
        <v>20833.3333333333</v>
      </c>
      <c r="H123" s="100">
        <f t="shared" si="10"/>
        <v>11484.375</v>
      </c>
      <c r="I123" s="107">
        <f t="shared" si="11"/>
        <v>2791666.66666667</v>
      </c>
      <c r="J123" s="100">
        <f t="shared" si="12"/>
        <v>32722.2024488488</v>
      </c>
      <c r="K123" s="100">
        <f t="shared" si="13"/>
        <v>18876.6599530714</v>
      </c>
      <c r="L123" s="100">
        <f t="shared" si="14"/>
        <v>13845.5424957775</v>
      </c>
      <c r="M123" s="100">
        <f t="shared" si="15"/>
        <v>3371868.44105365</v>
      </c>
    </row>
    <row r="124" s="82" customFormat="true" spans="5:13">
      <c r="E124" s="82">
        <v>107</v>
      </c>
      <c r="F124" s="100">
        <f t="shared" si="8"/>
        <v>32232.6388888889</v>
      </c>
      <c r="G124" s="100">
        <f t="shared" si="9"/>
        <v>20833.3333333333</v>
      </c>
      <c r="H124" s="100">
        <f t="shared" si="10"/>
        <v>11399.3055555556</v>
      </c>
      <c r="I124" s="107">
        <f t="shared" si="11"/>
        <v>2770833.33333333</v>
      </c>
      <c r="J124" s="100">
        <f t="shared" si="12"/>
        <v>32722.2024488488</v>
      </c>
      <c r="K124" s="100">
        <f t="shared" si="13"/>
        <v>18953.7396478797</v>
      </c>
      <c r="L124" s="100">
        <f t="shared" si="14"/>
        <v>13768.4628009691</v>
      </c>
      <c r="M124" s="100">
        <f t="shared" si="15"/>
        <v>3352914.70140577</v>
      </c>
    </row>
    <row r="125" s="82" customFormat="true" spans="5:13">
      <c r="E125" s="82">
        <v>108</v>
      </c>
      <c r="F125" s="100">
        <f t="shared" si="8"/>
        <v>32147.5694444444</v>
      </c>
      <c r="G125" s="100">
        <f t="shared" si="9"/>
        <v>20833.3333333333</v>
      </c>
      <c r="H125" s="100">
        <f t="shared" si="10"/>
        <v>11314.2361111111</v>
      </c>
      <c r="I125" s="107">
        <f t="shared" si="11"/>
        <v>2750000</v>
      </c>
      <c r="J125" s="100">
        <f t="shared" si="12"/>
        <v>32722.2024488488</v>
      </c>
      <c r="K125" s="100">
        <f t="shared" si="13"/>
        <v>19031.1340847752</v>
      </c>
      <c r="L125" s="100">
        <f t="shared" si="14"/>
        <v>13691.0683640736</v>
      </c>
      <c r="M125" s="100">
        <f t="shared" si="15"/>
        <v>3333883.567321</v>
      </c>
    </row>
    <row r="126" s="82" customFormat="true" spans="5:13">
      <c r="E126" s="82">
        <v>109</v>
      </c>
      <c r="F126" s="100">
        <f t="shared" si="8"/>
        <v>32062.5</v>
      </c>
      <c r="G126" s="100">
        <f t="shared" si="9"/>
        <v>20833.3333333333</v>
      </c>
      <c r="H126" s="100">
        <f t="shared" si="10"/>
        <v>11229.1666666667</v>
      </c>
      <c r="I126" s="107">
        <f t="shared" si="11"/>
        <v>2729166.66666667</v>
      </c>
      <c r="J126" s="100">
        <f t="shared" si="12"/>
        <v>32722.2024488488</v>
      </c>
      <c r="K126" s="100">
        <f t="shared" si="13"/>
        <v>19108.8445489547</v>
      </c>
      <c r="L126" s="100">
        <f t="shared" si="14"/>
        <v>13613.3578998941</v>
      </c>
      <c r="M126" s="100">
        <f t="shared" si="15"/>
        <v>3314774.72277204</v>
      </c>
    </row>
    <row r="127" s="82" customFormat="true" spans="5:13">
      <c r="E127" s="82">
        <v>110</v>
      </c>
      <c r="F127" s="100">
        <f t="shared" si="8"/>
        <v>31977.4305555556</v>
      </c>
      <c r="G127" s="100">
        <f t="shared" si="9"/>
        <v>20833.3333333333</v>
      </c>
      <c r="H127" s="100">
        <f t="shared" si="10"/>
        <v>11144.0972222222</v>
      </c>
      <c r="I127" s="107">
        <f t="shared" si="11"/>
        <v>2708333.33333333</v>
      </c>
      <c r="J127" s="100">
        <f t="shared" si="12"/>
        <v>32722.2024488488</v>
      </c>
      <c r="K127" s="100">
        <f t="shared" si="13"/>
        <v>19186.872330863</v>
      </c>
      <c r="L127" s="100">
        <f t="shared" si="14"/>
        <v>13535.3301179858</v>
      </c>
      <c r="M127" s="100">
        <f t="shared" si="15"/>
        <v>3295587.85044118</v>
      </c>
    </row>
    <row r="128" s="82" customFormat="true" spans="5:13">
      <c r="E128" s="82">
        <v>111</v>
      </c>
      <c r="F128" s="100">
        <f t="shared" si="8"/>
        <v>31892.3611111111</v>
      </c>
      <c r="G128" s="100">
        <f t="shared" si="9"/>
        <v>20833.3333333333</v>
      </c>
      <c r="H128" s="100">
        <f t="shared" si="10"/>
        <v>11059.0277777778</v>
      </c>
      <c r="I128" s="107">
        <f t="shared" si="11"/>
        <v>2687500</v>
      </c>
      <c r="J128" s="100">
        <f t="shared" si="12"/>
        <v>32722.2024488488</v>
      </c>
      <c r="K128" s="100">
        <f t="shared" si="13"/>
        <v>19265.218726214</v>
      </c>
      <c r="L128" s="100">
        <f t="shared" si="14"/>
        <v>13456.9837226348</v>
      </c>
      <c r="M128" s="100">
        <f t="shared" si="15"/>
        <v>3276322.63171497</v>
      </c>
    </row>
    <row r="129" s="82" customFormat="true" spans="5:13">
      <c r="E129" s="82">
        <v>112</v>
      </c>
      <c r="F129" s="100">
        <f t="shared" si="8"/>
        <v>31807.2916666667</v>
      </c>
      <c r="G129" s="100">
        <f t="shared" si="9"/>
        <v>20833.3333333333</v>
      </c>
      <c r="H129" s="100">
        <f t="shared" si="10"/>
        <v>10973.9583333333</v>
      </c>
      <c r="I129" s="107">
        <f t="shared" si="11"/>
        <v>2666666.66666667</v>
      </c>
      <c r="J129" s="100">
        <f t="shared" si="12"/>
        <v>32722.2024488488</v>
      </c>
      <c r="K129" s="100">
        <f t="shared" si="13"/>
        <v>19343.8850360127</v>
      </c>
      <c r="L129" s="100">
        <f t="shared" si="14"/>
        <v>13378.3174128361</v>
      </c>
      <c r="M129" s="100">
        <f t="shared" si="15"/>
        <v>3256978.74667895</v>
      </c>
    </row>
    <row r="130" s="82" customFormat="true" spans="5:13">
      <c r="E130" s="82">
        <v>113</v>
      </c>
      <c r="F130" s="100">
        <f t="shared" si="8"/>
        <v>31722.2222222222</v>
      </c>
      <c r="G130" s="100">
        <f t="shared" si="9"/>
        <v>20833.3333333333</v>
      </c>
      <c r="H130" s="100">
        <f t="shared" si="10"/>
        <v>10888.8888888889</v>
      </c>
      <c r="I130" s="107">
        <f t="shared" si="11"/>
        <v>2645833.33333333</v>
      </c>
      <c r="J130" s="100">
        <f t="shared" si="12"/>
        <v>32722.2024488488</v>
      </c>
      <c r="K130" s="100">
        <f t="shared" si="13"/>
        <v>19422.8725665764</v>
      </c>
      <c r="L130" s="100">
        <f t="shared" si="14"/>
        <v>13299.3298822724</v>
      </c>
      <c r="M130" s="100">
        <f t="shared" si="15"/>
        <v>3237555.87411238</v>
      </c>
    </row>
    <row r="131" s="82" customFormat="true" spans="5:13">
      <c r="E131" s="82">
        <v>114</v>
      </c>
      <c r="F131" s="100">
        <f t="shared" si="8"/>
        <v>31637.1527777778</v>
      </c>
      <c r="G131" s="100">
        <f t="shared" si="9"/>
        <v>20833.3333333333</v>
      </c>
      <c r="H131" s="100">
        <f t="shared" si="10"/>
        <v>10803.8194444444</v>
      </c>
      <c r="I131" s="107">
        <f t="shared" si="11"/>
        <v>2625000</v>
      </c>
      <c r="J131" s="100">
        <f t="shared" si="12"/>
        <v>32722.2024488488</v>
      </c>
      <c r="K131" s="100">
        <f t="shared" si="13"/>
        <v>19502.1826295566</v>
      </c>
      <c r="L131" s="100">
        <f t="shared" si="14"/>
        <v>13220.0198192922</v>
      </c>
      <c r="M131" s="100">
        <f t="shared" si="15"/>
        <v>3218053.69148282</v>
      </c>
    </row>
    <row r="132" s="82" customFormat="true" spans="5:13">
      <c r="E132" s="82">
        <v>115</v>
      </c>
      <c r="F132" s="100">
        <f t="shared" si="8"/>
        <v>31552.0833333333</v>
      </c>
      <c r="G132" s="100">
        <f t="shared" si="9"/>
        <v>20833.3333333333</v>
      </c>
      <c r="H132" s="100">
        <f t="shared" si="10"/>
        <v>10718.75</v>
      </c>
      <c r="I132" s="107">
        <f t="shared" si="11"/>
        <v>2604166.66666667</v>
      </c>
      <c r="J132" s="100">
        <f t="shared" si="12"/>
        <v>32722.2024488488</v>
      </c>
      <c r="K132" s="100">
        <f t="shared" si="13"/>
        <v>19581.8165419606</v>
      </c>
      <c r="L132" s="100">
        <f t="shared" si="14"/>
        <v>13140.3859068882</v>
      </c>
      <c r="M132" s="100">
        <f t="shared" si="15"/>
        <v>3198471.87494086</v>
      </c>
    </row>
    <row r="133" s="82" customFormat="true" spans="5:13">
      <c r="E133" s="82">
        <v>116</v>
      </c>
      <c r="F133" s="100">
        <f t="shared" si="8"/>
        <v>31467.0138888889</v>
      </c>
      <c r="G133" s="100">
        <f t="shared" si="9"/>
        <v>20833.3333333333</v>
      </c>
      <c r="H133" s="100">
        <f t="shared" si="10"/>
        <v>10633.6805555556</v>
      </c>
      <c r="I133" s="107">
        <f t="shared" si="11"/>
        <v>2583333.33333333</v>
      </c>
      <c r="J133" s="100">
        <f t="shared" si="12"/>
        <v>32722.2024488488</v>
      </c>
      <c r="K133" s="100">
        <f t="shared" si="13"/>
        <v>19661.7756261736</v>
      </c>
      <c r="L133" s="100">
        <f t="shared" si="14"/>
        <v>13060.4268226752</v>
      </c>
      <c r="M133" s="100">
        <f t="shared" si="15"/>
        <v>3178810.09931469</v>
      </c>
    </row>
    <row r="134" s="82" customFormat="true" spans="5:13">
      <c r="E134" s="82">
        <v>117</v>
      </c>
      <c r="F134" s="100">
        <f t="shared" si="8"/>
        <v>31381.9444444444</v>
      </c>
      <c r="G134" s="100">
        <f t="shared" si="9"/>
        <v>20833.3333333333</v>
      </c>
      <c r="H134" s="100">
        <f t="shared" si="10"/>
        <v>10548.6111111111</v>
      </c>
      <c r="I134" s="107">
        <f t="shared" si="11"/>
        <v>2562500</v>
      </c>
      <c r="J134" s="100">
        <f t="shared" si="12"/>
        <v>32722.2024488488</v>
      </c>
      <c r="K134" s="100">
        <f t="shared" si="13"/>
        <v>19742.0612099805</v>
      </c>
      <c r="L134" s="100">
        <f t="shared" si="14"/>
        <v>12980.1412388683</v>
      </c>
      <c r="M134" s="100">
        <f t="shared" si="15"/>
        <v>3159068.03810471</v>
      </c>
    </row>
    <row r="135" s="82" customFormat="true" spans="5:13">
      <c r="E135" s="82">
        <v>118</v>
      </c>
      <c r="F135" s="100">
        <f t="shared" si="8"/>
        <v>31296.875</v>
      </c>
      <c r="G135" s="100">
        <f t="shared" si="9"/>
        <v>20833.3333333333</v>
      </c>
      <c r="H135" s="100">
        <f t="shared" si="10"/>
        <v>10463.5416666667</v>
      </c>
      <c r="I135" s="107">
        <f t="shared" si="11"/>
        <v>2541666.66666667</v>
      </c>
      <c r="J135" s="100">
        <f t="shared" si="12"/>
        <v>32722.2024488488</v>
      </c>
      <c r="K135" s="100">
        <f t="shared" si="13"/>
        <v>19822.6746265879</v>
      </c>
      <c r="L135" s="100">
        <f t="shared" si="14"/>
        <v>12899.5278222609</v>
      </c>
      <c r="M135" s="100">
        <f t="shared" si="15"/>
        <v>3139245.36347812</v>
      </c>
    </row>
    <row r="136" s="82" customFormat="true" spans="5:13">
      <c r="E136" s="82">
        <v>119</v>
      </c>
      <c r="F136" s="100">
        <f t="shared" si="8"/>
        <v>31211.8055555556</v>
      </c>
      <c r="G136" s="100">
        <f t="shared" si="9"/>
        <v>20833.3333333333</v>
      </c>
      <c r="H136" s="100">
        <f t="shared" si="10"/>
        <v>10378.4722222222</v>
      </c>
      <c r="I136" s="107">
        <f t="shared" si="11"/>
        <v>2520833.33333333</v>
      </c>
      <c r="J136" s="100">
        <f t="shared" si="12"/>
        <v>32722.2024488488</v>
      </c>
      <c r="K136" s="100">
        <f t="shared" si="13"/>
        <v>19903.6172146465</v>
      </c>
      <c r="L136" s="100">
        <f t="shared" si="14"/>
        <v>12818.5852342023</v>
      </c>
      <c r="M136" s="100">
        <f t="shared" si="15"/>
        <v>3119341.74626347</v>
      </c>
    </row>
    <row r="137" s="82" customFormat="true" spans="5:13">
      <c r="E137" s="82">
        <v>120</v>
      </c>
      <c r="F137" s="100">
        <f t="shared" si="8"/>
        <v>31126.7361111111</v>
      </c>
      <c r="G137" s="100">
        <f t="shared" si="9"/>
        <v>20833.3333333333</v>
      </c>
      <c r="H137" s="100">
        <f t="shared" si="10"/>
        <v>10293.4027777778</v>
      </c>
      <c r="I137" s="107">
        <f t="shared" si="11"/>
        <v>2500000</v>
      </c>
      <c r="J137" s="100">
        <f t="shared" si="12"/>
        <v>32722.2024488488</v>
      </c>
      <c r="K137" s="100">
        <f t="shared" si="13"/>
        <v>19984.890318273</v>
      </c>
      <c r="L137" s="100">
        <f t="shared" si="14"/>
        <v>12737.3121305758</v>
      </c>
      <c r="M137" s="100">
        <f t="shared" si="15"/>
        <v>3099356.8559452</v>
      </c>
    </row>
    <row r="138" s="82" customFormat="true" spans="5:13">
      <c r="E138" s="82">
        <v>121</v>
      </c>
      <c r="F138" s="100">
        <f t="shared" si="8"/>
        <v>31041.6666666667</v>
      </c>
      <c r="G138" s="100">
        <f t="shared" si="9"/>
        <v>20833.3333333333</v>
      </c>
      <c r="H138" s="100">
        <f t="shared" si="10"/>
        <v>10208.3333333333</v>
      </c>
      <c r="I138" s="107">
        <f t="shared" si="11"/>
        <v>2479166.66666667</v>
      </c>
      <c r="J138" s="100">
        <f t="shared" si="12"/>
        <v>32722.2024488488</v>
      </c>
      <c r="K138" s="100">
        <f t="shared" si="13"/>
        <v>20066.4952870726</v>
      </c>
      <c r="L138" s="100">
        <f t="shared" si="14"/>
        <v>12655.7071617762</v>
      </c>
      <c r="M138" s="100">
        <f t="shared" si="15"/>
        <v>3079290.36065813</v>
      </c>
    </row>
    <row r="139" s="82" customFormat="true" spans="5:13">
      <c r="E139" s="82">
        <v>122</v>
      </c>
      <c r="F139" s="100">
        <f t="shared" si="8"/>
        <v>30956.5972222222</v>
      </c>
      <c r="G139" s="100">
        <f t="shared" si="9"/>
        <v>20833.3333333333</v>
      </c>
      <c r="H139" s="100">
        <f t="shared" si="10"/>
        <v>10123.2638888889</v>
      </c>
      <c r="I139" s="107">
        <f t="shared" si="11"/>
        <v>2458333.33333333</v>
      </c>
      <c r="J139" s="100">
        <f t="shared" si="12"/>
        <v>32722.2024488488</v>
      </c>
      <c r="K139" s="100">
        <f t="shared" si="13"/>
        <v>20148.4334761615</v>
      </c>
      <c r="L139" s="100">
        <f t="shared" si="14"/>
        <v>12573.7689726874</v>
      </c>
      <c r="M139" s="100">
        <f t="shared" si="15"/>
        <v>3059141.92718196</v>
      </c>
    </row>
    <row r="140" s="82" customFormat="true" spans="5:13">
      <c r="E140" s="82">
        <v>123</v>
      </c>
      <c r="F140" s="100">
        <f t="shared" si="8"/>
        <v>30871.5277777778</v>
      </c>
      <c r="G140" s="100">
        <f t="shared" si="9"/>
        <v>20833.3333333333</v>
      </c>
      <c r="H140" s="100">
        <f t="shared" si="10"/>
        <v>10038.1944444444</v>
      </c>
      <c r="I140" s="107">
        <f t="shared" si="11"/>
        <v>2437500</v>
      </c>
      <c r="J140" s="100">
        <f t="shared" si="12"/>
        <v>32722.2024488488</v>
      </c>
      <c r="K140" s="100">
        <f t="shared" si="13"/>
        <v>20230.7062461891</v>
      </c>
      <c r="L140" s="100">
        <f t="shared" si="14"/>
        <v>12491.4962026597</v>
      </c>
      <c r="M140" s="100">
        <f t="shared" si="15"/>
        <v>3038911.22093578</v>
      </c>
    </row>
    <row r="141" s="82" customFormat="true" spans="5:13">
      <c r="E141" s="82">
        <v>124</v>
      </c>
      <c r="F141" s="100">
        <f t="shared" si="8"/>
        <v>30786.4583333333</v>
      </c>
      <c r="G141" s="100">
        <f t="shared" si="9"/>
        <v>20833.3333333333</v>
      </c>
      <c r="H141" s="100">
        <f t="shared" si="10"/>
        <v>9953.12499999999</v>
      </c>
      <c r="I141" s="107">
        <f t="shared" si="11"/>
        <v>2416666.66666667</v>
      </c>
      <c r="J141" s="100">
        <f t="shared" si="12"/>
        <v>32722.2024488488</v>
      </c>
      <c r="K141" s="100">
        <f t="shared" si="13"/>
        <v>20313.3149633611</v>
      </c>
      <c r="L141" s="100">
        <f t="shared" si="14"/>
        <v>12408.8874854878</v>
      </c>
      <c r="M141" s="100">
        <f t="shared" si="15"/>
        <v>3018597.90597241</v>
      </c>
    </row>
    <row r="142" s="82" customFormat="true" spans="5:13">
      <c r="E142" s="82">
        <v>125</v>
      </c>
      <c r="F142" s="100">
        <f t="shared" si="8"/>
        <v>30701.3888888889</v>
      </c>
      <c r="G142" s="100">
        <f t="shared" si="9"/>
        <v>20833.3333333333</v>
      </c>
      <c r="H142" s="100">
        <f t="shared" si="10"/>
        <v>9868.05555555555</v>
      </c>
      <c r="I142" s="107">
        <f t="shared" si="11"/>
        <v>2395833.33333333</v>
      </c>
      <c r="J142" s="100">
        <f t="shared" si="12"/>
        <v>32722.2024488488</v>
      </c>
      <c r="K142" s="100">
        <f t="shared" si="13"/>
        <v>20396.2609994615</v>
      </c>
      <c r="L142" s="100">
        <f t="shared" si="14"/>
        <v>12325.9414493874</v>
      </c>
      <c r="M142" s="100">
        <f t="shared" si="15"/>
        <v>2998201.64497295</v>
      </c>
    </row>
    <row r="143" s="82" customFormat="true" spans="5:13">
      <c r="E143" s="82">
        <v>126</v>
      </c>
      <c r="F143" s="100">
        <f t="shared" si="8"/>
        <v>30616.3194444444</v>
      </c>
      <c r="G143" s="100">
        <f t="shared" si="9"/>
        <v>20833.3333333333</v>
      </c>
      <c r="H143" s="100">
        <f t="shared" si="10"/>
        <v>9782.98611111111</v>
      </c>
      <c r="I143" s="107">
        <f t="shared" si="11"/>
        <v>2375000</v>
      </c>
      <c r="J143" s="100">
        <f t="shared" si="12"/>
        <v>32722.2024488488</v>
      </c>
      <c r="K143" s="100">
        <f t="shared" si="13"/>
        <v>20479.5457318759</v>
      </c>
      <c r="L143" s="100">
        <f t="shared" si="14"/>
        <v>12242.6567169729</v>
      </c>
      <c r="M143" s="100">
        <f t="shared" si="15"/>
        <v>2977722.09924108</v>
      </c>
    </row>
    <row r="144" s="82" customFormat="true" spans="5:13">
      <c r="E144" s="82">
        <v>127</v>
      </c>
      <c r="F144" s="100">
        <f t="shared" si="8"/>
        <v>30531.25</v>
      </c>
      <c r="G144" s="100">
        <f t="shared" si="9"/>
        <v>20833.3333333333</v>
      </c>
      <c r="H144" s="100">
        <f t="shared" si="10"/>
        <v>9697.91666666666</v>
      </c>
      <c r="I144" s="107">
        <f t="shared" si="11"/>
        <v>2354166.66666666</v>
      </c>
      <c r="J144" s="100">
        <f t="shared" si="12"/>
        <v>32722.2024488488</v>
      </c>
      <c r="K144" s="100">
        <f t="shared" si="13"/>
        <v>20563.1705436144</v>
      </c>
      <c r="L144" s="100">
        <f t="shared" si="14"/>
        <v>12159.0319052344</v>
      </c>
      <c r="M144" s="100">
        <f t="shared" si="15"/>
        <v>2957158.92869746</v>
      </c>
    </row>
    <row r="145" s="82" customFormat="true" spans="5:13">
      <c r="E145" s="82">
        <v>128</v>
      </c>
      <c r="F145" s="100">
        <f t="shared" ref="F145:F208" si="16">G145+H145</f>
        <v>30446.1805555555</v>
      </c>
      <c r="G145" s="100">
        <f t="shared" si="9"/>
        <v>20833.3333333333</v>
      </c>
      <c r="H145" s="100">
        <f t="shared" si="10"/>
        <v>9612.84722222222</v>
      </c>
      <c r="I145" s="107">
        <f t="shared" si="11"/>
        <v>2333333.33333333</v>
      </c>
      <c r="J145" s="100">
        <f t="shared" si="12"/>
        <v>32722.2024488488</v>
      </c>
      <c r="K145" s="100">
        <f t="shared" si="13"/>
        <v>20647.1368233342</v>
      </c>
      <c r="L145" s="100">
        <f t="shared" si="14"/>
        <v>12075.0656255146</v>
      </c>
      <c r="M145" s="100">
        <f t="shared" si="15"/>
        <v>2936511.79187413</v>
      </c>
    </row>
    <row r="146" s="82" customFormat="true" spans="5:13">
      <c r="E146" s="82">
        <v>129</v>
      </c>
      <c r="F146" s="100">
        <f t="shared" si="16"/>
        <v>30361.1111111111</v>
      </c>
      <c r="G146" s="100">
        <f t="shared" ref="G146:G209" si="17">$C$11</f>
        <v>20833.3333333333</v>
      </c>
      <c r="H146" s="100">
        <f t="shared" ref="H146:H209" si="18">I145*$C$10</f>
        <v>9527.77777777777</v>
      </c>
      <c r="I146" s="107">
        <f t="shared" ref="I146:I209" si="19">I145-G146</f>
        <v>2312500</v>
      </c>
      <c r="J146" s="100">
        <f t="shared" ref="J146:J209" si="20">$C$12</f>
        <v>32722.2024488488</v>
      </c>
      <c r="K146" s="100">
        <f t="shared" ref="K146:K209" si="21">J146-L146</f>
        <v>20731.4459653628</v>
      </c>
      <c r="L146" s="100">
        <f t="shared" ref="L146:L209" si="22">M145*$C$10</f>
        <v>11990.756483486</v>
      </c>
      <c r="M146" s="100">
        <f t="shared" ref="M146:M209" si="23">M145-K146</f>
        <v>2915780.34590877</v>
      </c>
    </row>
    <row r="147" s="82" customFormat="true" spans="5:13">
      <c r="E147" s="82">
        <v>130</v>
      </c>
      <c r="F147" s="100">
        <f t="shared" si="16"/>
        <v>30276.0416666667</v>
      </c>
      <c r="G147" s="100">
        <f t="shared" si="17"/>
        <v>20833.3333333333</v>
      </c>
      <c r="H147" s="100">
        <f t="shared" si="18"/>
        <v>9442.70833333332</v>
      </c>
      <c r="I147" s="107">
        <f t="shared" si="19"/>
        <v>2291666.66666666</v>
      </c>
      <c r="J147" s="100">
        <f t="shared" si="20"/>
        <v>32722.2024488488</v>
      </c>
      <c r="K147" s="100">
        <f t="shared" si="21"/>
        <v>20816.0993697214</v>
      </c>
      <c r="L147" s="100">
        <f t="shared" si="22"/>
        <v>11906.1030791275</v>
      </c>
      <c r="M147" s="100">
        <f t="shared" si="23"/>
        <v>2894964.24653904</v>
      </c>
    </row>
    <row r="148" s="82" customFormat="true" spans="5:13">
      <c r="E148" s="82">
        <v>131</v>
      </c>
      <c r="F148" s="100">
        <f t="shared" si="16"/>
        <v>30190.9722222222</v>
      </c>
      <c r="G148" s="100">
        <f t="shared" si="17"/>
        <v>20833.3333333333</v>
      </c>
      <c r="H148" s="100">
        <f t="shared" si="18"/>
        <v>9357.63888888888</v>
      </c>
      <c r="I148" s="107">
        <f t="shared" si="19"/>
        <v>2270833.33333333</v>
      </c>
      <c r="J148" s="100">
        <f t="shared" si="20"/>
        <v>32722.2024488488</v>
      </c>
      <c r="K148" s="100">
        <f t="shared" si="21"/>
        <v>20901.0984421477</v>
      </c>
      <c r="L148" s="100">
        <f t="shared" si="22"/>
        <v>11821.1040067011</v>
      </c>
      <c r="M148" s="100">
        <f t="shared" si="23"/>
        <v>2874063.1480969</v>
      </c>
    </row>
    <row r="149" s="82" customFormat="true" spans="5:13">
      <c r="E149" s="82">
        <v>132</v>
      </c>
      <c r="F149" s="100">
        <f t="shared" si="16"/>
        <v>30105.9027777778</v>
      </c>
      <c r="G149" s="100">
        <f t="shared" si="17"/>
        <v>20833.3333333333</v>
      </c>
      <c r="H149" s="100">
        <f t="shared" si="18"/>
        <v>9272.56944444443</v>
      </c>
      <c r="I149" s="107">
        <f t="shared" si="19"/>
        <v>2250000</v>
      </c>
      <c r="J149" s="100">
        <f t="shared" si="20"/>
        <v>32722.2024488488</v>
      </c>
      <c r="K149" s="100">
        <f t="shared" si="21"/>
        <v>20986.4445941198</v>
      </c>
      <c r="L149" s="100">
        <f t="shared" si="22"/>
        <v>11735.757854729</v>
      </c>
      <c r="M149" s="100">
        <f t="shared" si="23"/>
        <v>2853076.70350278</v>
      </c>
    </row>
    <row r="150" s="82" customFormat="true" spans="5:13">
      <c r="E150" s="82">
        <v>133</v>
      </c>
      <c r="F150" s="100">
        <f t="shared" si="16"/>
        <v>30020.8333333333</v>
      </c>
      <c r="G150" s="100">
        <f t="shared" si="17"/>
        <v>20833.3333333333</v>
      </c>
      <c r="H150" s="100">
        <f t="shared" si="18"/>
        <v>9187.49999999999</v>
      </c>
      <c r="I150" s="107">
        <f t="shared" si="19"/>
        <v>2229166.66666666</v>
      </c>
      <c r="J150" s="100">
        <f t="shared" si="20"/>
        <v>32722.2024488488</v>
      </c>
      <c r="K150" s="100">
        <f t="shared" si="21"/>
        <v>21072.1392428791</v>
      </c>
      <c r="L150" s="100">
        <f t="shared" si="22"/>
        <v>11650.0632059697</v>
      </c>
      <c r="M150" s="100">
        <f t="shared" si="23"/>
        <v>2832004.5642599</v>
      </c>
    </row>
    <row r="151" s="82" customFormat="true" spans="5:13">
      <c r="E151" s="82">
        <v>134</v>
      </c>
      <c r="F151" s="100">
        <f t="shared" si="16"/>
        <v>29935.7638888889</v>
      </c>
      <c r="G151" s="100">
        <f t="shared" si="17"/>
        <v>20833.3333333333</v>
      </c>
      <c r="H151" s="100">
        <f t="shared" si="18"/>
        <v>9102.43055555554</v>
      </c>
      <c r="I151" s="107">
        <f t="shared" si="19"/>
        <v>2208333.33333333</v>
      </c>
      <c r="J151" s="100">
        <f t="shared" si="20"/>
        <v>32722.2024488488</v>
      </c>
      <c r="K151" s="100">
        <f t="shared" si="21"/>
        <v>21158.1838114542</v>
      </c>
      <c r="L151" s="100">
        <f t="shared" si="22"/>
        <v>11564.0186373946</v>
      </c>
      <c r="M151" s="100">
        <f t="shared" si="23"/>
        <v>2810846.38044844</v>
      </c>
    </row>
    <row r="152" s="82" customFormat="true" spans="5:13">
      <c r="E152" s="82">
        <v>135</v>
      </c>
      <c r="F152" s="100">
        <f t="shared" si="16"/>
        <v>29850.6944444444</v>
      </c>
      <c r="G152" s="100">
        <f t="shared" si="17"/>
        <v>20833.3333333333</v>
      </c>
      <c r="H152" s="100">
        <f t="shared" si="18"/>
        <v>9017.3611111111</v>
      </c>
      <c r="I152" s="107">
        <f t="shared" si="19"/>
        <v>2187500</v>
      </c>
      <c r="J152" s="100">
        <f t="shared" si="20"/>
        <v>32722.2024488488</v>
      </c>
      <c r="K152" s="100">
        <f t="shared" si="21"/>
        <v>21244.5797286843</v>
      </c>
      <c r="L152" s="100">
        <f t="shared" si="22"/>
        <v>11477.6227201645</v>
      </c>
      <c r="M152" s="100">
        <f t="shared" si="23"/>
        <v>2789601.80071976</v>
      </c>
    </row>
    <row r="153" s="82" customFormat="true" spans="5:13">
      <c r="E153" s="82">
        <v>136</v>
      </c>
      <c r="F153" s="100">
        <f t="shared" si="16"/>
        <v>29765.625</v>
      </c>
      <c r="G153" s="100">
        <f t="shared" si="17"/>
        <v>20833.3333333333</v>
      </c>
      <c r="H153" s="100">
        <f t="shared" si="18"/>
        <v>8932.29166666666</v>
      </c>
      <c r="I153" s="107">
        <f t="shared" si="19"/>
        <v>2166666.66666666</v>
      </c>
      <c r="J153" s="100">
        <f t="shared" si="20"/>
        <v>32722.2024488488</v>
      </c>
      <c r="K153" s="100">
        <f t="shared" si="21"/>
        <v>21331.3284292431</v>
      </c>
      <c r="L153" s="100">
        <f t="shared" si="22"/>
        <v>11390.8740196057</v>
      </c>
      <c r="M153" s="100">
        <f t="shared" si="23"/>
        <v>2768270.47229052</v>
      </c>
    </row>
    <row r="154" s="82" customFormat="true" spans="5:13">
      <c r="E154" s="82">
        <v>137</v>
      </c>
      <c r="F154" s="100">
        <f t="shared" si="16"/>
        <v>29680.5555555555</v>
      </c>
      <c r="G154" s="100">
        <f t="shared" si="17"/>
        <v>20833.3333333333</v>
      </c>
      <c r="H154" s="100">
        <f t="shared" si="18"/>
        <v>8847.22222222221</v>
      </c>
      <c r="I154" s="107">
        <f t="shared" si="19"/>
        <v>2145833.33333333</v>
      </c>
      <c r="J154" s="100">
        <f t="shared" si="20"/>
        <v>32722.2024488488</v>
      </c>
      <c r="K154" s="100">
        <f t="shared" si="21"/>
        <v>21418.4313536625</v>
      </c>
      <c r="L154" s="100">
        <f t="shared" si="22"/>
        <v>11303.7710951863</v>
      </c>
      <c r="M154" s="100">
        <f t="shared" si="23"/>
        <v>2746852.04093685</v>
      </c>
    </row>
    <row r="155" s="82" customFormat="true" spans="5:13">
      <c r="E155" s="82">
        <v>138</v>
      </c>
      <c r="F155" s="100">
        <f t="shared" si="16"/>
        <v>29595.4861111111</v>
      </c>
      <c r="G155" s="100">
        <f t="shared" si="17"/>
        <v>20833.3333333333</v>
      </c>
      <c r="H155" s="100">
        <f t="shared" si="18"/>
        <v>8762.15277777776</v>
      </c>
      <c r="I155" s="107">
        <f t="shared" si="19"/>
        <v>2125000</v>
      </c>
      <c r="J155" s="100">
        <f t="shared" si="20"/>
        <v>32722.2024488488</v>
      </c>
      <c r="K155" s="100">
        <f t="shared" si="21"/>
        <v>21505.8899483567</v>
      </c>
      <c r="L155" s="100">
        <f t="shared" si="22"/>
        <v>11216.3125004921</v>
      </c>
      <c r="M155" s="100">
        <f t="shared" si="23"/>
        <v>2725346.1509885</v>
      </c>
    </row>
    <row r="156" s="82" customFormat="true" spans="5:13">
      <c r="E156" s="82">
        <v>139</v>
      </c>
      <c r="F156" s="100">
        <f t="shared" si="16"/>
        <v>29510.4166666666</v>
      </c>
      <c r="G156" s="100">
        <f t="shared" si="17"/>
        <v>20833.3333333333</v>
      </c>
      <c r="H156" s="100">
        <f t="shared" si="18"/>
        <v>8677.08333333332</v>
      </c>
      <c r="I156" s="107">
        <f t="shared" si="19"/>
        <v>2104166.66666666</v>
      </c>
      <c r="J156" s="100">
        <f t="shared" si="20"/>
        <v>32722.2024488488</v>
      </c>
      <c r="K156" s="100">
        <f t="shared" si="21"/>
        <v>21593.7056656458</v>
      </c>
      <c r="L156" s="100">
        <f t="shared" si="22"/>
        <v>11128.496783203</v>
      </c>
      <c r="M156" s="100">
        <f t="shared" si="23"/>
        <v>2703752.44532285</v>
      </c>
    </row>
    <row r="157" s="82" customFormat="true" spans="5:13">
      <c r="E157" s="82">
        <v>140</v>
      </c>
      <c r="F157" s="100">
        <f t="shared" si="16"/>
        <v>29425.3472222222</v>
      </c>
      <c r="G157" s="100">
        <f t="shared" si="17"/>
        <v>20833.3333333333</v>
      </c>
      <c r="H157" s="100">
        <f t="shared" si="18"/>
        <v>8592.01388888887</v>
      </c>
      <c r="I157" s="107">
        <f t="shared" si="19"/>
        <v>2083333.33333333</v>
      </c>
      <c r="J157" s="100">
        <f t="shared" si="20"/>
        <v>32722.2024488488</v>
      </c>
      <c r="K157" s="100">
        <f t="shared" si="21"/>
        <v>21681.8799637805</v>
      </c>
      <c r="L157" s="100">
        <f t="shared" si="22"/>
        <v>11040.3224850683</v>
      </c>
      <c r="M157" s="100">
        <f t="shared" si="23"/>
        <v>2682070.56535907</v>
      </c>
    </row>
    <row r="158" s="82" customFormat="true" spans="5:13">
      <c r="E158" s="82">
        <v>141</v>
      </c>
      <c r="F158" s="100">
        <f t="shared" si="16"/>
        <v>29340.2777777778</v>
      </c>
      <c r="G158" s="100">
        <f t="shared" si="17"/>
        <v>20833.3333333333</v>
      </c>
      <c r="H158" s="100">
        <f t="shared" si="18"/>
        <v>8506.94444444443</v>
      </c>
      <c r="I158" s="107">
        <f t="shared" si="19"/>
        <v>2062500</v>
      </c>
      <c r="J158" s="100">
        <f t="shared" si="20"/>
        <v>32722.2024488488</v>
      </c>
      <c r="K158" s="100">
        <f t="shared" si="21"/>
        <v>21770.4143069659</v>
      </c>
      <c r="L158" s="100">
        <f t="shared" si="22"/>
        <v>10951.7881418829</v>
      </c>
      <c r="M158" s="100">
        <f t="shared" si="23"/>
        <v>2660300.1510521</v>
      </c>
    </row>
    <row r="159" s="82" customFormat="true" spans="5:13">
      <c r="E159" s="82">
        <v>142</v>
      </c>
      <c r="F159" s="100">
        <f t="shared" si="16"/>
        <v>29255.2083333333</v>
      </c>
      <c r="G159" s="100">
        <f t="shared" si="17"/>
        <v>20833.3333333333</v>
      </c>
      <c r="H159" s="100">
        <f t="shared" si="18"/>
        <v>8421.87499999999</v>
      </c>
      <c r="I159" s="107">
        <f t="shared" si="19"/>
        <v>2041666.66666666</v>
      </c>
      <c r="J159" s="100">
        <f t="shared" si="20"/>
        <v>32722.2024488488</v>
      </c>
      <c r="K159" s="100">
        <f t="shared" si="21"/>
        <v>21859.3101653861</v>
      </c>
      <c r="L159" s="100">
        <f t="shared" si="22"/>
        <v>10862.8922834628</v>
      </c>
      <c r="M159" s="100">
        <f t="shared" si="23"/>
        <v>2638440.84088672</v>
      </c>
    </row>
    <row r="160" s="82" customFormat="true" spans="5:13">
      <c r="E160" s="82">
        <v>143</v>
      </c>
      <c r="F160" s="100">
        <f t="shared" si="16"/>
        <v>29170.1388888889</v>
      </c>
      <c r="G160" s="100">
        <f t="shared" si="17"/>
        <v>20833.3333333333</v>
      </c>
      <c r="H160" s="100">
        <f t="shared" si="18"/>
        <v>8336.80555555554</v>
      </c>
      <c r="I160" s="107">
        <f t="shared" si="19"/>
        <v>2020833.33333333</v>
      </c>
      <c r="J160" s="100">
        <f t="shared" si="20"/>
        <v>32722.2024488488</v>
      </c>
      <c r="K160" s="100">
        <f t="shared" si="21"/>
        <v>21948.569015228</v>
      </c>
      <c r="L160" s="100">
        <f t="shared" si="22"/>
        <v>10773.6334336208</v>
      </c>
      <c r="M160" s="100">
        <f t="shared" si="23"/>
        <v>2616492.27187149</v>
      </c>
    </row>
    <row r="161" s="82" customFormat="true" spans="5:13">
      <c r="E161" s="82">
        <v>144</v>
      </c>
      <c r="F161" s="100">
        <f t="shared" si="16"/>
        <v>29085.0694444444</v>
      </c>
      <c r="G161" s="100">
        <f t="shared" si="17"/>
        <v>20833.3333333333</v>
      </c>
      <c r="H161" s="100">
        <f t="shared" si="18"/>
        <v>8251.7361111111</v>
      </c>
      <c r="I161" s="107">
        <f t="shared" si="19"/>
        <v>2000000</v>
      </c>
      <c r="J161" s="100">
        <f t="shared" si="20"/>
        <v>32722.2024488488</v>
      </c>
      <c r="K161" s="100">
        <f t="shared" si="21"/>
        <v>22038.1923387069</v>
      </c>
      <c r="L161" s="100">
        <f t="shared" si="22"/>
        <v>10684.0101101419</v>
      </c>
      <c r="M161" s="100">
        <f t="shared" si="23"/>
        <v>2594454.07953278</v>
      </c>
    </row>
    <row r="162" s="82" customFormat="true" spans="5:13">
      <c r="E162" s="82">
        <v>145</v>
      </c>
      <c r="F162" s="100">
        <f t="shared" si="16"/>
        <v>29000</v>
      </c>
      <c r="G162" s="100">
        <f t="shared" si="17"/>
        <v>20833.3333333333</v>
      </c>
      <c r="H162" s="100">
        <f t="shared" si="18"/>
        <v>8166.66666666665</v>
      </c>
      <c r="I162" s="107">
        <f t="shared" si="19"/>
        <v>1979166.66666666</v>
      </c>
      <c r="J162" s="100">
        <f t="shared" si="20"/>
        <v>32722.2024488488</v>
      </c>
      <c r="K162" s="100">
        <f t="shared" si="21"/>
        <v>22128.1816240899</v>
      </c>
      <c r="L162" s="100">
        <f t="shared" si="22"/>
        <v>10594.0208247589</v>
      </c>
      <c r="M162" s="100">
        <f t="shared" si="23"/>
        <v>2572325.89790869</v>
      </c>
    </row>
    <row r="163" s="82" customFormat="true" spans="5:13">
      <c r="E163" s="82">
        <v>146</v>
      </c>
      <c r="F163" s="100">
        <f t="shared" si="16"/>
        <v>28914.9305555555</v>
      </c>
      <c r="G163" s="100">
        <f t="shared" si="17"/>
        <v>20833.3333333333</v>
      </c>
      <c r="H163" s="100">
        <f t="shared" si="18"/>
        <v>8081.59722222221</v>
      </c>
      <c r="I163" s="107">
        <f t="shared" si="19"/>
        <v>1958333.33333333</v>
      </c>
      <c r="J163" s="100">
        <f t="shared" si="20"/>
        <v>32722.2024488488</v>
      </c>
      <c r="K163" s="100">
        <f t="shared" si="21"/>
        <v>22218.5383657217</v>
      </c>
      <c r="L163" s="100">
        <f t="shared" si="22"/>
        <v>10503.6640831272</v>
      </c>
      <c r="M163" s="100">
        <f t="shared" si="23"/>
        <v>2550107.35954297</v>
      </c>
    </row>
    <row r="164" s="82" customFormat="true" spans="5:13">
      <c r="E164" s="82">
        <v>147</v>
      </c>
      <c r="F164" s="100">
        <f t="shared" si="16"/>
        <v>28829.8611111111</v>
      </c>
      <c r="G164" s="100">
        <f t="shared" si="17"/>
        <v>20833.3333333333</v>
      </c>
      <c r="H164" s="100">
        <f t="shared" si="18"/>
        <v>7996.52777777776</v>
      </c>
      <c r="I164" s="107">
        <f t="shared" si="19"/>
        <v>1937500</v>
      </c>
      <c r="J164" s="100">
        <f t="shared" si="20"/>
        <v>32722.2024488488</v>
      </c>
      <c r="K164" s="100">
        <f t="shared" si="21"/>
        <v>22309.2640640483</v>
      </c>
      <c r="L164" s="100">
        <f t="shared" si="22"/>
        <v>10412.9383848005</v>
      </c>
      <c r="M164" s="100">
        <f t="shared" si="23"/>
        <v>2527798.09547892</v>
      </c>
    </row>
    <row r="165" s="82" customFormat="true" spans="5:13">
      <c r="E165" s="82">
        <v>148</v>
      </c>
      <c r="F165" s="100">
        <f t="shared" si="16"/>
        <v>28744.7916666667</v>
      </c>
      <c r="G165" s="100">
        <f t="shared" si="17"/>
        <v>20833.3333333333</v>
      </c>
      <c r="H165" s="100">
        <f t="shared" si="18"/>
        <v>7911.45833333332</v>
      </c>
      <c r="I165" s="107">
        <f t="shared" si="19"/>
        <v>1916666.66666666</v>
      </c>
      <c r="J165" s="100">
        <f t="shared" si="20"/>
        <v>32722.2024488488</v>
      </c>
      <c r="K165" s="100">
        <f t="shared" si="21"/>
        <v>22400.3602256432</v>
      </c>
      <c r="L165" s="100">
        <f t="shared" si="22"/>
        <v>10321.8422232056</v>
      </c>
      <c r="M165" s="100">
        <f t="shared" si="23"/>
        <v>2505397.73525328</v>
      </c>
    </row>
    <row r="166" s="82" customFormat="true" spans="5:13">
      <c r="E166" s="82">
        <v>149</v>
      </c>
      <c r="F166" s="100">
        <f t="shared" si="16"/>
        <v>28659.7222222222</v>
      </c>
      <c r="G166" s="100">
        <f t="shared" si="17"/>
        <v>20833.3333333333</v>
      </c>
      <c r="H166" s="100">
        <f t="shared" si="18"/>
        <v>7826.38888888888</v>
      </c>
      <c r="I166" s="107">
        <f t="shared" si="19"/>
        <v>1895833.33333333</v>
      </c>
      <c r="J166" s="100">
        <f t="shared" si="20"/>
        <v>32722.2024488488</v>
      </c>
      <c r="K166" s="100">
        <f t="shared" si="21"/>
        <v>22491.8283632313</v>
      </c>
      <c r="L166" s="100">
        <f t="shared" si="22"/>
        <v>10230.3740856176</v>
      </c>
      <c r="M166" s="100">
        <f t="shared" si="23"/>
        <v>2482905.90689005</v>
      </c>
    </row>
    <row r="167" s="82" customFormat="true" spans="5:13">
      <c r="E167" s="82">
        <v>150</v>
      </c>
      <c r="F167" s="100">
        <f t="shared" si="16"/>
        <v>28574.6527777778</v>
      </c>
      <c r="G167" s="100">
        <f t="shared" si="17"/>
        <v>20833.3333333333</v>
      </c>
      <c r="H167" s="100">
        <f t="shared" si="18"/>
        <v>7741.31944444443</v>
      </c>
      <c r="I167" s="107">
        <f t="shared" si="19"/>
        <v>1875000</v>
      </c>
      <c r="J167" s="100">
        <f t="shared" si="20"/>
        <v>32722.2024488488</v>
      </c>
      <c r="K167" s="100">
        <f t="shared" si="21"/>
        <v>22583.6699957144</v>
      </c>
      <c r="L167" s="100">
        <f t="shared" si="22"/>
        <v>10138.5324531344</v>
      </c>
      <c r="M167" s="100">
        <f t="shared" si="23"/>
        <v>2460322.23689433</v>
      </c>
    </row>
    <row r="168" s="82" customFormat="true" spans="5:13">
      <c r="E168" s="82">
        <v>151</v>
      </c>
      <c r="F168" s="100">
        <f t="shared" si="16"/>
        <v>28489.5833333333</v>
      </c>
      <c r="G168" s="100">
        <f t="shared" si="17"/>
        <v>20833.3333333333</v>
      </c>
      <c r="H168" s="100">
        <f t="shared" si="18"/>
        <v>7656.24999999999</v>
      </c>
      <c r="I168" s="107">
        <f t="shared" si="19"/>
        <v>1854166.66666666</v>
      </c>
      <c r="J168" s="100">
        <f t="shared" si="20"/>
        <v>32722.2024488488</v>
      </c>
      <c r="K168" s="100">
        <f t="shared" si="21"/>
        <v>22675.8866481969</v>
      </c>
      <c r="L168" s="100">
        <f t="shared" si="22"/>
        <v>10046.3158006519</v>
      </c>
      <c r="M168" s="100">
        <f t="shared" si="23"/>
        <v>2437646.35024614</v>
      </c>
    </row>
    <row r="169" s="82" customFormat="true" spans="5:13">
      <c r="E169" s="82">
        <v>152</v>
      </c>
      <c r="F169" s="100">
        <f t="shared" si="16"/>
        <v>28404.5138888889</v>
      </c>
      <c r="G169" s="100">
        <f t="shared" si="17"/>
        <v>20833.3333333333</v>
      </c>
      <c r="H169" s="100">
        <f t="shared" si="18"/>
        <v>7571.18055555554</v>
      </c>
      <c r="I169" s="107">
        <f t="shared" si="19"/>
        <v>1833333.33333333</v>
      </c>
      <c r="J169" s="100">
        <f t="shared" si="20"/>
        <v>32722.2024488488</v>
      </c>
      <c r="K169" s="100">
        <f t="shared" si="21"/>
        <v>22768.4798520104</v>
      </c>
      <c r="L169" s="100">
        <f t="shared" si="22"/>
        <v>9953.72259683839</v>
      </c>
      <c r="M169" s="100">
        <f t="shared" si="23"/>
        <v>2414877.87039413</v>
      </c>
    </row>
    <row r="170" s="82" customFormat="true" spans="5:13">
      <c r="E170" s="82">
        <v>153</v>
      </c>
      <c r="F170" s="100">
        <f t="shared" si="16"/>
        <v>28319.4444444444</v>
      </c>
      <c r="G170" s="100">
        <f t="shared" si="17"/>
        <v>20833.3333333333</v>
      </c>
      <c r="H170" s="100">
        <f t="shared" si="18"/>
        <v>7486.1111111111</v>
      </c>
      <c r="I170" s="107">
        <f t="shared" si="19"/>
        <v>1812500</v>
      </c>
      <c r="J170" s="100">
        <f t="shared" si="20"/>
        <v>32722.2024488488</v>
      </c>
      <c r="K170" s="100">
        <f t="shared" si="21"/>
        <v>22861.4511447395</v>
      </c>
      <c r="L170" s="100">
        <f t="shared" si="22"/>
        <v>9860.75130410935</v>
      </c>
      <c r="M170" s="100">
        <f t="shared" si="23"/>
        <v>2392016.41924939</v>
      </c>
    </row>
    <row r="171" s="82" customFormat="true" spans="5:13">
      <c r="E171" s="82">
        <v>154</v>
      </c>
      <c r="F171" s="100">
        <f t="shared" si="16"/>
        <v>28234.375</v>
      </c>
      <c r="G171" s="100">
        <f t="shared" si="17"/>
        <v>20833.3333333333</v>
      </c>
      <c r="H171" s="100">
        <f t="shared" si="18"/>
        <v>7401.04166666666</v>
      </c>
      <c r="I171" s="107">
        <f t="shared" si="19"/>
        <v>1791666.66666666</v>
      </c>
      <c r="J171" s="100">
        <f t="shared" si="20"/>
        <v>32722.2024488488</v>
      </c>
      <c r="K171" s="100">
        <f t="shared" si="21"/>
        <v>22954.8020702471</v>
      </c>
      <c r="L171" s="100">
        <f t="shared" si="22"/>
        <v>9767.40037860166</v>
      </c>
      <c r="M171" s="100">
        <f t="shared" si="23"/>
        <v>2369061.61717914</v>
      </c>
    </row>
    <row r="172" s="82" customFormat="true" spans="5:13">
      <c r="E172" s="82">
        <v>155</v>
      </c>
      <c r="F172" s="100">
        <f t="shared" si="16"/>
        <v>28149.3055555555</v>
      </c>
      <c r="G172" s="100">
        <f t="shared" si="17"/>
        <v>20833.3333333333</v>
      </c>
      <c r="H172" s="100">
        <f t="shared" si="18"/>
        <v>7315.97222222221</v>
      </c>
      <c r="I172" s="107">
        <f t="shared" si="19"/>
        <v>1770833.33333333</v>
      </c>
      <c r="J172" s="100">
        <f t="shared" si="20"/>
        <v>32722.2024488488</v>
      </c>
      <c r="K172" s="100">
        <f t="shared" si="21"/>
        <v>23048.5341787007</v>
      </c>
      <c r="L172" s="100">
        <f t="shared" si="22"/>
        <v>9673.66827014816</v>
      </c>
      <c r="M172" s="100">
        <f t="shared" si="23"/>
        <v>2346013.08300044</v>
      </c>
    </row>
    <row r="173" s="82" customFormat="true" spans="5:13">
      <c r="E173" s="82">
        <v>156</v>
      </c>
      <c r="F173" s="100">
        <f t="shared" si="16"/>
        <v>28064.2361111111</v>
      </c>
      <c r="G173" s="100">
        <f t="shared" si="17"/>
        <v>20833.3333333333</v>
      </c>
      <c r="H173" s="100">
        <f t="shared" si="18"/>
        <v>7230.90277777777</v>
      </c>
      <c r="I173" s="107">
        <f t="shared" si="19"/>
        <v>1750000</v>
      </c>
      <c r="J173" s="100">
        <f t="shared" si="20"/>
        <v>32722.2024488488</v>
      </c>
      <c r="K173" s="100">
        <f t="shared" si="21"/>
        <v>23142.649026597</v>
      </c>
      <c r="L173" s="100">
        <f t="shared" si="22"/>
        <v>9579.55342225179</v>
      </c>
      <c r="M173" s="100">
        <f t="shared" si="23"/>
        <v>2322870.43397384</v>
      </c>
    </row>
    <row r="174" s="82" customFormat="true" spans="5:13">
      <c r="E174" s="82">
        <v>157</v>
      </c>
      <c r="F174" s="100">
        <f t="shared" si="16"/>
        <v>27979.1666666667</v>
      </c>
      <c r="G174" s="100">
        <f t="shared" si="17"/>
        <v>20833.3333333333</v>
      </c>
      <c r="H174" s="100">
        <f t="shared" si="18"/>
        <v>7145.83333333332</v>
      </c>
      <c r="I174" s="107">
        <f t="shared" si="19"/>
        <v>1729166.66666666</v>
      </c>
      <c r="J174" s="100">
        <f t="shared" si="20"/>
        <v>32722.2024488488</v>
      </c>
      <c r="K174" s="100">
        <f t="shared" si="21"/>
        <v>23237.148176789</v>
      </c>
      <c r="L174" s="100">
        <f t="shared" si="22"/>
        <v>9485.05427205986</v>
      </c>
      <c r="M174" s="100">
        <f t="shared" si="23"/>
        <v>2299633.28579705</v>
      </c>
    </row>
    <row r="175" s="82" customFormat="true" spans="5:13">
      <c r="E175" s="82">
        <v>158</v>
      </c>
      <c r="F175" s="100">
        <f t="shared" si="16"/>
        <v>27894.0972222222</v>
      </c>
      <c r="G175" s="100">
        <f t="shared" si="17"/>
        <v>20833.3333333333</v>
      </c>
      <c r="H175" s="100">
        <f t="shared" si="18"/>
        <v>7060.76388888888</v>
      </c>
      <c r="I175" s="107">
        <f t="shared" si="19"/>
        <v>1708333.33333333</v>
      </c>
      <c r="J175" s="100">
        <f t="shared" si="20"/>
        <v>32722.2024488488</v>
      </c>
      <c r="K175" s="100">
        <f t="shared" si="21"/>
        <v>23332.0331985108</v>
      </c>
      <c r="L175" s="100">
        <f t="shared" si="22"/>
        <v>9390.16925033797</v>
      </c>
      <c r="M175" s="100">
        <f t="shared" si="23"/>
        <v>2276301.25259854</v>
      </c>
    </row>
    <row r="176" s="82" customFormat="true" spans="5:13">
      <c r="E176" s="82">
        <v>159</v>
      </c>
      <c r="F176" s="100">
        <f t="shared" si="16"/>
        <v>27809.0277777778</v>
      </c>
      <c r="G176" s="100">
        <f t="shared" si="17"/>
        <v>20833.3333333333</v>
      </c>
      <c r="H176" s="100">
        <f t="shared" si="18"/>
        <v>6975.69444444444</v>
      </c>
      <c r="I176" s="107">
        <f t="shared" si="19"/>
        <v>1687500</v>
      </c>
      <c r="J176" s="100">
        <f t="shared" si="20"/>
        <v>32722.2024488488</v>
      </c>
      <c r="K176" s="100">
        <f t="shared" si="21"/>
        <v>23427.3056674048</v>
      </c>
      <c r="L176" s="100">
        <f t="shared" si="22"/>
        <v>9294.89678144405</v>
      </c>
      <c r="M176" s="100">
        <f t="shared" si="23"/>
        <v>2252873.94693114</v>
      </c>
    </row>
    <row r="177" s="82" customFormat="true" spans="5:13">
      <c r="E177" s="82">
        <v>160</v>
      </c>
      <c r="F177" s="100">
        <f t="shared" si="16"/>
        <v>27723.9583333333</v>
      </c>
      <c r="G177" s="100">
        <f t="shared" si="17"/>
        <v>20833.3333333333</v>
      </c>
      <c r="H177" s="100">
        <f t="shared" si="18"/>
        <v>6890.62499999999</v>
      </c>
      <c r="I177" s="107">
        <f t="shared" si="19"/>
        <v>1666666.66666666</v>
      </c>
      <c r="J177" s="100">
        <f t="shared" si="20"/>
        <v>32722.2024488488</v>
      </c>
      <c r="K177" s="100">
        <f t="shared" si="21"/>
        <v>23522.9671655467</v>
      </c>
      <c r="L177" s="100">
        <f t="shared" si="22"/>
        <v>9199.23528330215</v>
      </c>
      <c r="M177" s="100">
        <f t="shared" si="23"/>
        <v>2229350.97976559</v>
      </c>
    </row>
    <row r="178" s="82" customFormat="true" spans="5:13">
      <c r="E178" s="82">
        <v>161</v>
      </c>
      <c r="F178" s="100">
        <f t="shared" si="16"/>
        <v>27638.8888888889</v>
      </c>
      <c r="G178" s="100">
        <f t="shared" si="17"/>
        <v>20833.3333333333</v>
      </c>
      <c r="H178" s="100">
        <f t="shared" si="18"/>
        <v>6805.55555555555</v>
      </c>
      <c r="I178" s="107">
        <f t="shared" si="19"/>
        <v>1645833.33333333</v>
      </c>
      <c r="J178" s="100">
        <f t="shared" si="20"/>
        <v>32722.2024488488</v>
      </c>
      <c r="K178" s="100">
        <f t="shared" si="21"/>
        <v>23619.0192814726</v>
      </c>
      <c r="L178" s="100">
        <f t="shared" si="22"/>
        <v>9103.18316737617</v>
      </c>
      <c r="M178" s="100">
        <f t="shared" si="23"/>
        <v>2205731.96048412</v>
      </c>
    </row>
    <row r="179" s="82" customFormat="true" spans="5:13">
      <c r="E179" s="82">
        <v>162</v>
      </c>
      <c r="F179" s="100">
        <f t="shared" si="16"/>
        <v>27553.8194444444</v>
      </c>
      <c r="G179" s="100">
        <f t="shared" si="17"/>
        <v>20833.3333333333</v>
      </c>
      <c r="H179" s="100">
        <f t="shared" si="18"/>
        <v>6720.4861111111</v>
      </c>
      <c r="I179" s="107">
        <f t="shared" si="19"/>
        <v>1625000</v>
      </c>
      <c r="J179" s="100">
        <f t="shared" si="20"/>
        <v>32722.2024488488</v>
      </c>
      <c r="K179" s="100">
        <f t="shared" si="21"/>
        <v>23715.4636102053</v>
      </c>
      <c r="L179" s="100">
        <f t="shared" si="22"/>
        <v>9006.73883864349</v>
      </c>
      <c r="M179" s="100">
        <f t="shared" si="23"/>
        <v>2182016.49687391</v>
      </c>
    </row>
    <row r="180" s="82" customFormat="true" spans="5:13">
      <c r="E180" s="82">
        <v>163</v>
      </c>
      <c r="F180" s="100">
        <f t="shared" si="16"/>
        <v>27468.75</v>
      </c>
      <c r="G180" s="100">
        <f t="shared" si="17"/>
        <v>20833.3333333333</v>
      </c>
      <c r="H180" s="100">
        <f t="shared" si="18"/>
        <v>6635.41666666666</v>
      </c>
      <c r="I180" s="107">
        <f t="shared" si="19"/>
        <v>1604166.66666666</v>
      </c>
      <c r="J180" s="100">
        <f t="shared" si="20"/>
        <v>32722.2024488488</v>
      </c>
      <c r="K180" s="100">
        <f t="shared" si="21"/>
        <v>23812.3017532803</v>
      </c>
      <c r="L180" s="100">
        <f t="shared" si="22"/>
        <v>8909.90069556848</v>
      </c>
      <c r="M180" s="100">
        <f t="shared" si="23"/>
        <v>2158204.19512063</v>
      </c>
    </row>
    <row r="181" s="82" customFormat="true" spans="5:13">
      <c r="E181" s="82">
        <v>164</v>
      </c>
      <c r="F181" s="100">
        <f t="shared" si="16"/>
        <v>27383.6805555555</v>
      </c>
      <c r="G181" s="100">
        <f t="shared" si="17"/>
        <v>20833.3333333333</v>
      </c>
      <c r="H181" s="100">
        <f t="shared" si="18"/>
        <v>6550.34722222221</v>
      </c>
      <c r="I181" s="107">
        <f t="shared" si="19"/>
        <v>1583333.33333333</v>
      </c>
      <c r="J181" s="100">
        <f t="shared" si="20"/>
        <v>32722.2024488488</v>
      </c>
      <c r="K181" s="100">
        <f t="shared" si="21"/>
        <v>23909.5353187729</v>
      </c>
      <c r="L181" s="100">
        <f t="shared" si="22"/>
        <v>8812.66713007592</v>
      </c>
      <c r="M181" s="100">
        <f t="shared" si="23"/>
        <v>2134294.65980186</v>
      </c>
    </row>
    <row r="182" s="82" customFormat="true" spans="5:13">
      <c r="E182" s="82">
        <v>165</v>
      </c>
      <c r="F182" s="100">
        <f t="shared" si="16"/>
        <v>27298.6111111111</v>
      </c>
      <c r="G182" s="100">
        <f t="shared" si="17"/>
        <v>20833.3333333333</v>
      </c>
      <c r="H182" s="100">
        <f t="shared" si="18"/>
        <v>6465.27777777777</v>
      </c>
      <c r="I182" s="107">
        <f t="shared" si="19"/>
        <v>1562500</v>
      </c>
      <c r="J182" s="100">
        <f t="shared" si="20"/>
        <v>32722.2024488488</v>
      </c>
      <c r="K182" s="100">
        <f t="shared" si="21"/>
        <v>24007.1659213245</v>
      </c>
      <c r="L182" s="100">
        <f t="shared" si="22"/>
        <v>8715.03652752427</v>
      </c>
      <c r="M182" s="100">
        <f t="shared" si="23"/>
        <v>2110287.49388054</v>
      </c>
    </row>
    <row r="183" s="82" customFormat="true" spans="5:13">
      <c r="E183" s="82">
        <v>166</v>
      </c>
      <c r="F183" s="100">
        <f t="shared" si="16"/>
        <v>27213.5416666667</v>
      </c>
      <c r="G183" s="100">
        <f t="shared" si="17"/>
        <v>20833.3333333333</v>
      </c>
      <c r="H183" s="100">
        <f t="shared" si="18"/>
        <v>6380.20833333333</v>
      </c>
      <c r="I183" s="107">
        <f t="shared" si="19"/>
        <v>1541666.66666666</v>
      </c>
      <c r="J183" s="100">
        <f t="shared" si="20"/>
        <v>32722.2024488488</v>
      </c>
      <c r="K183" s="100">
        <f t="shared" si="21"/>
        <v>24105.19518217</v>
      </c>
      <c r="L183" s="100">
        <f t="shared" si="22"/>
        <v>8617.00726667886</v>
      </c>
      <c r="M183" s="100">
        <f t="shared" si="23"/>
        <v>2086182.29869837</v>
      </c>
    </row>
    <row r="184" s="82" customFormat="true" spans="5:13">
      <c r="E184" s="82">
        <v>167</v>
      </c>
      <c r="F184" s="100">
        <f t="shared" si="16"/>
        <v>27128.4722222222</v>
      </c>
      <c r="G184" s="100">
        <f t="shared" si="17"/>
        <v>20833.3333333333</v>
      </c>
      <c r="H184" s="100">
        <f t="shared" si="18"/>
        <v>6295.13888888888</v>
      </c>
      <c r="I184" s="107">
        <f t="shared" si="19"/>
        <v>1520833.33333333</v>
      </c>
      <c r="J184" s="100">
        <f t="shared" si="20"/>
        <v>32722.2024488488</v>
      </c>
      <c r="K184" s="100">
        <f t="shared" si="21"/>
        <v>24203.6247291638</v>
      </c>
      <c r="L184" s="100">
        <f t="shared" si="22"/>
        <v>8518.577719685</v>
      </c>
      <c r="M184" s="100">
        <f t="shared" si="23"/>
        <v>2061978.6739692</v>
      </c>
    </row>
    <row r="185" s="82" customFormat="true" spans="5:13">
      <c r="E185" s="82">
        <v>168</v>
      </c>
      <c r="F185" s="100">
        <f t="shared" si="16"/>
        <v>27043.4027777778</v>
      </c>
      <c r="G185" s="100">
        <f t="shared" si="17"/>
        <v>20833.3333333333</v>
      </c>
      <c r="H185" s="100">
        <f t="shared" si="18"/>
        <v>6210.06944444444</v>
      </c>
      <c r="I185" s="107">
        <f t="shared" si="19"/>
        <v>1500000</v>
      </c>
      <c r="J185" s="100">
        <f t="shared" si="20"/>
        <v>32722.2024488488</v>
      </c>
      <c r="K185" s="100">
        <f t="shared" si="21"/>
        <v>24302.4561968079</v>
      </c>
      <c r="L185" s="100">
        <f t="shared" si="22"/>
        <v>8419.74625204091</v>
      </c>
      <c r="M185" s="100">
        <f t="shared" si="23"/>
        <v>2037676.21777239</v>
      </c>
    </row>
    <row r="186" s="82" customFormat="true" spans="5:13">
      <c r="E186" s="82">
        <v>169</v>
      </c>
      <c r="F186" s="100">
        <f t="shared" si="16"/>
        <v>26958.3333333333</v>
      </c>
      <c r="G186" s="100">
        <f t="shared" si="17"/>
        <v>20833.3333333333</v>
      </c>
      <c r="H186" s="100">
        <f t="shared" si="18"/>
        <v>6124.99999999999</v>
      </c>
      <c r="I186" s="107">
        <f t="shared" si="19"/>
        <v>1479166.66666667</v>
      </c>
      <c r="J186" s="100">
        <f t="shared" si="20"/>
        <v>32722.2024488488</v>
      </c>
      <c r="K186" s="100">
        <f t="shared" si="21"/>
        <v>24401.6912262782</v>
      </c>
      <c r="L186" s="100">
        <f t="shared" si="22"/>
        <v>8320.51122257061</v>
      </c>
      <c r="M186" s="100">
        <f t="shared" si="23"/>
        <v>2013274.52654612</v>
      </c>
    </row>
    <row r="187" s="82" customFormat="true" spans="5:13">
      <c r="E187" s="82">
        <v>170</v>
      </c>
      <c r="F187" s="100">
        <f t="shared" si="16"/>
        <v>26873.2638888889</v>
      </c>
      <c r="G187" s="100">
        <f t="shared" si="17"/>
        <v>20833.3333333333</v>
      </c>
      <c r="H187" s="100">
        <f t="shared" si="18"/>
        <v>6039.93055555555</v>
      </c>
      <c r="I187" s="107">
        <f t="shared" si="19"/>
        <v>1458333.33333333</v>
      </c>
      <c r="J187" s="100">
        <f t="shared" si="20"/>
        <v>32722.2024488488</v>
      </c>
      <c r="K187" s="100">
        <f t="shared" si="21"/>
        <v>24501.3314654522</v>
      </c>
      <c r="L187" s="100">
        <f t="shared" si="22"/>
        <v>8220.87098339664</v>
      </c>
      <c r="M187" s="100">
        <f t="shared" si="23"/>
        <v>1988773.19508066</v>
      </c>
    </row>
    <row r="188" s="82" customFormat="true" spans="5:13">
      <c r="E188" s="82">
        <v>171</v>
      </c>
      <c r="F188" s="100">
        <f t="shared" si="16"/>
        <v>26788.1944444444</v>
      </c>
      <c r="G188" s="100">
        <f t="shared" si="17"/>
        <v>20833.3333333333</v>
      </c>
      <c r="H188" s="100">
        <f t="shared" si="18"/>
        <v>5954.86111111111</v>
      </c>
      <c r="I188" s="107">
        <f t="shared" si="19"/>
        <v>1437500</v>
      </c>
      <c r="J188" s="100">
        <f t="shared" si="20"/>
        <v>32722.2024488488</v>
      </c>
      <c r="K188" s="100">
        <f t="shared" si="21"/>
        <v>24601.3785689361</v>
      </c>
      <c r="L188" s="100">
        <f t="shared" si="22"/>
        <v>8120.82387991271</v>
      </c>
      <c r="M188" s="100">
        <f t="shared" si="23"/>
        <v>1964171.81651173</v>
      </c>
    </row>
    <row r="189" s="82" customFormat="true" spans="5:13">
      <c r="E189" s="82">
        <v>172</v>
      </c>
      <c r="F189" s="100">
        <f t="shared" si="16"/>
        <v>26703.125</v>
      </c>
      <c r="G189" s="100">
        <f t="shared" si="17"/>
        <v>20833.3333333333</v>
      </c>
      <c r="H189" s="100">
        <f t="shared" si="18"/>
        <v>5869.79166666666</v>
      </c>
      <c r="I189" s="107">
        <f t="shared" si="19"/>
        <v>1416666.66666667</v>
      </c>
      <c r="J189" s="100">
        <f t="shared" si="20"/>
        <v>32722.2024488488</v>
      </c>
      <c r="K189" s="100">
        <f t="shared" si="21"/>
        <v>24701.8341980926</v>
      </c>
      <c r="L189" s="100">
        <f t="shared" si="22"/>
        <v>8020.36825075623</v>
      </c>
      <c r="M189" s="100">
        <f t="shared" si="23"/>
        <v>1939469.98231364</v>
      </c>
    </row>
    <row r="190" s="82" customFormat="true" spans="5:13">
      <c r="E190" s="82">
        <v>173</v>
      </c>
      <c r="F190" s="100">
        <f t="shared" si="16"/>
        <v>26618.0555555555</v>
      </c>
      <c r="G190" s="100">
        <f t="shared" si="17"/>
        <v>20833.3333333333</v>
      </c>
      <c r="H190" s="100">
        <f t="shared" si="18"/>
        <v>5784.72222222222</v>
      </c>
      <c r="I190" s="107">
        <f t="shared" si="19"/>
        <v>1395833.33333333</v>
      </c>
      <c r="J190" s="100">
        <f t="shared" si="20"/>
        <v>32722.2024488488</v>
      </c>
      <c r="K190" s="100">
        <f t="shared" si="21"/>
        <v>24802.7000210681</v>
      </c>
      <c r="L190" s="100">
        <f t="shared" si="22"/>
        <v>7919.50242778068</v>
      </c>
      <c r="M190" s="100">
        <f t="shared" si="23"/>
        <v>1914667.28229257</v>
      </c>
    </row>
    <row r="191" s="82" customFormat="true" spans="5:13">
      <c r="E191" s="82">
        <v>174</v>
      </c>
      <c r="F191" s="100">
        <f t="shared" si="16"/>
        <v>26532.9861111111</v>
      </c>
      <c r="G191" s="100">
        <f t="shared" si="17"/>
        <v>20833.3333333333</v>
      </c>
      <c r="H191" s="100">
        <f t="shared" si="18"/>
        <v>5699.65277777777</v>
      </c>
      <c r="I191" s="107">
        <f t="shared" si="19"/>
        <v>1375000</v>
      </c>
      <c r="J191" s="100">
        <f t="shared" si="20"/>
        <v>32722.2024488488</v>
      </c>
      <c r="K191" s="100">
        <f t="shared" si="21"/>
        <v>24903.9777128208</v>
      </c>
      <c r="L191" s="100">
        <f t="shared" si="22"/>
        <v>7818.22473602799</v>
      </c>
      <c r="M191" s="100">
        <f t="shared" si="23"/>
        <v>1889763.30457975</v>
      </c>
    </row>
    <row r="192" s="82" customFormat="true" spans="5:13">
      <c r="E192" s="82">
        <v>175</v>
      </c>
      <c r="F192" s="100">
        <f t="shared" si="16"/>
        <v>26447.9166666667</v>
      </c>
      <c r="G192" s="100">
        <f t="shared" si="17"/>
        <v>20833.3333333333</v>
      </c>
      <c r="H192" s="100">
        <f t="shared" si="18"/>
        <v>5614.58333333333</v>
      </c>
      <c r="I192" s="107">
        <f t="shared" si="19"/>
        <v>1354166.66666667</v>
      </c>
      <c r="J192" s="100">
        <f t="shared" si="20"/>
        <v>32722.2024488488</v>
      </c>
      <c r="K192" s="100">
        <f t="shared" si="21"/>
        <v>25005.6689551482</v>
      </c>
      <c r="L192" s="100">
        <f t="shared" si="22"/>
        <v>7716.53349370063</v>
      </c>
      <c r="M192" s="100">
        <f t="shared" si="23"/>
        <v>1864757.6356246</v>
      </c>
    </row>
    <row r="193" s="82" customFormat="true" spans="5:13">
      <c r="E193" s="82">
        <v>176</v>
      </c>
      <c r="F193" s="100">
        <f t="shared" si="16"/>
        <v>26362.8472222222</v>
      </c>
      <c r="G193" s="100">
        <f t="shared" si="17"/>
        <v>20833.3333333333</v>
      </c>
      <c r="H193" s="100">
        <f t="shared" si="18"/>
        <v>5529.51388888889</v>
      </c>
      <c r="I193" s="107">
        <f t="shared" si="19"/>
        <v>1333333.33333333</v>
      </c>
      <c r="J193" s="100">
        <f t="shared" si="20"/>
        <v>32722.2024488488</v>
      </c>
      <c r="K193" s="100">
        <f t="shared" si="21"/>
        <v>25107.775436715</v>
      </c>
      <c r="L193" s="100">
        <f t="shared" si="22"/>
        <v>7614.42701213378</v>
      </c>
      <c r="M193" s="100">
        <f t="shared" si="23"/>
        <v>1839649.86018788</v>
      </c>
    </row>
    <row r="194" s="82" customFormat="true" spans="5:13">
      <c r="E194" s="82">
        <v>177</v>
      </c>
      <c r="F194" s="100">
        <f t="shared" si="16"/>
        <v>26277.7777777778</v>
      </c>
      <c r="G194" s="100">
        <f t="shared" si="17"/>
        <v>20833.3333333333</v>
      </c>
      <c r="H194" s="100">
        <f t="shared" si="18"/>
        <v>5444.44444444444</v>
      </c>
      <c r="I194" s="107">
        <f t="shared" si="19"/>
        <v>1312500</v>
      </c>
      <c r="J194" s="100">
        <f t="shared" si="20"/>
        <v>32722.2024488488</v>
      </c>
      <c r="K194" s="100">
        <f t="shared" si="21"/>
        <v>25210.2988530816</v>
      </c>
      <c r="L194" s="100">
        <f t="shared" si="22"/>
        <v>7511.90359576719</v>
      </c>
      <c r="M194" s="100">
        <f t="shared" si="23"/>
        <v>1814439.5613348</v>
      </c>
    </row>
    <row r="195" s="82" customFormat="true" spans="5:13">
      <c r="E195" s="82">
        <v>178</v>
      </c>
      <c r="F195" s="100">
        <f t="shared" si="16"/>
        <v>26192.7083333333</v>
      </c>
      <c r="G195" s="100">
        <f t="shared" si="17"/>
        <v>20833.3333333333</v>
      </c>
      <c r="H195" s="100">
        <f t="shared" si="18"/>
        <v>5359.375</v>
      </c>
      <c r="I195" s="107">
        <f t="shared" si="19"/>
        <v>1291666.66666667</v>
      </c>
      <c r="J195" s="100">
        <f t="shared" si="20"/>
        <v>32722.2024488488</v>
      </c>
      <c r="K195" s="100">
        <f t="shared" si="21"/>
        <v>25313.2409067317</v>
      </c>
      <c r="L195" s="100">
        <f t="shared" si="22"/>
        <v>7408.96154211711</v>
      </c>
      <c r="M195" s="100">
        <f t="shared" si="23"/>
        <v>1789126.32042807</v>
      </c>
    </row>
    <row r="196" s="82" customFormat="true" spans="5:13">
      <c r="E196" s="82">
        <v>179</v>
      </c>
      <c r="F196" s="100">
        <f t="shared" si="16"/>
        <v>26107.6388888889</v>
      </c>
      <c r="G196" s="100">
        <f t="shared" si="17"/>
        <v>20833.3333333333</v>
      </c>
      <c r="H196" s="100">
        <f t="shared" si="18"/>
        <v>5274.30555555555</v>
      </c>
      <c r="I196" s="107">
        <f t="shared" si="19"/>
        <v>1270833.33333333</v>
      </c>
      <c r="J196" s="100">
        <f t="shared" si="20"/>
        <v>32722.2024488488</v>
      </c>
      <c r="K196" s="100">
        <f t="shared" si="21"/>
        <v>25416.6033071009</v>
      </c>
      <c r="L196" s="100">
        <f t="shared" si="22"/>
        <v>7305.59914174795</v>
      </c>
      <c r="M196" s="100">
        <f t="shared" si="23"/>
        <v>1763709.71712097</v>
      </c>
    </row>
    <row r="197" s="82" customFormat="true" spans="5:13">
      <c r="E197" s="82">
        <v>180</v>
      </c>
      <c r="F197" s="100">
        <f t="shared" si="16"/>
        <v>26022.5694444444</v>
      </c>
      <c r="G197" s="100">
        <f t="shared" si="17"/>
        <v>20833.3333333333</v>
      </c>
      <c r="H197" s="100">
        <f t="shared" si="18"/>
        <v>5189.23611111111</v>
      </c>
      <c r="I197" s="107">
        <f t="shared" si="19"/>
        <v>1250000</v>
      </c>
      <c r="J197" s="100">
        <f t="shared" si="20"/>
        <v>32722.2024488488</v>
      </c>
      <c r="K197" s="100">
        <f t="shared" si="21"/>
        <v>25520.3877706049</v>
      </c>
      <c r="L197" s="100">
        <f t="shared" si="22"/>
        <v>7201.81467824396</v>
      </c>
      <c r="M197" s="100">
        <f t="shared" si="23"/>
        <v>1738189.32935036</v>
      </c>
    </row>
    <row r="198" s="82" customFormat="true" spans="5:13">
      <c r="E198" s="82">
        <v>181</v>
      </c>
      <c r="F198" s="100">
        <f t="shared" si="16"/>
        <v>25937.5</v>
      </c>
      <c r="G198" s="100">
        <f t="shared" si="17"/>
        <v>20833.3333333333</v>
      </c>
      <c r="H198" s="100">
        <f t="shared" si="18"/>
        <v>5104.16666666666</v>
      </c>
      <c r="I198" s="107">
        <f t="shared" si="19"/>
        <v>1229166.66666667</v>
      </c>
      <c r="J198" s="100">
        <f t="shared" si="20"/>
        <v>32722.2024488488</v>
      </c>
      <c r="K198" s="100">
        <f t="shared" si="21"/>
        <v>25624.5960206682</v>
      </c>
      <c r="L198" s="100">
        <f t="shared" si="22"/>
        <v>7097.60642818066</v>
      </c>
      <c r="M198" s="100">
        <f t="shared" si="23"/>
        <v>1712564.7333297</v>
      </c>
    </row>
    <row r="199" s="82" customFormat="true" spans="5:13">
      <c r="E199" s="82">
        <v>182</v>
      </c>
      <c r="F199" s="100">
        <f t="shared" si="16"/>
        <v>25852.4305555556</v>
      </c>
      <c r="G199" s="100">
        <f t="shared" si="17"/>
        <v>20833.3333333333</v>
      </c>
      <c r="H199" s="100">
        <f t="shared" si="18"/>
        <v>5019.09722222222</v>
      </c>
      <c r="I199" s="107">
        <f t="shared" si="19"/>
        <v>1208333.33333333</v>
      </c>
      <c r="J199" s="100">
        <f t="shared" si="20"/>
        <v>32722.2024488488</v>
      </c>
      <c r="K199" s="100">
        <f t="shared" si="21"/>
        <v>25729.2297877526</v>
      </c>
      <c r="L199" s="100">
        <f t="shared" si="22"/>
        <v>6992.97266109626</v>
      </c>
      <c r="M199" s="100">
        <f t="shared" si="23"/>
        <v>1686835.50354194</v>
      </c>
    </row>
    <row r="200" s="82" customFormat="true" spans="5:13">
      <c r="E200" s="82">
        <v>183</v>
      </c>
      <c r="F200" s="100">
        <f t="shared" si="16"/>
        <v>25767.3611111111</v>
      </c>
      <c r="G200" s="100">
        <f t="shared" si="17"/>
        <v>20833.3333333333</v>
      </c>
      <c r="H200" s="100">
        <f t="shared" si="18"/>
        <v>4934.02777777778</v>
      </c>
      <c r="I200" s="107">
        <f t="shared" si="19"/>
        <v>1187500</v>
      </c>
      <c r="J200" s="100">
        <f t="shared" si="20"/>
        <v>32722.2024488488</v>
      </c>
      <c r="K200" s="100">
        <f t="shared" si="21"/>
        <v>25834.2908093859</v>
      </c>
      <c r="L200" s="100">
        <f t="shared" si="22"/>
        <v>6887.91163946294</v>
      </c>
      <c r="M200" s="100">
        <f t="shared" si="23"/>
        <v>1661001.21273256</v>
      </c>
    </row>
    <row r="201" s="82" customFormat="true" spans="5:13">
      <c r="E201" s="82">
        <v>184</v>
      </c>
      <c r="F201" s="100">
        <f t="shared" si="16"/>
        <v>25682.2916666667</v>
      </c>
      <c r="G201" s="100">
        <f t="shared" si="17"/>
        <v>20833.3333333333</v>
      </c>
      <c r="H201" s="100">
        <f t="shared" si="18"/>
        <v>4848.95833333333</v>
      </c>
      <c r="I201" s="107">
        <f t="shared" si="19"/>
        <v>1166666.66666667</v>
      </c>
      <c r="J201" s="100">
        <f t="shared" si="20"/>
        <v>32722.2024488488</v>
      </c>
      <c r="K201" s="100">
        <f t="shared" si="21"/>
        <v>25939.7808301909</v>
      </c>
      <c r="L201" s="100">
        <f t="shared" si="22"/>
        <v>6782.42161865795</v>
      </c>
      <c r="M201" s="100">
        <f t="shared" si="23"/>
        <v>1635061.43190237</v>
      </c>
    </row>
    <row r="202" s="82" customFormat="true" spans="5:13">
      <c r="E202" s="82">
        <v>185</v>
      </c>
      <c r="F202" s="100">
        <f t="shared" si="16"/>
        <v>25597.2222222222</v>
      </c>
      <c r="G202" s="100">
        <f t="shared" si="17"/>
        <v>20833.3333333333</v>
      </c>
      <c r="H202" s="100">
        <f t="shared" si="18"/>
        <v>4763.88888888889</v>
      </c>
      <c r="I202" s="107">
        <f t="shared" si="19"/>
        <v>1145833.33333333</v>
      </c>
      <c r="J202" s="100">
        <f t="shared" si="20"/>
        <v>32722.2024488488</v>
      </c>
      <c r="K202" s="100">
        <f t="shared" si="21"/>
        <v>26045.7016019141</v>
      </c>
      <c r="L202" s="100">
        <f t="shared" si="22"/>
        <v>6676.50084693467</v>
      </c>
      <c r="M202" s="100">
        <f t="shared" si="23"/>
        <v>1609015.73030045</v>
      </c>
    </row>
    <row r="203" s="82" customFormat="true" spans="5:13">
      <c r="E203" s="82">
        <v>186</v>
      </c>
      <c r="F203" s="100">
        <f t="shared" si="16"/>
        <v>25512.1527777778</v>
      </c>
      <c r="G203" s="100">
        <f t="shared" si="17"/>
        <v>20833.3333333333</v>
      </c>
      <c r="H203" s="100">
        <f t="shared" si="18"/>
        <v>4678.81944444444</v>
      </c>
      <c r="I203" s="107">
        <f t="shared" si="19"/>
        <v>1125000</v>
      </c>
      <c r="J203" s="100">
        <f t="shared" si="20"/>
        <v>32722.2024488488</v>
      </c>
      <c r="K203" s="100">
        <f t="shared" si="21"/>
        <v>26152.0548834553</v>
      </c>
      <c r="L203" s="100">
        <f t="shared" si="22"/>
        <v>6570.14756539352</v>
      </c>
      <c r="M203" s="100">
        <f t="shared" si="23"/>
        <v>1582863.675417</v>
      </c>
    </row>
    <row r="204" s="82" customFormat="true" spans="5:13">
      <c r="E204" s="82">
        <v>187</v>
      </c>
      <c r="F204" s="100">
        <f t="shared" si="16"/>
        <v>25427.0833333333</v>
      </c>
      <c r="G204" s="100">
        <f t="shared" si="17"/>
        <v>20833.3333333333</v>
      </c>
      <c r="H204" s="100">
        <f t="shared" si="18"/>
        <v>4593.75</v>
      </c>
      <c r="I204" s="107">
        <f t="shared" si="19"/>
        <v>1104166.66666667</v>
      </c>
      <c r="J204" s="100">
        <f t="shared" si="20"/>
        <v>32722.2024488488</v>
      </c>
      <c r="K204" s="100">
        <f t="shared" si="21"/>
        <v>26258.8424408961</v>
      </c>
      <c r="L204" s="100">
        <f t="shared" si="22"/>
        <v>6463.36000795274</v>
      </c>
      <c r="M204" s="100">
        <f t="shared" si="23"/>
        <v>1556604.8329761</v>
      </c>
    </row>
    <row r="205" s="82" customFormat="true" spans="5:13">
      <c r="E205" s="82">
        <v>188</v>
      </c>
      <c r="F205" s="100">
        <f t="shared" si="16"/>
        <v>25342.0138888889</v>
      </c>
      <c r="G205" s="100">
        <f t="shared" si="17"/>
        <v>20833.3333333333</v>
      </c>
      <c r="H205" s="100">
        <f t="shared" si="18"/>
        <v>4508.68055555556</v>
      </c>
      <c r="I205" s="107">
        <f t="shared" si="19"/>
        <v>1083333.33333333</v>
      </c>
      <c r="J205" s="100">
        <f t="shared" si="20"/>
        <v>32722.2024488488</v>
      </c>
      <c r="K205" s="100">
        <f t="shared" si="21"/>
        <v>26366.0660475297</v>
      </c>
      <c r="L205" s="100">
        <f t="shared" si="22"/>
        <v>6356.13640131908</v>
      </c>
      <c r="M205" s="100">
        <f t="shared" si="23"/>
        <v>1530238.76692857</v>
      </c>
    </row>
    <row r="206" s="82" customFormat="true" spans="5:13">
      <c r="E206" s="82">
        <v>189</v>
      </c>
      <c r="F206" s="100">
        <f t="shared" si="16"/>
        <v>25256.9444444444</v>
      </c>
      <c r="G206" s="100">
        <f t="shared" si="17"/>
        <v>20833.3333333333</v>
      </c>
      <c r="H206" s="100">
        <f t="shared" si="18"/>
        <v>4423.61111111111</v>
      </c>
      <c r="I206" s="107">
        <f t="shared" si="19"/>
        <v>1062500</v>
      </c>
      <c r="J206" s="100">
        <f t="shared" si="20"/>
        <v>32722.2024488488</v>
      </c>
      <c r="K206" s="100">
        <f t="shared" si="21"/>
        <v>26473.7274838905</v>
      </c>
      <c r="L206" s="100">
        <f t="shared" si="22"/>
        <v>6248.47496495834</v>
      </c>
      <c r="M206" s="100">
        <f t="shared" si="23"/>
        <v>1503765.03944468</v>
      </c>
    </row>
    <row r="207" s="82" customFormat="true" spans="5:13">
      <c r="E207" s="82">
        <v>190</v>
      </c>
      <c r="F207" s="100">
        <f t="shared" si="16"/>
        <v>25171.875</v>
      </c>
      <c r="G207" s="100">
        <f t="shared" si="17"/>
        <v>20833.3333333333</v>
      </c>
      <c r="H207" s="100">
        <f t="shared" si="18"/>
        <v>4338.54166666667</v>
      </c>
      <c r="I207" s="107">
        <f t="shared" si="19"/>
        <v>1041666.66666667</v>
      </c>
      <c r="J207" s="100">
        <f t="shared" si="20"/>
        <v>32722.2024488488</v>
      </c>
      <c r="K207" s="100">
        <f t="shared" si="21"/>
        <v>26581.828537783</v>
      </c>
      <c r="L207" s="100">
        <f t="shared" si="22"/>
        <v>6140.37391106578</v>
      </c>
      <c r="M207" s="100">
        <f t="shared" si="23"/>
        <v>1477183.2109069</v>
      </c>
    </row>
    <row r="208" s="82" customFormat="true" spans="5:13">
      <c r="E208" s="82">
        <v>191</v>
      </c>
      <c r="F208" s="100">
        <f t="shared" si="16"/>
        <v>25086.8055555556</v>
      </c>
      <c r="G208" s="100">
        <f t="shared" si="17"/>
        <v>20833.3333333333</v>
      </c>
      <c r="H208" s="100">
        <f t="shared" si="18"/>
        <v>4253.47222222222</v>
      </c>
      <c r="I208" s="107">
        <f t="shared" si="19"/>
        <v>1020833.33333333</v>
      </c>
      <c r="J208" s="100">
        <f t="shared" si="20"/>
        <v>32722.2024488488</v>
      </c>
      <c r="K208" s="100">
        <f t="shared" si="21"/>
        <v>26690.3710043123</v>
      </c>
      <c r="L208" s="100">
        <f t="shared" si="22"/>
        <v>6031.8314445365</v>
      </c>
      <c r="M208" s="100">
        <f t="shared" si="23"/>
        <v>1450492.83990259</v>
      </c>
    </row>
    <row r="209" s="82" customFormat="true" spans="5:13">
      <c r="E209" s="82">
        <v>192</v>
      </c>
      <c r="F209" s="100">
        <f t="shared" ref="F209:F257" si="24">G209+H209</f>
        <v>25001.7361111111</v>
      </c>
      <c r="G209" s="100">
        <f t="shared" si="17"/>
        <v>20833.3333333333</v>
      </c>
      <c r="H209" s="100">
        <f t="shared" si="18"/>
        <v>4168.40277777778</v>
      </c>
      <c r="I209" s="107">
        <f t="shared" si="19"/>
        <v>1000000</v>
      </c>
      <c r="J209" s="100">
        <f t="shared" si="20"/>
        <v>32722.2024488488</v>
      </c>
      <c r="K209" s="100">
        <f t="shared" si="21"/>
        <v>26799.3566859133</v>
      </c>
      <c r="L209" s="100">
        <f t="shared" si="22"/>
        <v>5922.84576293556</v>
      </c>
      <c r="M209" s="100">
        <f t="shared" si="23"/>
        <v>1423693.48321667</v>
      </c>
    </row>
    <row r="210" s="82" customFormat="true" spans="5:13">
      <c r="E210" s="82">
        <v>193</v>
      </c>
      <c r="F210" s="100">
        <f t="shared" si="24"/>
        <v>24916.6666666667</v>
      </c>
      <c r="G210" s="100">
        <f t="shared" ref="G210:G257" si="25">$C$11</f>
        <v>20833.3333333333</v>
      </c>
      <c r="H210" s="100">
        <f t="shared" ref="H210:H257" si="26">I209*$C$10</f>
        <v>4083.33333333333</v>
      </c>
      <c r="I210" s="107">
        <f t="shared" ref="I210:I257" si="27">I209-G210</f>
        <v>979166.666666667</v>
      </c>
      <c r="J210" s="100">
        <f t="shared" ref="J210:J257" si="28">$C$12</f>
        <v>32722.2024488488</v>
      </c>
      <c r="K210" s="100">
        <f t="shared" ref="K210:K257" si="29">J210-L210</f>
        <v>26908.7873923807</v>
      </c>
      <c r="L210" s="100">
        <f t="shared" ref="L210:L257" si="30">M209*$C$10</f>
        <v>5813.41505646808</v>
      </c>
      <c r="M210" s="100">
        <f t="shared" ref="M210:M257" si="31">M209-K210</f>
        <v>1396784.69582429</v>
      </c>
    </row>
    <row r="211" s="82" customFormat="true" spans="5:13">
      <c r="E211" s="82">
        <v>194</v>
      </c>
      <c r="F211" s="100">
        <f t="shared" si="24"/>
        <v>24831.5972222222</v>
      </c>
      <c r="G211" s="100">
        <f t="shared" si="25"/>
        <v>20833.3333333333</v>
      </c>
      <c r="H211" s="100">
        <f t="shared" si="26"/>
        <v>3998.26388888889</v>
      </c>
      <c r="I211" s="107">
        <f t="shared" si="27"/>
        <v>958333.333333333</v>
      </c>
      <c r="J211" s="100">
        <f t="shared" si="28"/>
        <v>32722.2024488488</v>
      </c>
      <c r="K211" s="100">
        <f t="shared" si="29"/>
        <v>27018.6649408996</v>
      </c>
      <c r="L211" s="100">
        <f t="shared" si="30"/>
        <v>5703.53750794919</v>
      </c>
      <c r="M211" s="100">
        <f t="shared" si="31"/>
        <v>1369766.03088339</v>
      </c>
    </row>
    <row r="212" s="82" customFormat="true" spans="5:13">
      <c r="E212" s="82">
        <v>195</v>
      </c>
      <c r="F212" s="100">
        <f t="shared" si="24"/>
        <v>24746.5277777778</v>
      </c>
      <c r="G212" s="100">
        <f t="shared" si="25"/>
        <v>20833.3333333333</v>
      </c>
      <c r="H212" s="100">
        <f t="shared" si="26"/>
        <v>3913.19444444444</v>
      </c>
      <c r="I212" s="107">
        <f t="shared" si="27"/>
        <v>937500</v>
      </c>
      <c r="J212" s="100">
        <f t="shared" si="28"/>
        <v>32722.2024488488</v>
      </c>
      <c r="K212" s="100">
        <f t="shared" si="29"/>
        <v>27128.991156075</v>
      </c>
      <c r="L212" s="100">
        <f t="shared" si="30"/>
        <v>5593.21129277385</v>
      </c>
      <c r="M212" s="100">
        <f t="shared" si="31"/>
        <v>1342637.03972732</v>
      </c>
    </row>
    <row r="213" s="82" customFormat="true" spans="5:13">
      <c r="E213" s="82">
        <v>196</v>
      </c>
      <c r="F213" s="100">
        <f t="shared" si="24"/>
        <v>24661.4583333333</v>
      </c>
      <c r="G213" s="100">
        <f t="shared" si="25"/>
        <v>20833.3333333333</v>
      </c>
      <c r="H213" s="100">
        <f t="shared" si="26"/>
        <v>3828.125</v>
      </c>
      <c r="I213" s="107">
        <f t="shared" si="27"/>
        <v>916666.666666666</v>
      </c>
      <c r="J213" s="100">
        <f t="shared" si="28"/>
        <v>32722.2024488488</v>
      </c>
      <c r="K213" s="100">
        <f t="shared" si="29"/>
        <v>27239.7678699623</v>
      </c>
      <c r="L213" s="100">
        <f t="shared" si="30"/>
        <v>5482.43457888655</v>
      </c>
      <c r="M213" s="100">
        <f t="shared" si="31"/>
        <v>1315397.27185736</v>
      </c>
    </row>
    <row r="214" s="82" customFormat="true" spans="5:13">
      <c r="E214" s="82">
        <v>197</v>
      </c>
      <c r="F214" s="100">
        <f t="shared" si="24"/>
        <v>24576.3888888889</v>
      </c>
      <c r="G214" s="100">
        <f t="shared" si="25"/>
        <v>20833.3333333333</v>
      </c>
      <c r="H214" s="100">
        <f t="shared" si="26"/>
        <v>3743.05555555555</v>
      </c>
      <c r="I214" s="107">
        <f t="shared" si="27"/>
        <v>895833.333333333</v>
      </c>
      <c r="J214" s="100">
        <f t="shared" si="28"/>
        <v>32722.2024488488</v>
      </c>
      <c r="K214" s="100">
        <f t="shared" si="29"/>
        <v>27350.9969220979</v>
      </c>
      <c r="L214" s="100">
        <f t="shared" si="30"/>
        <v>5371.20552675087</v>
      </c>
      <c r="M214" s="100">
        <f t="shared" si="31"/>
        <v>1288046.27493526</v>
      </c>
    </row>
    <row r="215" s="82" customFormat="true" spans="5:13">
      <c r="E215" s="82">
        <v>198</v>
      </c>
      <c r="F215" s="100">
        <f t="shared" si="24"/>
        <v>24491.3194444444</v>
      </c>
      <c r="G215" s="100">
        <f t="shared" si="25"/>
        <v>20833.3333333333</v>
      </c>
      <c r="H215" s="100">
        <f t="shared" si="26"/>
        <v>3657.98611111111</v>
      </c>
      <c r="I215" s="107">
        <f t="shared" si="27"/>
        <v>875000</v>
      </c>
      <c r="J215" s="100">
        <f t="shared" si="28"/>
        <v>32722.2024488488</v>
      </c>
      <c r="K215" s="100">
        <f t="shared" si="29"/>
        <v>27462.6801595298</v>
      </c>
      <c r="L215" s="100">
        <f t="shared" si="30"/>
        <v>5259.52228931897</v>
      </c>
      <c r="M215" s="100">
        <f t="shared" si="31"/>
        <v>1260583.59477573</v>
      </c>
    </row>
    <row r="216" s="82" customFormat="true" spans="5:13">
      <c r="E216" s="82">
        <v>199</v>
      </c>
      <c r="F216" s="100">
        <f t="shared" si="24"/>
        <v>24406.25</v>
      </c>
      <c r="G216" s="100">
        <f t="shared" si="25"/>
        <v>20833.3333333333</v>
      </c>
      <c r="H216" s="100">
        <f t="shared" si="26"/>
        <v>3572.91666666667</v>
      </c>
      <c r="I216" s="107">
        <f t="shared" si="27"/>
        <v>854166.666666666</v>
      </c>
      <c r="J216" s="100">
        <f t="shared" si="28"/>
        <v>32722.2024488488</v>
      </c>
      <c r="K216" s="100">
        <f t="shared" si="29"/>
        <v>27574.8194368479</v>
      </c>
      <c r="L216" s="100">
        <f t="shared" si="30"/>
        <v>5147.38301200089</v>
      </c>
      <c r="M216" s="100">
        <f t="shared" si="31"/>
        <v>1233008.77533888</v>
      </c>
    </row>
    <row r="217" s="82" customFormat="true" spans="5:13">
      <c r="E217" s="82">
        <v>200</v>
      </c>
      <c r="F217" s="100">
        <f t="shared" si="24"/>
        <v>24321.1805555556</v>
      </c>
      <c r="G217" s="100">
        <f t="shared" si="25"/>
        <v>20833.3333333333</v>
      </c>
      <c r="H217" s="100">
        <f t="shared" si="26"/>
        <v>3487.84722222222</v>
      </c>
      <c r="I217" s="107">
        <f t="shared" si="27"/>
        <v>833333.333333333</v>
      </c>
      <c r="J217" s="100">
        <f t="shared" si="28"/>
        <v>32722.2024488488</v>
      </c>
      <c r="K217" s="100">
        <f t="shared" si="29"/>
        <v>27687.4166162151</v>
      </c>
      <c r="L217" s="100">
        <f t="shared" si="30"/>
        <v>5034.78583263376</v>
      </c>
      <c r="M217" s="100">
        <f t="shared" si="31"/>
        <v>1205321.35872266</v>
      </c>
    </row>
    <row r="218" s="82" customFormat="true" spans="5:13">
      <c r="E218" s="82">
        <v>201</v>
      </c>
      <c r="F218" s="100">
        <f t="shared" si="24"/>
        <v>24236.1111111111</v>
      </c>
      <c r="G218" s="100">
        <f t="shared" si="25"/>
        <v>20833.3333333333</v>
      </c>
      <c r="H218" s="100">
        <f t="shared" si="26"/>
        <v>3402.77777777778</v>
      </c>
      <c r="I218" s="107">
        <f t="shared" si="27"/>
        <v>812500</v>
      </c>
      <c r="J218" s="100">
        <f t="shared" si="28"/>
        <v>32722.2024488488</v>
      </c>
      <c r="K218" s="100">
        <f t="shared" si="29"/>
        <v>27800.4735673979</v>
      </c>
      <c r="L218" s="100">
        <f t="shared" si="30"/>
        <v>4921.72888145088</v>
      </c>
      <c r="M218" s="100">
        <f t="shared" si="31"/>
        <v>1177520.88515527</v>
      </c>
    </row>
    <row r="219" s="82" customFormat="true" spans="5:13">
      <c r="E219" s="82">
        <v>202</v>
      </c>
      <c r="F219" s="100">
        <f t="shared" si="24"/>
        <v>24151.0416666667</v>
      </c>
      <c r="G219" s="100">
        <f t="shared" si="25"/>
        <v>20833.3333333333</v>
      </c>
      <c r="H219" s="100">
        <f t="shared" si="26"/>
        <v>3317.70833333333</v>
      </c>
      <c r="I219" s="107">
        <f t="shared" si="27"/>
        <v>791666.666666666</v>
      </c>
      <c r="J219" s="100">
        <f t="shared" si="28"/>
        <v>32722.2024488488</v>
      </c>
      <c r="K219" s="100">
        <f t="shared" si="29"/>
        <v>27913.9921677981</v>
      </c>
      <c r="L219" s="100">
        <f t="shared" si="30"/>
        <v>4808.21028105067</v>
      </c>
      <c r="M219" s="100">
        <f t="shared" si="31"/>
        <v>1149606.89298747</v>
      </c>
    </row>
    <row r="220" s="82" customFormat="true" spans="5:13">
      <c r="E220" s="82">
        <v>203</v>
      </c>
      <c r="F220" s="100">
        <f t="shared" si="24"/>
        <v>24065.9722222222</v>
      </c>
      <c r="G220" s="100">
        <f t="shared" si="25"/>
        <v>20833.3333333333</v>
      </c>
      <c r="H220" s="100">
        <f t="shared" si="26"/>
        <v>3232.63888888889</v>
      </c>
      <c r="I220" s="107">
        <f t="shared" si="27"/>
        <v>770833.333333333</v>
      </c>
      <c r="J220" s="100">
        <f t="shared" si="28"/>
        <v>32722.2024488488</v>
      </c>
      <c r="K220" s="100">
        <f t="shared" si="29"/>
        <v>28027.9743024833</v>
      </c>
      <c r="L220" s="100">
        <f t="shared" si="30"/>
        <v>4694.2281463655</v>
      </c>
      <c r="M220" s="100">
        <f t="shared" si="31"/>
        <v>1121578.91868499</v>
      </c>
    </row>
    <row r="221" s="82" customFormat="true" spans="5:13">
      <c r="E221" s="82">
        <v>204</v>
      </c>
      <c r="F221" s="100">
        <f t="shared" si="24"/>
        <v>23980.9027777778</v>
      </c>
      <c r="G221" s="100">
        <f t="shared" si="25"/>
        <v>20833.3333333333</v>
      </c>
      <c r="H221" s="100">
        <f t="shared" si="26"/>
        <v>3147.56944444444</v>
      </c>
      <c r="I221" s="107">
        <f t="shared" si="27"/>
        <v>749999.999999999</v>
      </c>
      <c r="J221" s="100">
        <f t="shared" si="28"/>
        <v>32722.2024488488</v>
      </c>
      <c r="K221" s="100">
        <f t="shared" si="29"/>
        <v>28142.4218642185</v>
      </c>
      <c r="L221" s="100">
        <f t="shared" si="30"/>
        <v>4579.78058463036</v>
      </c>
      <c r="M221" s="100">
        <f t="shared" si="31"/>
        <v>1093436.49682077</v>
      </c>
    </row>
    <row r="222" s="82" customFormat="true" spans="5:13">
      <c r="E222" s="82">
        <v>205</v>
      </c>
      <c r="F222" s="100">
        <f t="shared" si="24"/>
        <v>23895.8333333333</v>
      </c>
      <c r="G222" s="100">
        <f t="shared" si="25"/>
        <v>20833.3333333333</v>
      </c>
      <c r="H222" s="100">
        <f t="shared" si="26"/>
        <v>3062.5</v>
      </c>
      <c r="I222" s="107">
        <f t="shared" si="27"/>
        <v>729166.666666666</v>
      </c>
      <c r="J222" s="100">
        <f t="shared" si="28"/>
        <v>32722.2024488488</v>
      </c>
      <c r="K222" s="100">
        <f t="shared" si="29"/>
        <v>28257.3367534974</v>
      </c>
      <c r="L222" s="100">
        <f t="shared" si="30"/>
        <v>4464.86569535146</v>
      </c>
      <c r="M222" s="100">
        <f t="shared" si="31"/>
        <v>1065179.16006727</v>
      </c>
    </row>
    <row r="223" s="82" customFormat="true" spans="5:13">
      <c r="E223" s="82">
        <v>206</v>
      </c>
      <c r="F223" s="100">
        <f t="shared" si="24"/>
        <v>23810.7638888889</v>
      </c>
      <c r="G223" s="100">
        <f t="shared" si="25"/>
        <v>20833.3333333333</v>
      </c>
      <c r="H223" s="100">
        <f t="shared" si="26"/>
        <v>2977.43055555555</v>
      </c>
      <c r="I223" s="107">
        <f t="shared" si="27"/>
        <v>708333.333333333</v>
      </c>
      <c r="J223" s="100">
        <f t="shared" si="28"/>
        <v>32722.2024488488</v>
      </c>
      <c r="K223" s="100">
        <f t="shared" si="29"/>
        <v>28372.7208785741</v>
      </c>
      <c r="L223" s="100">
        <f t="shared" si="30"/>
        <v>4349.48157027468</v>
      </c>
      <c r="M223" s="100">
        <f t="shared" si="31"/>
        <v>1036806.43918869</v>
      </c>
    </row>
    <row r="224" s="82" customFormat="true" spans="5:13">
      <c r="E224" s="82">
        <v>207</v>
      </c>
      <c r="F224" s="100">
        <f t="shared" si="24"/>
        <v>23725.6944444444</v>
      </c>
      <c r="G224" s="100">
        <f t="shared" si="25"/>
        <v>20833.3333333333</v>
      </c>
      <c r="H224" s="100">
        <f t="shared" si="26"/>
        <v>2892.36111111111</v>
      </c>
      <c r="I224" s="107">
        <f t="shared" si="27"/>
        <v>687499.999999999</v>
      </c>
      <c r="J224" s="100">
        <f t="shared" si="28"/>
        <v>32722.2024488488</v>
      </c>
      <c r="K224" s="100">
        <f t="shared" si="29"/>
        <v>28488.576155495</v>
      </c>
      <c r="L224" s="100">
        <f t="shared" si="30"/>
        <v>4233.62629335384</v>
      </c>
      <c r="M224" s="100">
        <f t="shared" si="31"/>
        <v>1008317.8630332</v>
      </c>
    </row>
    <row r="225" s="82" customFormat="true" spans="5:13">
      <c r="E225" s="82">
        <v>208</v>
      </c>
      <c r="F225" s="100">
        <f t="shared" si="24"/>
        <v>23640.625</v>
      </c>
      <c r="G225" s="100">
        <f t="shared" si="25"/>
        <v>20833.3333333333</v>
      </c>
      <c r="H225" s="100">
        <f t="shared" si="26"/>
        <v>2807.29166666666</v>
      </c>
      <c r="I225" s="107">
        <f t="shared" si="27"/>
        <v>666666.666666666</v>
      </c>
      <c r="J225" s="100">
        <f t="shared" si="28"/>
        <v>32722.2024488488</v>
      </c>
      <c r="K225" s="100">
        <f t="shared" si="29"/>
        <v>28604.9045081299</v>
      </c>
      <c r="L225" s="100">
        <f t="shared" si="30"/>
        <v>4117.2979407189</v>
      </c>
      <c r="M225" s="100">
        <f t="shared" si="31"/>
        <v>979712.95852507</v>
      </c>
    </row>
    <row r="226" s="82" customFormat="true" spans="5:13">
      <c r="E226" s="82">
        <v>209</v>
      </c>
      <c r="F226" s="100">
        <f t="shared" si="24"/>
        <v>23555.5555555556</v>
      </c>
      <c r="G226" s="100">
        <f t="shared" si="25"/>
        <v>20833.3333333333</v>
      </c>
      <c r="H226" s="100">
        <f t="shared" si="26"/>
        <v>2722.22222222222</v>
      </c>
      <c r="I226" s="107">
        <f t="shared" si="27"/>
        <v>645833.333333333</v>
      </c>
      <c r="J226" s="100">
        <f t="shared" si="28"/>
        <v>32722.2024488488</v>
      </c>
      <c r="K226" s="100">
        <f t="shared" si="29"/>
        <v>28721.7078682048</v>
      </c>
      <c r="L226" s="100">
        <f t="shared" si="30"/>
        <v>4000.49458064404</v>
      </c>
      <c r="M226" s="100">
        <f t="shared" si="31"/>
        <v>950991.250656865</v>
      </c>
    </row>
    <row r="227" s="82" customFormat="true" spans="5:13">
      <c r="E227" s="82">
        <v>210</v>
      </c>
      <c r="F227" s="100">
        <f t="shared" si="24"/>
        <v>23470.4861111111</v>
      </c>
      <c r="G227" s="100">
        <f t="shared" si="25"/>
        <v>20833.3333333333</v>
      </c>
      <c r="H227" s="100">
        <f t="shared" si="26"/>
        <v>2637.15277777778</v>
      </c>
      <c r="I227" s="107">
        <f t="shared" si="27"/>
        <v>624999.999999999</v>
      </c>
      <c r="J227" s="100">
        <f t="shared" si="28"/>
        <v>32722.2024488488</v>
      </c>
      <c r="K227" s="100">
        <f t="shared" si="29"/>
        <v>28838.9881753333</v>
      </c>
      <c r="L227" s="100">
        <f t="shared" si="30"/>
        <v>3883.21427351553</v>
      </c>
      <c r="M227" s="100">
        <f t="shared" si="31"/>
        <v>922152.262481532</v>
      </c>
    </row>
    <row r="228" s="82" customFormat="true" spans="5:13">
      <c r="E228" s="82">
        <v>211</v>
      </c>
      <c r="F228" s="100">
        <f t="shared" si="24"/>
        <v>23385.4166666667</v>
      </c>
      <c r="G228" s="100">
        <f t="shared" si="25"/>
        <v>20833.3333333333</v>
      </c>
      <c r="H228" s="100">
        <f t="shared" si="26"/>
        <v>2552.08333333333</v>
      </c>
      <c r="I228" s="107">
        <f t="shared" si="27"/>
        <v>604166.666666666</v>
      </c>
      <c r="J228" s="100">
        <f t="shared" si="28"/>
        <v>32722.2024488488</v>
      </c>
      <c r="K228" s="100">
        <f t="shared" si="29"/>
        <v>28956.7473770492</v>
      </c>
      <c r="L228" s="100">
        <f t="shared" si="30"/>
        <v>3765.45507179959</v>
      </c>
      <c r="M228" s="100">
        <f t="shared" si="31"/>
        <v>893195.515104483</v>
      </c>
    </row>
    <row r="229" s="82" customFormat="true" spans="5:13">
      <c r="E229" s="82">
        <v>212</v>
      </c>
      <c r="F229" s="100">
        <f t="shared" si="24"/>
        <v>23300.3472222222</v>
      </c>
      <c r="G229" s="100">
        <f t="shared" si="25"/>
        <v>20833.3333333333</v>
      </c>
      <c r="H229" s="100">
        <f t="shared" si="26"/>
        <v>2467.01388888889</v>
      </c>
      <c r="I229" s="107">
        <f t="shared" si="27"/>
        <v>583333.333333332</v>
      </c>
      <c r="J229" s="100">
        <f t="shared" si="28"/>
        <v>32722.2024488488</v>
      </c>
      <c r="K229" s="100">
        <f t="shared" si="29"/>
        <v>29074.9874288388</v>
      </c>
      <c r="L229" s="100">
        <f t="shared" si="30"/>
        <v>3647.21502000997</v>
      </c>
      <c r="M229" s="100">
        <f t="shared" si="31"/>
        <v>864120.527675644</v>
      </c>
    </row>
    <row r="230" s="82" customFormat="true" spans="5:13">
      <c r="E230" s="82">
        <v>213</v>
      </c>
      <c r="F230" s="100">
        <f t="shared" si="24"/>
        <v>23215.2777777778</v>
      </c>
      <c r="G230" s="100">
        <f t="shared" si="25"/>
        <v>20833.3333333333</v>
      </c>
      <c r="H230" s="100">
        <f t="shared" si="26"/>
        <v>2381.94444444444</v>
      </c>
      <c r="I230" s="107">
        <f t="shared" si="27"/>
        <v>562499.999999999</v>
      </c>
      <c r="J230" s="100">
        <f t="shared" si="28"/>
        <v>32722.2024488488</v>
      </c>
      <c r="K230" s="100">
        <f t="shared" si="29"/>
        <v>29193.7102941733</v>
      </c>
      <c r="L230" s="100">
        <f t="shared" si="30"/>
        <v>3528.49215467555</v>
      </c>
      <c r="M230" s="100">
        <f t="shared" si="31"/>
        <v>834926.817381471</v>
      </c>
    </row>
    <row r="231" s="82" customFormat="true" spans="5:13">
      <c r="E231" s="82">
        <v>214</v>
      </c>
      <c r="F231" s="100">
        <f t="shared" si="24"/>
        <v>23130.2083333333</v>
      </c>
      <c r="G231" s="100">
        <f t="shared" si="25"/>
        <v>20833.3333333333</v>
      </c>
      <c r="H231" s="100">
        <f t="shared" si="26"/>
        <v>2296.875</v>
      </c>
      <c r="I231" s="107">
        <f t="shared" si="27"/>
        <v>541666.666666666</v>
      </c>
      <c r="J231" s="100">
        <f t="shared" si="28"/>
        <v>32722.2024488488</v>
      </c>
      <c r="K231" s="100">
        <f t="shared" si="29"/>
        <v>29312.9179445411</v>
      </c>
      <c r="L231" s="100">
        <f t="shared" si="30"/>
        <v>3409.28450430767</v>
      </c>
      <c r="M231" s="100">
        <f t="shared" si="31"/>
        <v>805613.899436929</v>
      </c>
    </row>
    <row r="232" s="82" customFormat="true" spans="5:13">
      <c r="E232" s="82">
        <v>215</v>
      </c>
      <c r="F232" s="100">
        <f t="shared" si="24"/>
        <v>23045.1388888889</v>
      </c>
      <c r="G232" s="100">
        <f t="shared" si="25"/>
        <v>20833.3333333333</v>
      </c>
      <c r="H232" s="100">
        <f t="shared" si="26"/>
        <v>2211.80555555555</v>
      </c>
      <c r="I232" s="107">
        <f t="shared" si="27"/>
        <v>520833.333333332</v>
      </c>
      <c r="J232" s="100">
        <f t="shared" si="28"/>
        <v>32722.2024488488</v>
      </c>
      <c r="K232" s="100">
        <f t="shared" si="29"/>
        <v>29432.6123594814</v>
      </c>
      <c r="L232" s="100">
        <f t="shared" si="30"/>
        <v>3289.59008936746</v>
      </c>
      <c r="M232" s="100">
        <f t="shared" si="31"/>
        <v>776181.287077448</v>
      </c>
    </row>
    <row r="233" s="82" customFormat="true" spans="5:13">
      <c r="E233" s="82">
        <v>216</v>
      </c>
      <c r="F233" s="100">
        <f t="shared" si="24"/>
        <v>22960.0694444444</v>
      </c>
      <c r="G233" s="100">
        <f t="shared" si="25"/>
        <v>20833.3333333333</v>
      </c>
      <c r="H233" s="100">
        <f t="shared" si="26"/>
        <v>2126.73611111111</v>
      </c>
      <c r="I233" s="107">
        <f t="shared" si="27"/>
        <v>499999.999999999</v>
      </c>
      <c r="J233" s="100">
        <f t="shared" si="28"/>
        <v>32722.2024488488</v>
      </c>
      <c r="K233" s="100">
        <f t="shared" si="29"/>
        <v>29552.7955266159</v>
      </c>
      <c r="L233" s="100">
        <f t="shared" si="30"/>
        <v>3169.40692223291</v>
      </c>
      <c r="M233" s="100">
        <f t="shared" si="31"/>
        <v>746628.491550832</v>
      </c>
    </row>
    <row r="234" s="82" customFormat="true" spans="5:13">
      <c r="E234" s="82">
        <v>217</v>
      </c>
      <c r="F234" s="100">
        <f t="shared" si="24"/>
        <v>22875</v>
      </c>
      <c r="G234" s="100">
        <f t="shared" si="25"/>
        <v>20833.3333333333</v>
      </c>
      <c r="H234" s="100">
        <f t="shared" si="26"/>
        <v>2041.66666666666</v>
      </c>
      <c r="I234" s="107">
        <f t="shared" si="27"/>
        <v>479166.666666666</v>
      </c>
      <c r="J234" s="100">
        <f t="shared" si="28"/>
        <v>32722.2024488488</v>
      </c>
      <c r="K234" s="100">
        <f t="shared" si="29"/>
        <v>29673.4694416829</v>
      </c>
      <c r="L234" s="100">
        <f t="shared" si="30"/>
        <v>3048.7330071659</v>
      </c>
      <c r="M234" s="100">
        <f t="shared" si="31"/>
        <v>716955.022109149</v>
      </c>
    </row>
    <row r="235" s="82" customFormat="true" spans="5:13">
      <c r="E235" s="82">
        <v>218</v>
      </c>
      <c r="F235" s="100">
        <f t="shared" si="24"/>
        <v>22789.9305555556</v>
      </c>
      <c r="G235" s="100">
        <f t="shared" si="25"/>
        <v>20833.3333333333</v>
      </c>
      <c r="H235" s="100">
        <f t="shared" si="26"/>
        <v>1956.59722222222</v>
      </c>
      <c r="I235" s="107">
        <f t="shared" si="27"/>
        <v>458333.333333332</v>
      </c>
      <c r="J235" s="100">
        <f t="shared" si="28"/>
        <v>32722.2024488488</v>
      </c>
      <c r="K235" s="100">
        <f t="shared" si="29"/>
        <v>29794.6361085698</v>
      </c>
      <c r="L235" s="100">
        <f t="shared" si="30"/>
        <v>2927.56634027903</v>
      </c>
      <c r="M235" s="100">
        <f t="shared" si="31"/>
        <v>687160.386000579</v>
      </c>
    </row>
    <row r="236" s="82" customFormat="true" spans="5:13">
      <c r="E236" s="82">
        <v>219</v>
      </c>
      <c r="F236" s="100">
        <f t="shared" si="24"/>
        <v>22704.8611111111</v>
      </c>
      <c r="G236" s="100">
        <f t="shared" si="25"/>
        <v>20833.3333333333</v>
      </c>
      <c r="H236" s="100">
        <f t="shared" si="26"/>
        <v>1871.52777777777</v>
      </c>
      <c r="I236" s="107">
        <f t="shared" si="27"/>
        <v>437499.999999999</v>
      </c>
      <c r="J236" s="100">
        <f t="shared" si="28"/>
        <v>32722.2024488488</v>
      </c>
      <c r="K236" s="100">
        <f t="shared" si="29"/>
        <v>29916.2975393464</v>
      </c>
      <c r="L236" s="100">
        <f t="shared" si="30"/>
        <v>2805.90490950237</v>
      </c>
      <c r="M236" s="100">
        <f t="shared" si="31"/>
        <v>657244.088461233</v>
      </c>
    </row>
    <row r="237" s="82" customFormat="true" spans="5:13">
      <c r="E237" s="82">
        <v>220</v>
      </c>
      <c r="F237" s="100">
        <f t="shared" si="24"/>
        <v>22619.7916666667</v>
      </c>
      <c r="G237" s="100">
        <f t="shared" si="25"/>
        <v>20833.3333333333</v>
      </c>
      <c r="H237" s="100">
        <f t="shared" si="26"/>
        <v>1786.45833333333</v>
      </c>
      <c r="I237" s="107">
        <f t="shared" si="27"/>
        <v>416666.666666666</v>
      </c>
      <c r="J237" s="100">
        <f t="shared" si="28"/>
        <v>32722.2024488488</v>
      </c>
      <c r="K237" s="100">
        <f t="shared" si="29"/>
        <v>30038.4557542988</v>
      </c>
      <c r="L237" s="100">
        <f t="shared" si="30"/>
        <v>2683.74669455004</v>
      </c>
      <c r="M237" s="100">
        <f t="shared" si="31"/>
        <v>627205.632706934</v>
      </c>
    </row>
    <row r="238" s="82" customFormat="true" spans="5:13">
      <c r="E238" s="82">
        <v>221</v>
      </c>
      <c r="F238" s="100">
        <f t="shared" si="24"/>
        <v>22534.7222222222</v>
      </c>
      <c r="G238" s="100">
        <f t="shared" si="25"/>
        <v>20833.3333333333</v>
      </c>
      <c r="H238" s="100">
        <f t="shared" si="26"/>
        <v>1701.38888888889</v>
      </c>
      <c r="I238" s="107">
        <f t="shared" si="27"/>
        <v>395833.333333332</v>
      </c>
      <c r="J238" s="100">
        <f t="shared" si="28"/>
        <v>32722.2024488488</v>
      </c>
      <c r="K238" s="100">
        <f t="shared" si="29"/>
        <v>30161.1127819622</v>
      </c>
      <c r="L238" s="100">
        <f t="shared" si="30"/>
        <v>2561.08966688665</v>
      </c>
      <c r="M238" s="100">
        <f t="shared" si="31"/>
        <v>597044.519924972</v>
      </c>
    </row>
    <row r="239" s="82" customFormat="true" spans="5:13">
      <c r="E239" s="82">
        <v>222</v>
      </c>
      <c r="F239" s="100">
        <f t="shared" si="24"/>
        <v>22449.6527777778</v>
      </c>
      <c r="G239" s="100">
        <f t="shared" si="25"/>
        <v>20833.3333333333</v>
      </c>
      <c r="H239" s="100">
        <f t="shared" si="26"/>
        <v>1616.31944444444</v>
      </c>
      <c r="I239" s="107">
        <f t="shared" si="27"/>
        <v>374999.999999999</v>
      </c>
      <c r="J239" s="100">
        <f t="shared" si="28"/>
        <v>32722.2024488488</v>
      </c>
      <c r="K239" s="100">
        <f t="shared" si="29"/>
        <v>30284.2706591552</v>
      </c>
      <c r="L239" s="100">
        <f t="shared" si="30"/>
        <v>2437.93178969364</v>
      </c>
      <c r="M239" s="100">
        <f t="shared" si="31"/>
        <v>566760.249265817</v>
      </c>
    </row>
    <row r="240" s="82" customFormat="true" spans="5:13">
      <c r="E240" s="82">
        <v>223</v>
      </c>
      <c r="F240" s="100">
        <f t="shared" si="24"/>
        <v>22364.5833333333</v>
      </c>
      <c r="G240" s="100">
        <f t="shared" si="25"/>
        <v>20833.3333333333</v>
      </c>
      <c r="H240" s="100">
        <f t="shared" si="26"/>
        <v>1531.25</v>
      </c>
      <c r="I240" s="107">
        <f t="shared" si="27"/>
        <v>354166.666666666</v>
      </c>
      <c r="J240" s="100">
        <f t="shared" si="28"/>
        <v>32722.2024488488</v>
      </c>
      <c r="K240" s="100">
        <f t="shared" si="29"/>
        <v>30407.9314310134</v>
      </c>
      <c r="L240" s="100">
        <f t="shared" si="30"/>
        <v>2314.27101783542</v>
      </c>
      <c r="M240" s="100">
        <f t="shared" si="31"/>
        <v>536352.317834803</v>
      </c>
    </row>
    <row r="241" s="82" customFormat="true" spans="5:13">
      <c r="E241" s="82">
        <v>224</v>
      </c>
      <c r="F241" s="100">
        <f t="shared" si="24"/>
        <v>22279.5138888889</v>
      </c>
      <c r="G241" s="100">
        <f t="shared" si="25"/>
        <v>20833.3333333333</v>
      </c>
      <c r="H241" s="100">
        <f t="shared" si="26"/>
        <v>1446.18055555555</v>
      </c>
      <c r="I241" s="107">
        <f t="shared" si="27"/>
        <v>333333.333333333</v>
      </c>
      <c r="J241" s="100">
        <f t="shared" si="28"/>
        <v>32722.2024488488</v>
      </c>
      <c r="K241" s="100">
        <f t="shared" si="29"/>
        <v>30532.0971510234</v>
      </c>
      <c r="L241" s="100">
        <f t="shared" si="30"/>
        <v>2190.10529782545</v>
      </c>
      <c r="M241" s="100">
        <f t="shared" si="31"/>
        <v>505820.22068378</v>
      </c>
    </row>
    <row r="242" s="82" customFormat="true" spans="5:13">
      <c r="E242" s="82">
        <v>225</v>
      </c>
      <c r="F242" s="100">
        <f t="shared" si="24"/>
        <v>22194.4444444444</v>
      </c>
      <c r="G242" s="100">
        <f t="shared" si="25"/>
        <v>20833.3333333333</v>
      </c>
      <c r="H242" s="100">
        <f t="shared" si="26"/>
        <v>1361.11111111111</v>
      </c>
      <c r="I242" s="107">
        <f t="shared" si="27"/>
        <v>312499.999999999</v>
      </c>
      <c r="J242" s="100">
        <f t="shared" si="28"/>
        <v>32722.2024488488</v>
      </c>
      <c r="K242" s="100">
        <f t="shared" si="29"/>
        <v>30656.7698810567</v>
      </c>
      <c r="L242" s="100">
        <f t="shared" si="30"/>
        <v>2065.4325677921</v>
      </c>
      <c r="M242" s="100">
        <f t="shared" si="31"/>
        <v>475163.450802723</v>
      </c>
    </row>
    <row r="243" s="82" customFormat="true" spans="5:13">
      <c r="E243" s="82">
        <v>226</v>
      </c>
      <c r="F243" s="100">
        <f t="shared" si="24"/>
        <v>22109.375</v>
      </c>
      <c r="G243" s="100">
        <f t="shared" si="25"/>
        <v>20833.3333333333</v>
      </c>
      <c r="H243" s="100">
        <f t="shared" si="26"/>
        <v>1276.04166666666</v>
      </c>
      <c r="I243" s="107">
        <f t="shared" si="27"/>
        <v>291666.666666666</v>
      </c>
      <c r="J243" s="100">
        <f t="shared" si="28"/>
        <v>32722.2024488488</v>
      </c>
      <c r="K243" s="100">
        <f t="shared" si="29"/>
        <v>30781.9516914044</v>
      </c>
      <c r="L243" s="100">
        <f t="shared" si="30"/>
        <v>1940.25075744445</v>
      </c>
      <c r="M243" s="100">
        <f t="shared" si="31"/>
        <v>444381.499111319</v>
      </c>
    </row>
    <row r="244" s="82" customFormat="true" spans="5:13">
      <c r="E244" s="82">
        <v>227</v>
      </c>
      <c r="F244" s="100">
        <f t="shared" si="24"/>
        <v>22024.3055555556</v>
      </c>
      <c r="G244" s="100">
        <f t="shared" si="25"/>
        <v>20833.3333333333</v>
      </c>
      <c r="H244" s="100">
        <f t="shared" si="26"/>
        <v>1190.97222222222</v>
      </c>
      <c r="I244" s="107">
        <f t="shared" si="27"/>
        <v>270833.333333333</v>
      </c>
      <c r="J244" s="100">
        <f t="shared" si="28"/>
        <v>32722.2024488488</v>
      </c>
      <c r="K244" s="100">
        <f t="shared" si="29"/>
        <v>30907.6446608109</v>
      </c>
      <c r="L244" s="100">
        <f t="shared" si="30"/>
        <v>1814.55778803789</v>
      </c>
      <c r="M244" s="100">
        <f t="shared" si="31"/>
        <v>413473.854450508</v>
      </c>
    </row>
    <row r="245" s="82" customFormat="true" spans="5:13">
      <c r="E245" s="82">
        <v>228</v>
      </c>
      <c r="F245" s="100">
        <f t="shared" si="24"/>
        <v>21939.2361111111</v>
      </c>
      <c r="G245" s="100">
        <f t="shared" si="25"/>
        <v>20833.3333333333</v>
      </c>
      <c r="H245" s="100">
        <f t="shared" si="26"/>
        <v>1105.90277777777</v>
      </c>
      <c r="I245" s="107">
        <f t="shared" si="27"/>
        <v>249999.999999999</v>
      </c>
      <c r="J245" s="100">
        <f t="shared" si="28"/>
        <v>32722.2024488488</v>
      </c>
      <c r="K245" s="100">
        <f t="shared" si="29"/>
        <v>31033.8508765092</v>
      </c>
      <c r="L245" s="100">
        <f t="shared" si="30"/>
        <v>1688.35157233957</v>
      </c>
      <c r="M245" s="100">
        <f t="shared" si="31"/>
        <v>382440.003573999</v>
      </c>
    </row>
    <row r="246" s="82" customFormat="true" spans="5:13">
      <c r="E246" s="82">
        <v>229</v>
      </c>
      <c r="F246" s="100">
        <f t="shared" si="24"/>
        <v>21854.1666666667</v>
      </c>
      <c r="G246" s="100">
        <f t="shared" si="25"/>
        <v>20833.3333333333</v>
      </c>
      <c r="H246" s="100">
        <f t="shared" si="26"/>
        <v>1020.83333333333</v>
      </c>
      <c r="I246" s="107">
        <f t="shared" si="27"/>
        <v>229166.666666666</v>
      </c>
      <c r="J246" s="100">
        <f t="shared" si="28"/>
        <v>32722.2024488488</v>
      </c>
      <c r="K246" s="100">
        <f t="shared" si="29"/>
        <v>31160.572434255</v>
      </c>
      <c r="L246" s="100">
        <f t="shared" si="30"/>
        <v>1561.63001459383</v>
      </c>
      <c r="M246" s="100">
        <f t="shared" si="31"/>
        <v>351279.431139744</v>
      </c>
    </row>
    <row r="247" s="82" customFormat="true" spans="5:13">
      <c r="E247" s="82">
        <v>230</v>
      </c>
      <c r="F247" s="100">
        <f t="shared" si="24"/>
        <v>21769.0972222222</v>
      </c>
      <c r="G247" s="100">
        <f t="shared" si="25"/>
        <v>20833.3333333333</v>
      </c>
      <c r="H247" s="100">
        <f t="shared" si="26"/>
        <v>935.763888888886</v>
      </c>
      <c r="I247" s="107">
        <f t="shared" si="27"/>
        <v>208333.333333333</v>
      </c>
      <c r="J247" s="100">
        <f t="shared" si="28"/>
        <v>32722.2024488488</v>
      </c>
      <c r="K247" s="100">
        <f t="shared" si="29"/>
        <v>31287.8114383615</v>
      </c>
      <c r="L247" s="100">
        <f t="shared" si="30"/>
        <v>1434.39101048729</v>
      </c>
      <c r="M247" s="100">
        <f t="shared" si="31"/>
        <v>319991.619701382</v>
      </c>
    </row>
    <row r="248" s="82" customFormat="true" spans="5:13">
      <c r="E248" s="82">
        <v>231</v>
      </c>
      <c r="F248" s="100">
        <f t="shared" si="24"/>
        <v>21684.0277777778</v>
      </c>
      <c r="G248" s="100">
        <f t="shared" si="25"/>
        <v>20833.3333333333</v>
      </c>
      <c r="H248" s="100">
        <f t="shared" si="26"/>
        <v>850.694444444442</v>
      </c>
      <c r="I248" s="107">
        <f t="shared" si="27"/>
        <v>187499.999999999</v>
      </c>
      <c r="J248" s="100">
        <f t="shared" si="28"/>
        <v>32722.2024488488</v>
      </c>
      <c r="K248" s="100">
        <f t="shared" si="29"/>
        <v>31415.5700017348</v>
      </c>
      <c r="L248" s="100">
        <f t="shared" si="30"/>
        <v>1306.63244711398</v>
      </c>
      <c r="M248" s="100">
        <f t="shared" si="31"/>
        <v>288576.049699647</v>
      </c>
    </row>
    <row r="249" s="82" customFormat="true" spans="5:13">
      <c r="E249" s="82">
        <v>232</v>
      </c>
      <c r="F249" s="100">
        <f t="shared" si="24"/>
        <v>21598.9583333333</v>
      </c>
      <c r="G249" s="100">
        <f t="shared" si="25"/>
        <v>20833.3333333333</v>
      </c>
      <c r="H249" s="100">
        <f t="shared" si="26"/>
        <v>765.624999999997</v>
      </c>
      <c r="I249" s="107">
        <f t="shared" si="27"/>
        <v>166666.666666666</v>
      </c>
      <c r="J249" s="100">
        <f t="shared" si="28"/>
        <v>32722.2024488488</v>
      </c>
      <c r="K249" s="100">
        <f t="shared" si="29"/>
        <v>31543.8502459086</v>
      </c>
      <c r="L249" s="100">
        <f t="shared" si="30"/>
        <v>1178.35220294023</v>
      </c>
      <c r="M249" s="100">
        <f t="shared" si="31"/>
        <v>257032.199453739</v>
      </c>
    </row>
    <row r="250" s="82" customFormat="true" spans="5:13">
      <c r="E250" s="82">
        <v>233</v>
      </c>
      <c r="F250" s="100">
        <f t="shared" si="24"/>
        <v>21513.8888888889</v>
      </c>
      <c r="G250" s="100">
        <f t="shared" si="25"/>
        <v>20833.3333333333</v>
      </c>
      <c r="H250" s="100">
        <f t="shared" si="26"/>
        <v>680.555555555552</v>
      </c>
      <c r="I250" s="107">
        <f t="shared" si="27"/>
        <v>145833.333333333</v>
      </c>
      <c r="J250" s="100">
        <f t="shared" si="28"/>
        <v>32722.2024488488</v>
      </c>
      <c r="K250" s="100">
        <f t="shared" si="29"/>
        <v>31672.6543010794</v>
      </c>
      <c r="L250" s="100">
        <f>M249*$C$10</f>
        <v>1049.54814776943</v>
      </c>
      <c r="M250" s="100">
        <f t="shared" si="31"/>
        <v>225359.545152659</v>
      </c>
    </row>
    <row r="251" s="82" customFormat="true" spans="5:13">
      <c r="E251" s="82">
        <v>234</v>
      </c>
      <c r="F251" s="100">
        <f t="shared" si="24"/>
        <v>21428.8194444444</v>
      </c>
      <c r="G251" s="100">
        <f t="shared" si="25"/>
        <v>20833.3333333333</v>
      </c>
      <c r="H251" s="100">
        <f t="shared" si="26"/>
        <v>595.486111111108</v>
      </c>
      <c r="I251" s="107">
        <f t="shared" si="27"/>
        <v>124999.999999999</v>
      </c>
      <c r="J251" s="100">
        <f t="shared" si="28"/>
        <v>32722.2024488488</v>
      </c>
      <c r="K251" s="100">
        <f t="shared" si="29"/>
        <v>31801.9843061421</v>
      </c>
      <c r="L251" s="100">
        <f t="shared" si="30"/>
        <v>920.218142706693</v>
      </c>
      <c r="M251" s="100">
        <f t="shared" si="31"/>
        <v>193557.560846517</v>
      </c>
    </row>
    <row r="252" s="82" customFormat="true" spans="5:13">
      <c r="E252" s="82">
        <v>235</v>
      </c>
      <c r="F252" s="100">
        <f t="shared" si="24"/>
        <v>21343.75</v>
      </c>
      <c r="G252" s="100">
        <f t="shared" si="25"/>
        <v>20833.3333333333</v>
      </c>
      <c r="H252" s="100">
        <f t="shared" si="26"/>
        <v>510.416666666664</v>
      </c>
      <c r="I252" s="107">
        <f t="shared" si="27"/>
        <v>104166.666666666</v>
      </c>
      <c r="J252" s="100">
        <f t="shared" si="28"/>
        <v>32722.2024488488</v>
      </c>
      <c r="K252" s="100">
        <f t="shared" si="29"/>
        <v>31931.8424087255</v>
      </c>
      <c r="L252" s="100">
        <f t="shared" si="30"/>
        <v>790.360040123279</v>
      </c>
      <c r="M252" s="100">
        <f t="shared" si="31"/>
        <v>161625.718437792</v>
      </c>
    </row>
    <row r="253" s="82" customFormat="true" spans="5:13">
      <c r="E253" s="82">
        <v>236</v>
      </c>
      <c r="F253" s="100">
        <f t="shared" si="24"/>
        <v>21258.6805555556</v>
      </c>
      <c r="G253" s="100">
        <f t="shared" si="25"/>
        <v>20833.3333333333</v>
      </c>
      <c r="H253" s="100">
        <f t="shared" si="26"/>
        <v>425.347222222219</v>
      </c>
      <c r="I253" s="107">
        <f t="shared" si="27"/>
        <v>83333.3333333326</v>
      </c>
      <c r="J253" s="100">
        <f t="shared" si="28"/>
        <v>32722.2024488488</v>
      </c>
      <c r="K253" s="100">
        <f t="shared" si="29"/>
        <v>32062.2307652278</v>
      </c>
      <c r="L253" s="100">
        <f t="shared" si="30"/>
        <v>659.971683620984</v>
      </c>
      <c r="M253" s="100">
        <f t="shared" si="31"/>
        <v>129563.487672564</v>
      </c>
    </row>
    <row r="254" s="82" customFormat="true" spans="5:13">
      <c r="E254" s="82">
        <v>237</v>
      </c>
      <c r="F254" s="100">
        <f t="shared" si="24"/>
        <v>21173.6111111111</v>
      </c>
      <c r="G254" s="100">
        <f t="shared" si="25"/>
        <v>20833.3333333333</v>
      </c>
      <c r="H254" s="100">
        <f t="shared" si="26"/>
        <v>340.277777777775</v>
      </c>
      <c r="I254" s="107">
        <f t="shared" si="27"/>
        <v>62499.9999999992</v>
      </c>
      <c r="J254" s="100">
        <f t="shared" si="28"/>
        <v>32722.2024488488</v>
      </c>
      <c r="K254" s="100">
        <f t="shared" si="29"/>
        <v>32193.1515408525</v>
      </c>
      <c r="L254" s="100">
        <f t="shared" si="30"/>
        <v>529.050907996303</v>
      </c>
      <c r="M254" s="100">
        <f t="shared" si="31"/>
        <v>97370.3361317115</v>
      </c>
    </row>
    <row r="255" s="82" customFormat="true" spans="5:13">
      <c r="E255" s="82">
        <v>238</v>
      </c>
      <c r="F255" s="100">
        <f t="shared" si="24"/>
        <v>21088.5416666667</v>
      </c>
      <c r="G255" s="100">
        <f t="shared" si="25"/>
        <v>20833.3333333333</v>
      </c>
      <c r="H255" s="100">
        <f t="shared" si="26"/>
        <v>255.20833333333</v>
      </c>
      <c r="I255" s="107">
        <f t="shared" si="27"/>
        <v>41666.6666666659</v>
      </c>
      <c r="J255" s="100">
        <f t="shared" si="28"/>
        <v>32722.2024488488</v>
      </c>
      <c r="K255" s="100">
        <f t="shared" si="29"/>
        <v>32324.6069096443</v>
      </c>
      <c r="L255" s="100">
        <f t="shared" si="30"/>
        <v>397.595539204489</v>
      </c>
      <c r="M255" s="100">
        <f t="shared" si="31"/>
        <v>65045.7292220672</v>
      </c>
    </row>
    <row r="256" s="82" customFormat="true" spans="5:13">
      <c r="E256" s="82">
        <v>239</v>
      </c>
      <c r="F256" s="100">
        <f t="shared" si="24"/>
        <v>21003.4722222222</v>
      </c>
      <c r="G256" s="100">
        <f t="shared" si="25"/>
        <v>20833.3333333333</v>
      </c>
      <c r="H256" s="100">
        <f t="shared" si="26"/>
        <v>170.138888888886</v>
      </c>
      <c r="I256" s="107">
        <f t="shared" si="27"/>
        <v>20833.3333333326</v>
      </c>
      <c r="J256" s="100">
        <f t="shared" si="28"/>
        <v>32722.2024488488</v>
      </c>
      <c r="K256" s="100">
        <f t="shared" si="29"/>
        <v>32456.5990545254</v>
      </c>
      <c r="L256" s="100">
        <f t="shared" si="30"/>
        <v>265.603394323441</v>
      </c>
      <c r="M256" s="100">
        <f>M255-K256</f>
        <v>32589.1301675418</v>
      </c>
    </row>
    <row r="257" s="82" customFormat="true" ht="15" spans="5:13">
      <c r="E257" s="108">
        <v>240</v>
      </c>
      <c r="F257" s="109">
        <f t="shared" si="24"/>
        <v>20918.4027777778</v>
      </c>
      <c r="G257" s="109">
        <f t="shared" si="25"/>
        <v>20833.3333333333</v>
      </c>
      <c r="H257" s="109">
        <f t="shared" si="26"/>
        <v>85.0694444444414</v>
      </c>
      <c r="I257" s="110">
        <f t="shared" si="27"/>
        <v>-7.49423634260893e-10</v>
      </c>
      <c r="J257" s="109">
        <f t="shared" si="28"/>
        <v>32722.2024488488</v>
      </c>
      <c r="K257" s="109">
        <f t="shared" si="29"/>
        <v>32589.1301673314</v>
      </c>
      <c r="L257" s="109">
        <f>M256*$C$10</f>
        <v>133.072281517462</v>
      </c>
      <c r="M257" s="109">
        <f>M256-K257</f>
        <v>2.10471625905484e-7</v>
      </c>
    </row>
  </sheetData>
  <mergeCells count="3">
    <mergeCell ref="G15:H15"/>
    <mergeCell ref="K15:L15"/>
    <mergeCell ref="E6:K7"/>
  </mergeCells>
  <hyperlinks>
    <hyperlink ref="E6" r:id="rId1" display="招商银行贷款计算器：&#10;https://fin.paas.cmbchina.com/fininfo/calloanper"/>
    <hyperlink ref="E6:K7" r:id="rId2" display="招商银行贷款计算器：&#10;https://fin.paas.cmbchina.com/fininfo/calloanper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1:H21"/>
  <sheetViews>
    <sheetView workbookViewId="0">
      <selection activeCell="K17" sqref="K17"/>
    </sheetView>
  </sheetViews>
  <sheetFormatPr defaultColWidth="9" defaultRowHeight="13.5" outlineLevelCol="7"/>
  <cols>
    <col min="1" max="4" width="9" style="35"/>
    <col min="5" max="5" width="13.25" style="35" customWidth="true"/>
    <col min="6" max="6" width="14.625" style="35" customWidth="true"/>
    <col min="7" max="7" width="14.375" style="35" customWidth="true"/>
    <col min="8" max="8" width="13.375" style="35" customWidth="true"/>
    <col min="9" max="9" width="11.5" style="35" customWidth="true"/>
    <col min="10" max="16384" width="9" style="35"/>
  </cols>
  <sheetData>
    <row r="11" s="35" customFormat="true" ht="14.25"/>
    <row r="12" s="35" customFormat="true" ht="25" customHeight="true" spans="7:8">
      <c r="G12" s="57" t="s">
        <v>51</v>
      </c>
      <c r="H12" s="72" t="s">
        <v>52</v>
      </c>
    </row>
    <row r="13" s="35" customFormat="true" ht="27" customHeight="true" spans="7:8">
      <c r="G13" s="73">
        <v>40000</v>
      </c>
      <c r="H13" s="74">
        <v>0.08</v>
      </c>
    </row>
    <row r="14" s="35" customFormat="true" ht="14.25"/>
    <row r="15" s="35" customFormat="true" ht="24" customHeight="true" spans="4:8">
      <c r="D15" s="69" t="s">
        <v>3</v>
      </c>
      <c r="E15" s="75" t="s">
        <v>26</v>
      </c>
      <c r="F15" s="76" t="s">
        <v>23</v>
      </c>
      <c r="G15" s="77" t="s">
        <v>53</v>
      </c>
      <c r="H15" s="78" t="s">
        <v>54</v>
      </c>
    </row>
    <row r="16" s="35" customFormat="true" ht="25" customHeight="true" spans="4:8">
      <c r="D16" s="70">
        <v>0</v>
      </c>
      <c r="E16" s="43">
        <f>-G13</f>
        <v>-40000</v>
      </c>
      <c r="F16" s="70">
        <f>E16</f>
        <v>-40000</v>
      </c>
      <c r="G16" s="49">
        <f>SUM(F16:F21)</f>
        <v>1922.06155493238</v>
      </c>
      <c r="H16" s="79">
        <f>IRR(E16:E21)</f>
        <v>0.0963454179941978</v>
      </c>
    </row>
    <row r="17" s="35" customFormat="true" ht="18" spans="4:8">
      <c r="D17" s="47">
        <v>1</v>
      </c>
      <c r="E17" s="43">
        <v>8000</v>
      </c>
      <c r="F17" s="80">
        <f>E17/(1+$H$13)^D17</f>
        <v>7407.40740740741</v>
      </c>
      <c r="G17" s="47"/>
      <c r="H17" s="47"/>
    </row>
    <row r="18" s="35" customFormat="true" ht="18" spans="4:8">
      <c r="D18" s="47">
        <v>2</v>
      </c>
      <c r="E18" s="43">
        <v>9200</v>
      </c>
      <c r="F18" s="80">
        <f t="shared" ref="F17:F21" si="0">E18/(1+$H$13)^D18</f>
        <v>7887.51714677641</v>
      </c>
      <c r="G18" s="47"/>
      <c r="H18" s="47"/>
    </row>
    <row r="19" s="35" customFormat="true" ht="18" spans="4:8">
      <c r="D19" s="47">
        <v>3</v>
      </c>
      <c r="E19" s="43">
        <v>10000</v>
      </c>
      <c r="F19" s="80">
        <f t="shared" si="0"/>
        <v>7938.3224102017</v>
      </c>
      <c r="G19" s="47"/>
      <c r="H19" s="47"/>
    </row>
    <row r="20" s="35" customFormat="true" ht="18" spans="4:8">
      <c r="D20" s="47">
        <v>4</v>
      </c>
      <c r="E20" s="43">
        <v>12000</v>
      </c>
      <c r="F20" s="80">
        <f t="shared" si="0"/>
        <v>8820.35823355744</v>
      </c>
      <c r="G20" s="47"/>
      <c r="H20" s="47"/>
    </row>
    <row r="21" s="35" customFormat="true" ht="18.75" spans="4:8">
      <c r="D21" s="71">
        <v>5</v>
      </c>
      <c r="E21" s="48">
        <v>14500</v>
      </c>
      <c r="F21" s="81">
        <f t="shared" si="0"/>
        <v>9868.45635698942</v>
      </c>
      <c r="G21" s="47"/>
      <c r="H21" s="47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P22"/>
  <sheetViews>
    <sheetView zoomScale="130" zoomScaleNormal="130" topLeftCell="A13" workbookViewId="0">
      <selection activeCell="I13" sqref="I13"/>
    </sheetView>
  </sheetViews>
  <sheetFormatPr defaultColWidth="9" defaultRowHeight="18"/>
  <cols>
    <col min="1" max="2" width="9" style="47"/>
    <col min="3" max="3" width="12.375" style="47" customWidth="true"/>
    <col min="4" max="4" width="14" style="47" customWidth="true"/>
    <col min="5" max="5" width="13.5" style="47" customWidth="true"/>
    <col min="6" max="12" width="9" style="47"/>
    <col min="13" max="13" width="10.625" style="47" customWidth="true"/>
    <col min="14" max="14" width="12.125" style="47" customWidth="true"/>
    <col min="15" max="15" width="13.75" style="47" customWidth="true"/>
    <col min="16" max="16" width="15.375" style="47" customWidth="true"/>
    <col min="17" max="17" width="11.625" style="47" customWidth="true"/>
    <col min="18" max="16384" width="9" style="47"/>
  </cols>
  <sheetData>
    <row r="7" s="47" customFormat="true" ht="27" customHeight="true"/>
    <row r="8" s="47" customFormat="true" ht="37" customHeight="true"/>
    <row r="9" s="47" customFormat="true" ht="7" customHeight="true"/>
    <row r="10" s="47" customFormat="true" ht="24" customHeight="true" spans="4:5">
      <c r="D10" s="40"/>
      <c r="E10" s="60" t="s">
        <v>52</v>
      </c>
    </row>
    <row r="11" s="47" customFormat="true" ht="73" customHeight="true" spans="4:6">
      <c r="D11" s="48"/>
      <c r="E11" s="61">
        <f>F11/2/100</f>
        <v>0.05</v>
      </c>
      <c r="F11" s="62">
        <v>10</v>
      </c>
    </row>
    <row r="12" s="47" customFormat="true" ht="30" customHeight="true" spans="5:6">
      <c r="E12" s="63"/>
      <c r="F12" s="62"/>
    </row>
    <row r="13" s="47" customFormat="true" ht="39" customHeight="true" spans="2:5">
      <c r="B13" s="57" t="s">
        <v>55</v>
      </c>
      <c r="C13" s="58"/>
      <c r="D13" s="58"/>
      <c r="E13" s="64">
        <f>MAX(C22:E22)</f>
        <v>1031.45448655653</v>
      </c>
    </row>
    <row r="14" s="47" customFormat="true" ht="36" customHeight="true" spans="2:5">
      <c r="B14" s="57" t="s">
        <v>56</v>
      </c>
      <c r="C14" s="58"/>
      <c r="D14" s="58"/>
      <c r="E14" s="65" t="str">
        <f>INDEX(C17:E17,MATCH(E13,C22:E22,0))</f>
        <v>C</v>
      </c>
    </row>
    <row r="16" s="47" customFormat="true" ht="18.75"/>
    <row r="17" s="47" customFormat="true" ht="18.75" spans="2:5">
      <c r="B17" s="36" t="s">
        <v>3</v>
      </c>
      <c r="C17" s="37" t="s">
        <v>57</v>
      </c>
      <c r="D17" s="37" t="s">
        <v>58</v>
      </c>
      <c r="E17" s="42" t="s">
        <v>59</v>
      </c>
    </row>
    <row r="18" s="47" customFormat="true" spans="2:6">
      <c r="B18" s="38">
        <v>0</v>
      </c>
      <c r="C18" s="43">
        <v>-1800</v>
      </c>
      <c r="D18" s="43">
        <v>-1800</v>
      </c>
      <c r="E18" s="44">
        <v>-1700</v>
      </c>
      <c r="F18" s="66"/>
    </row>
    <row r="19" s="47" customFormat="true" spans="2:6">
      <c r="B19" s="38">
        <v>1</v>
      </c>
      <c r="C19" s="43">
        <v>1300</v>
      </c>
      <c r="D19" s="43">
        <v>1200</v>
      </c>
      <c r="E19" s="44">
        <v>800</v>
      </c>
      <c r="F19" s="66"/>
    </row>
    <row r="20" s="47" customFormat="true" spans="2:16">
      <c r="B20" s="38">
        <v>2</v>
      </c>
      <c r="C20" s="43">
        <v>900</v>
      </c>
      <c r="D20" s="43">
        <v>1000</v>
      </c>
      <c r="E20" s="44">
        <v>600</v>
      </c>
      <c r="F20" s="66"/>
      <c r="N20" s="68"/>
      <c r="O20" s="68"/>
      <c r="P20" s="68"/>
    </row>
    <row r="21" s="47" customFormat="true" ht="18.75" spans="2:6">
      <c r="B21" s="38">
        <v>3</v>
      </c>
      <c r="C21" s="43">
        <v>850</v>
      </c>
      <c r="D21" s="43">
        <v>900</v>
      </c>
      <c r="E21" s="44">
        <v>1650</v>
      </c>
      <c r="F21" s="66"/>
    </row>
    <row r="22" s="47" customFormat="true" ht="23" customHeight="true" spans="2:6">
      <c r="B22" s="36" t="s">
        <v>53</v>
      </c>
      <c r="C22" s="59">
        <f>NPV($E$11,C19:C21)+C18</f>
        <v>988.683727459238</v>
      </c>
      <c r="D22" s="59">
        <f>NPV($E$11,D19:D21)+D18</f>
        <v>1027.34045999352</v>
      </c>
      <c r="E22" s="67">
        <f>NPV($E$11,E19:E21)+E18</f>
        <v>1031.45448655653</v>
      </c>
      <c r="F22" s="66"/>
    </row>
  </sheetData>
  <mergeCells count="2">
    <mergeCell ref="B13:D13"/>
    <mergeCell ref="B14:D14"/>
  </mergeCell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Spinner 1" r:id="rId3">
              <controlPr defaultSize="0">
                <anchor moveWithCells="1">
                  <from>
                    <xdr:col>3</xdr:col>
                    <xdr:colOff>219075</xdr:colOff>
                    <xdr:row>10</xdr:row>
                    <xdr:rowOff>85725</xdr:rowOff>
                  </from>
                  <to>
                    <xdr:col>3</xdr:col>
                    <xdr:colOff>876935</xdr:colOff>
                    <xdr:row>10</xdr:row>
                    <xdr:rowOff>837565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1:M28"/>
  <sheetViews>
    <sheetView workbookViewId="0">
      <selection activeCell="J19" sqref="J19"/>
    </sheetView>
  </sheetViews>
  <sheetFormatPr defaultColWidth="9" defaultRowHeight="13.5"/>
  <cols>
    <col min="1" max="3" width="9" style="35"/>
    <col min="4" max="4" width="11.875" style="35"/>
    <col min="5" max="5" width="9" style="35"/>
    <col min="6" max="6" width="14" style="35" customWidth="true"/>
    <col min="7" max="7" width="12.25" style="35" customWidth="true"/>
    <col min="8" max="8" width="13.375" style="35" customWidth="true"/>
    <col min="9" max="9" width="27" style="35" customWidth="true"/>
    <col min="10" max="10" width="40.25" style="35" customWidth="true"/>
    <col min="11" max="11" width="14.5" style="35" customWidth="true"/>
    <col min="12" max="12" width="12.875" style="35" customWidth="true"/>
    <col min="13" max="13" width="12.625" style="35"/>
    <col min="14" max="16384" width="9" style="35"/>
  </cols>
  <sheetData>
    <row r="11" ht="19.5" spans="3:10">
      <c r="C11" s="36" t="s">
        <v>3</v>
      </c>
      <c r="D11" s="37" t="s">
        <v>60</v>
      </c>
      <c r="E11" s="37" t="s">
        <v>61</v>
      </c>
      <c r="F11" s="37" t="s">
        <v>62</v>
      </c>
      <c r="G11" s="42" t="s">
        <v>6</v>
      </c>
      <c r="H11" s="42" t="s">
        <v>53</v>
      </c>
      <c r="I11" s="51" t="s">
        <v>63</v>
      </c>
      <c r="J11" s="52" t="s">
        <v>64</v>
      </c>
    </row>
    <row r="12" ht="18.75" spans="3:10">
      <c r="C12" s="38">
        <v>0</v>
      </c>
      <c r="D12" s="39">
        <v>44680</v>
      </c>
      <c r="E12" s="43"/>
      <c r="F12" s="43">
        <v>-5000</v>
      </c>
      <c r="G12" s="44">
        <v>-5000</v>
      </c>
      <c r="H12" s="45">
        <f>SUM(G12:G22)</f>
        <v>0.0531493444318585</v>
      </c>
      <c r="I12" s="53">
        <v>0.1353</v>
      </c>
      <c r="J12" s="54">
        <v>0.12775</v>
      </c>
    </row>
    <row r="13" ht="18" spans="3:9">
      <c r="C13" s="38">
        <v>1</v>
      </c>
      <c r="D13" s="39">
        <v>44721</v>
      </c>
      <c r="E13" s="43">
        <f>DATEDIF($D$12,D13,"d")</f>
        <v>41</v>
      </c>
      <c r="F13" s="43">
        <v>571.5</v>
      </c>
      <c r="G13" s="46">
        <f>F13/(1+$I$12)^(E13/365)</f>
        <v>563.411522625789</v>
      </c>
      <c r="H13" s="47"/>
      <c r="I13" s="47"/>
    </row>
    <row r="14" ht="18" spans="3:9">
      <c r="C14" s="38">
        <v>2</v>
      </c>
      <c r="D14" s="39">
        <v>44751</v>
      </c>
      <c r="E14" s="43">
        <f t="shared" ref="E14:E22" si="0">DATEDIF($D$12,D14,"d")</f>
        <v>71</v>
      </c>
      <c r="F14" s="43">
        <v>547.25</v>
      </c>
      <c r="G14" s="46">
        <f t="shared" ref="G14:G22" si="1">F14/(1+$I$12)^(E14/365)</f>
        <v>533.907004771489</v>
      </c>
      <c r="H14" s="47"/>
      <c r="I14" s="47"/>
    </row>
    <row r="15" ht="18" spans="3:9">
      <c r="C15" s="38">
        <v>3</v>
      </c>
      <c r="D15" s="39">
        <v>44782</v>
      </c>
      <c r="E15" s="43">
        <f t="shared" si="0"/>
        <v>102</v>
      </c>
      <c r="F15" s="43">
        <v>543.4</v>
      </c>
      <c r="G15" s="46">
        <f t="shared" si="1"/>
        <v>524.467828381868</v>
      </c>
      <c r="H15" s="47"/>
      <c r="I15" s="47"/>
    </row>
    <row r="16" ht="18" spans="3:9">
      <c r="C16" s="38">
        <v>4</v>
      </c>
      <c r="D16" s="39">
        <v>44813</v>
      </c>
      <c r="E16" s="43">
        <f t="shared" si="0"/>
        <v>133</v>
      </c>
      <c r="F16" s="43">
        <v>537.98</v>
      </c>
      <c r="G16" s="46">
        <f t="shared" si="1"/>
        <v>513.670612474342</v>
      </c>
      <c r="H16" s="47"/>
      <c r="I16" s="47"/>
    </row>
    <row r="17" ht="18" spans="3:9">
      <c r="C17" s="38">
        <v>5</v>
      </c>
      <c r="D17" s="39">
        <v>44843</v>
      </c>
      <c r="E17" s="43">
        <f t="shared" si="0"/>
        <v>163</v>
      </c>
      <c r="F17" s="43">
        <v>531.5</v>
      </c>
      <c r="G17" s="46">
        <f t="shared" si="1"/>
        <v>502.217933712496</v>
      </c>
      <c r="H17" s="47"/>
      <c r="I17" s="47"/>
    </row>
    <row r="18" ht="18" spans="3:9">
      <c r="C18" s="38">
        <v>6</v>
      </c>
      <c r="D18" s="39">
        <v>44874</v>
      </c>
      <c r="E18" s="43">
        <f t="shared" si="0"/>
        <v>194</v>
      </c>
      <c r="F18" s="43">
        <v>527.13</v>
      </c>
      <c r="G18" s="46">
        <f t="shared" si="1"/>
        <v>492.749340828265</v>
      </c>
      <c r="H18" s="47"/>
      <c r="I18" s="47"/>
    </row>
    <row r="19" ht="18" spans="3:9">
      <c r="C19" s="38">
        <v>7</v>
      </c>
      <c r="D19" s="39">
        <v>44904</v>
      </c>
      <c r="E19" s="43">
        <f t="shared" si="0"/>
        <v>224</v>
      </c>
      <c r="F19" s="43">
        <v>521</v>
      </c>
      <c r="G19" s="46">
        <f t="shared" si="1"/>
        <v>481.965997852167</v>
      </c>
      <c r="H19" s="47"/>
      <c r="I19" s="47"/>
    </row>
    <row r="20" ht="18" spans="3:9">
      <c r="C20" s="38">
        <v>8</v>
      </c>
      <c r="D20" s="39">
        <v>44935</v>
      </c>
      <c r="E20" s="43">
        <f t="shared" si="0"/>
        <v>255</v>
      </c>
      <c r="F20" s="43">
        <v>516.28</v>
      </c>
      <c r="G20" s="46">
        <f t="shared" si="1"/>
        <v>472.479912191894</v>
      </c>
      <c r="H20" s="47"/>
      <c r="I20" s="47"/>
    </row>
    <row r="21" ht="18" spans="3:9">
      <c r="C21" s="38">
        <v>9</v>
      </c>
      <c r="D21" s="39">
        <v>44966</v>
      </c>
      <c r="E21" s="43">
        <f t="shared" si="0"/>
        <v>286</v>
      </c>
      <c r="F21" s="43">
        <v>510.85</v>
      </c>
      <c r="G21" s="46">
        <f t="shared" si="1"/>
        <v>462.499018815704</v>
      </c>
      <c r="H21" s="47"/>
      <c r="I21" s="47"/>
    </row>
    <row r="22" ht="18.75" spans="3:9">
      <c r="C22" s="40">
        <v>10</v>
      </c>
      <c r="D22" s="41">
        <v>44994</v>
      </c>
      <c r="E22" s="48">
        <f t="shared" si="0"/>
        <v>314</v>
      </c>
      <c r="F22" s="48">
        <v>504.9</v>
      </c>
      <c r="G22" s="49">
        <f t="shared" si="1"/>
        <v>452.683977690418</v>
      </c>
      <c r="H22" s="47"/>
      <c r="I22" s="47"/>
    </row>
    <row r="24" spans="8:8">
      <c r="H24" s="50"/>
    </row>
    <row r="25" spans="9:9">
      <c r="I25" s="55"/>
    </row>
    <row r="26" spans="11:11">
      <c r="K26" s="56"/>
    </row>
    <row r="27" ht="24" customHeight="true"/>
    <row r="28" ht="21" customHeight="true" spans="13:13">
      <c r="M28" s="50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年金现值的计算</vt:lpstr>
      <vt:lpstr>定投终值计算</vt:lpstr>
      <vt:lpstr>猜测法和函数法计算IRR</vt:lpstr>
      <vt:lpstr>贷款利率计算</vt:lpstr>
      <vt:lpstr>还款年限计算</vt:lpstr>
      <vt:lpstr>房贷计算器</vt:lpstr>
      <vt:lpstr>投资净现值计算</vt:lpstr>
      <vt:lpstr>净现值评价项目</vt:lpstr>
      <vt:lpstr>现金贷年化IRR</vt:lpstr>
      <vt:lpstr>车位贷年化IRR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2022-04-29T21:44:00Z</dcterms:created>
  <dcterms:modified xsi:type="dcterms:W3CDTF">2023-05-16T21:05:15Z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