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esktop\博士论文发表\"/>
    </mc:Choice>
  </mc:AlternateContent>
  <xr:revisionPtr revIDLastSave="0" documentId="13_ncr:1_{651E07BA-80B2-482E-8E86-0B5343F1FE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4" sheetId="4" r:id="rId1"/>
    <sheet name="广州大道" sheetId="1" r:id="rId2"/>
    <sheet name="临江大道" sheetId="2" r:id="rId3"/>
    <sheet name="Sheet3" sheetId="3" r:id="rId4"/>
    <sheet name="Sheet2" sheetId="6" r:id="rId5"/>
    <sheet name="Sheet1" sheetId="5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5" l="1"/>
  <c r="K54" i="5" s="1"/>
  <c r="I51" i="5"/>
  <c r="I52" i="5"/>
  <c r="I53" i="5"/>
  <c r="I50" i="5"/>
  <c r="K50" i="5" s="1"/>
  <c r="K75" i="5"/>
  <c r="K74" i="5"/>
  <c r="K73" i="5"/>
  <c r="K72" i="5"/>
  <c r="K71" i="5"/>
  <c r="K61" i="5"/>
  <c r="K60" i="5"/>
  <c r="K59" i="5"/>
  <c r="K58" i="5"/>
  <c r="K57" i="5"/>
  <c r="K53" i="5"/>
  <c r="K52" i="5"/>
  <c r="K51" i="5"/>
  <c r="K47" i="5"/>
  <c r="K46" i="5"/>
  <c r="K45" i="5"/>
  <c r="K44" i="5"/>
  <c r="K43" i="5"/>
  <c r="K36" i="5"/>
  <c r="K37" i="5"/>
  <c r="K38" i="5"/>
  <c r="K39" i="5"/>
  <c r="K35" i="5"/>
  <c r="K25" i="5"/>
  <c r="K26" i="5"/>
  <c r="K27" i="5"/>
  <c r="K28" i="5"/>
  <c r="K29" i="5"/>
  <c r="K24" i="5"/>
  <c r="N46" i="4"/>
  <c r="L46" i="4"/>
  <c r="M46" i="4" s="1"/>
  <c r="N45" i="4"/>
  <c r="L45" i="4"/>
  <c r="M45" i="4" s="1"/>
  <c r="N44" i="4"/>
  <c r="L44" i="4"/>
  <c r="M44" i="4" s="1"/>
  <c r="N43" i="4"/>
  <c r="L43" i="4"/>
  <c r="M43" i="4" s="1"/>
  <c r="N42" i="4"/>
  <c r="M42" i="4"/>
  <c r="L42" i="4"/>
  <c r="N41" i="4"/>
  <c r="L41" i="4"/>
  <c r="M41" i="4" s="1"/>
  <c r="N35" i="4"/>
  <c r="L35" i="4"/>
  <c r="M35" i="4" s="1"/>
  <c r="W34" i="4"/>
  <c r="X34" i="4" s="1"/>
  <c r="Y34" i="4" s="1"/>
  <c r="U34" i="4"/>
  <c r="N34" i="4"/>
  <c r="L34" i="4"/>
  <c r="M34" i="4" s="1"/>
  <c r="Y33" i="4"/>
  <c r="X33" i="4"/>
  <c r="W33" i="4"/>
  <c r="U33" i="4"/>
  <c r="N33" i="4"/>
  <c r="M33" i="4"/>
  <c r="L33" i="4"/>
  <c r="X32" i="4"/>
  <c r="Y32" i="4" s="1"/>
  <c r="W32" i="4"/>
  <c r="U32" i="4"/>
  <c r="N32" i="4"/>
  <c r="L32" i="4"/>
  <c r="M32" i="4" s="1"/>
  <c r="W31" i="4"/>
  <c r="X31" i="4" s="1"/>
  <c r="Y31" i="4" s="1"/>
  <c r="U31" i="4"/>
  <c r="N31" i="4"/>
  <c r="M31" i="4"/>
  <c r="L31" i="4"/>
  <c r="W30" i="4"/>
  <c r="X30" i="4" s="1"/>
  <c r="Y30" i="4" s="1"/>
  <c r="U30" i="4"/>
  <c r="N30" i="4"/>
  <c r="L30" i="4"/>
  <c r="M30" i="4" s="1"/>
  <c r="X29" i="4"/>
  <c r="Y29" i="4" s="1"/>
  <c r="W29" i="4"/>
  <c r="U29" i="4"/>
  <c r="N29" i="4"/>
  <c r="M29" i="4"/>
  <c r="L29" i="4"/>
  <c r="N11" i="4"/>
  <c r="L11" i="4"/>
  <c r="M11" i="4" s="1"/>
  <c r="N10" i="4"/>
  <c r="L10" i="4"/>
  <c r="M10" i="4" s="1"/>
  <c r="N9" i="4"/>
  <c r="L9" i="4"/>
  <c r="M9" i="4" s="1"/>
  <c r="N8" i="4"/>
  <c r="M8" i="4"/>
  <c r="L8" i="4"/>
  <c r="N7" i="4"/>
  <c r="M7" i="4"/>
  <c r="L7" i="4"/>
  <c r="N6" i="4"/>
  <c r="M6" i="4"/>
  <c r="L6" i="4"/>
  <c r="N5" i="4"/>
  <c r="L5" i="4"/>
  <c r="M5" i="4" s="1"/>
</calcChain>
</file>

<file path=xl/sharedStrings.xml><?xml version="1.0" encoding="utf-8"?>
<sst xmlns="http://schemas.openxmlformats.org/spreadsheetml/2006/main" count="238" uniqueCount="141">
  <si>
    <t>道路名称</t>
  </si>
  <si>
    <r>
      <rPr>
        <sz val="11"/>
        <color theme="1"/>
        <rFont val="宋体"/>
        <charset val="134"/>
        <scheme val="minor"/>
      </rPr>
      <t>最佳密度K</t>
    </r>
    <r>
      <rPr>
        <vertAlign val="subscript"/>
        <sz val="11"/>
        <color theme="1"/>
        <rFont val="宋体"/>
        <charset val="134"/>
        <scheme val="minor"/>
      </rPr>
      <t>m</t>
    </r>
  </si>
  <si>
    <r>
      <rPr>
        <sz val="11"/>
        <color theme="1"/>
        <rFont val="宋体"/>
        <charset val="134"/>
        <scheme val="minor"/>
      </rPr>
      <t>最佳速度V</t>
    </r>
    <r>
      <rPr>
        <vertAlign val="subscript"/>
        <sz val="11"/>
        <color theme="1"/>
        <rFont val="宋体"/>
        <charset val="134"/>
        <scheme val="minor"/>
      </rPr>
      <t>m</t>
    </r>
  </si>
  <si>
    <r>
      <rPr>
        <sz val="11"/>
        <color theme="1"/>
        <rFont val="宋体"/>
        <charset val="134"/>
        <scheme val="minor"/>
      </rPr>
      <t>自由流速度V</t>
    </r>
    <r>
      <rPr>
        <vertAlign val="subscript"/>
        <sz val="11"/>
        <color theme="1"/>
        <rFont val="宋体"/>
        <charset val="134"/>
        <scheme val="minor"/>
      </rPr>
      <t>f</t>
    </r>
  </si>
  <si>
    <t>车道数(单向)</t>
  </si>
  <si>
    <t>车道宽度</t>
  </si>
  <si>
    <t>参数α</t>
  </si>
  <si>
    <t>参数β</t>
  </si>
  <si>
    <t>断面最大容量</t>
  </si>
  <si>
    <t>pcu/km</t>
  </si>
  <si>
    <t>km/h</t>
  </si>
  <si>
    <t>条</t>
  </si>
  <si>
    <t>m</t>
  </si>
  <si>
    <t>pcu/h</t>
  </si>
  <si>
    <r>
      <rPr>
        <sz val="11"/>
        <color theme="1"/>
        <rFont val="宋体"/>
        <charset val="134"/>
        <scheme val="minor"/>
      </rPr>
      <t>临江大道(西</t>
    </r>
    <r>
      <rPr>
        <sz val="11"/>
        <color theme="1"/>
        <rFont val="Arial"/>
        <family val="2"/>
      </rPr>
      <t>→</t>
    </r>
    <r>
      <rPr>
        <sz val="11"/>
        <color theme="1"/>
        <rFont val="宋体"/>
        <charset val="134"/>
        <scheme val="minor"/>
      </rPr>
      <t>东)6 专</t>
    </r>
  </si>
  <si>
    <t>黄埔大道中(西→东)10 3.5</t>
  </si>
  <si>
    <t xml:space="preserve">花城大道(东→西)6 </t>
  </si>
  <si>
    <t>新港西路(西→东)8 专</t>
  </si>
  <si>
    <t>工业大道北(南→北)8 专</t>
  </si>
  <si>
    <t>广州大道中段(南→北)10</t>
  </si>
  <si>
    <t>猎德大道(南→北)8 3.5</t>
  </si>
  <si>
    <t>最佳密度</t>
  </si>
  <si>
    <t>最佳速度</t>
  </si>
  <si>
    <t>自由流速度</t>
  </si>
  <si>
    <r>
      <rPr>
        <sz val="11"/>
        <color theme="1"/>
        <rFont val="宋体"/>
        <charset val="134"/>
      </rPr>
      <t>参数</t>
    </r>
    <r>
      <rPr>
        <i/>
        <sz val="11"/>
        <color theme="1"/>
        <rFont val="Arial"/>
        <family val="2"/>
      </rPr>
      <t>α</t>
    </r>
  </si>
  <si>
    <r>
      <rPr>
        <sz val="11"/>
        <color theme="1"/>
        <rFont val="宋体"/>
        <charset val="134"/>
      </rPr>
      <t>参数</t>
    </r>
    <r>
      <rPr>
        <i/>
        <sz val="11"/>
        <color theme="1"/>
        <rFont val="Arial"/>
        <family val="2"/>
      </rPr>
      <t>β</t>
    </r>
  </si>
  <si>
    <t>路段断面最大容量</t>
  </si>
  <si>
    <r>
      <rPr>
        <sz val="11"/>
        <color theme="1"/>
        <rFont val="宋体"/>
        <charset val="134"/>
        <scheme val="minor"/>
      </rPr>
      <t>东风东路(西</t>
    </r>
    <r>
      <rPr>
        <sz val="11"/>
        <color theme="1"/>
        <rFont val="Arial"/>
        <family val="2"/>
      </rPr>
      <t>→</t>
    </r>
    <r>
      <rPr>
        <sz val="11"/>
        <color theme="1"/>
        <rFont val="宋体"/>
        <charset val="134"/>
        <scheme val="minor"/>
      </rPr>
      <t>东)</t>
    </r>
  </si>
  <si>
    <t>黄埔大道中(西→东)</t>
  </si>
  <si>
    <t>花城大道(东→西)</t>
  </si>
  <si>
    <t>新港西路(西→东)</t>
  </si>
  <si>
    <t>工业大道北(南→北)</t>
  </si>
  <si>
    <t>广州大道中段(南→北)</t>
  </si>
  <si>
    <t>猎德大道(南→北)</t>
  </si>
  <si>
    <r>
      <rPr>
        <sz val="9"/>
        <color theme="1"/>
        <rFont val="宋体"/>
        <charset val="134"/>
        <scheme val="minor"/>
      </rPr>
      <t>最佳密度K</t>
    </r>
    <r>
      <rPr>
        <vertAlign val="subscript"/>
        <sz val="9"/>
        <color theme="1"/>
        <rFont val="宋体"/>
        <charset val="134"/>
        <scheme val="minor"/>
      </rPr>
      <t>m</t>
    </r>
  </si>
  <si>
    <r>
      <rPr>
        <sz val="9"/>
        <color theme="1"/>
        <rFont val="宋体"/>
        <charset val="134"/>
        <scheme val="minor"/>
      </rPr>
      <t>最佳速度V</t>
    </r>
    <r>
      <rPr>
        <vertAlign val="subscript"/>
        <sz val="9"/>
        <color theme="1"/>
        <rFont val="宋体"/>
        <charset val="134"/>
        <scheme val="minor"/>
      </rPr>
      <t>m</t>
    </r>
  </si>
  <si>
    <r>
      <rPr>
        <sz val="9"/>
        <color theme="1"/>
        <rFont val="宋体"/>
        <charset val="134"/>
        <scheme val="minor"/>
      </rPr>
      <t>自由流速度V</t>
    </r>
    <r>
      <rPr>
        <vertAlign val="subscript"/>
        <sz val="9"/>
        <color theme="1"/>
        <rFont val="宋体"/>
        <charset val="134"/>
        <scheme val="minor"/>
      </rPr>
      <t>f</t>
    </r>
  </si>
  <si>
    <t>车道数</t>
  </si>
  <si>
    <r>
      <rPr>
        <sz val="9"/>
        <color theme="1"/>
        <rFont val="宋体"/>
        <charset val="134"/>
      </rPr>
      <t>参数</t>
    </r>
    <r>
      <rPr>
        <sz val="9"/>
        <color theme="1"/>
        <rFont val="Calibri"/>
        <family val="2"/>
      </rPr>
      <t>α</t>
    </r>
  </si>
  <si>
    <r>
      <rPr>
        <sz val="9"/>
        <color theme="1"/>
        <rFont val="宋体"/>
        <charset val="134"/>
      </rPr>
      <t>参数</t>
    </r>
    <r>
      <rPr>
        <sz val="9"/>
        <color theme="1"/>
        <rFont val="Calibri"/>
        <family val="2"/>
      </rPr>
      <t>β</t>
    </r>
  </si>
  <si>
    <t>路网名称</t>
  </si>
  <si>
    <r>
      <rPr>
        <sz val="9"/>
        <color theme="1"/>
        <rFont val="宋体"/>
        <charset val="134"/>
        <scheme val="minor"/>
      </rPr>
      <t>最佳平均密度K</t>
    </r>
    <r>
      <rPr>
        <vertAlign val="subscript"/>
        <sz val="9"/>
        <color theme="1"/>
        <rFont val="宋体"/>
        <charset val="134"/>
        <scheme val="minor"/>
      </rPr>
      <t>m</t>
    </r>
  </si>
  <si>
    <r>
      <rPr>
        <sz val="9"/>
        <color theme="1"/>
        <rFont val="宋体"/>
        <charset val="134"/>
        <scheme val="minor"/>
      </rPr>
      <t>最佳平均速度V</t>
    </r>
    <r>
      <rPr>
        <vertAlign val="subscript"/>
        <sz val="9"/>
        <color theme="1"/>
        <rFont val="宋体"/>
        <charset val="134"/>
        <scheme val="minor"/>
      </rPr>
      <t>m</t>
    </r>
  </si>
  <si>
    <r>
      <rPr>
        <sz val="9"/>
        <color theme="1"/>
        <rFont val="宋体"/>
        <charset val="134"/>
        <scheme val="minor"/>
      </rPr>
      <t>平均自由流速度V</t>
    </r>
    <r>
      <rPr>
        <vertAlign val="subscript"/>
        <sz val="9"/>
        <color theme="1"/>
        <rFont val="宋体"/>
        <charset val="134"/>
        <scheme val="minor"/>
      </rPr>
      <t>f</t>
    </r>
  </si>
  <si>
    <t>密度标准差</t>
  </si>
  <si>
    <t>道路总面积</t>
  </si>
  <si>
    <t>车道总长</t>
  </si>
  <si>
    <t>路网容量</t>
  </si>
  <si>
    <r>
      <rPr>
        <sz val="9"/>
        <color theme="1"/>
        <rFont val="宋体"/>
        <charset val="134"/>
        <scheme val="minor"/>
      </rPr>
      <t>km</t>
    </r>
    <r>
      <rPr>
        <vertAlign val="superscript"/>
        <sz val="9"/>
        <color theme="1"/>
        <rFont val="宋体"/>
        <charset val="134"/>
        <scheme val="minor"/>
      </rPr>
      <t>2</t>
    </r>
  </si>
  <si>
    <t>km</t>
  </si>
  <si>
    <r>
      <rPr>
        <sz val="9"/>
        <color theme="1"/>
        <rFont val="宋体"/>
        <charset val="134"/>
        <scheme val="minor"/>
      </rPr>
      <t>pcu</t>
    </r>
    <r>
      <rPr>
        <sz val="9"/>
        <color theme="1"/>
        <rFont val="Microsoft YaHei"/>
        <charset val="134"/>
      </rPr>
      <t>∙</t>
    </r>
    <r>
      <rPr>
        <sz val="9"/>
        <color theme="1"/>
        <rFont val="宋体"/>
        <charset val="134"/>
        <scheme val="minor"/>
      </rPr>
      <t>km</t>
    </r>
  </si>
  <si>
    <r>
      <rPr>
        <sz val="9"/>
        <color theme="1"/>
        <rFont val="宋体"/>
        <charset val="134"/>
        <scheme val="minor"/>
      </rPr>
      <t>临江大道(西</t>
    </r>
    <r>
      <rPr>
        <sz val="9"/>
        <color theme="1"/>
        <rFont val="Arial"/>
        <family val="2"/>
      </rPr>
      <t>→</t>
    </r>
    <r>
      <rPr>
        <sz val="9"/>
        <color theme="1"/>
        <rFont val="宋体"/>
        <charset val="134"/>
        <scheme val="minor"/>
      </rPr>
      <t>东)</t>
    </r>
  </si>
  <si>
    <t>荔湾区路网</t>
  </si>
  <si>
    <t>越秀区路网</t>
  </si>
  <si>
    <t xml:space="preserve">花城大道(东→西) </t>
  </si>
  <si>
    <t>天河区路网</t>
  </si>
  <si>
    <t>海珠1区路网</t>
  </si>
  <si>
    <t>海珠2区路网</t>
  </si>
  <si>
    <t>大学城路网</t>
  </si>
  <si>
    <r>
      <rPr>
        <sz val="9"/>
        <color theme="1"/>
        <rFont val="宋体"/>
        <charset val="134"/>
        <scheme val="minor"/>
      </rPr>
      <t>m</t>
    </r>
    <r>
      <rPr>
        <vertAlign val="superscript"/>
        <sz val="9"/>
        <color theme="1"/>
        <rFont val="宋体"/>
        <charset val="134"/>
        <scheme val="minor"/>
      </rPr>
      <t>2</t>
    </r>
  </si>
  <si>
    <t>时间</t>
  </si>
  <si>
    <t>密度</t>
  </si>
  <si>
    <t>速度</t>
  </si>
  <si>
    <t>断面容量</t>
  </si>
  <si>
    <t>临江大道        (西→东)</t>
  </si>
  <si>
    <t>黄埔大道中        (西→东)</t>
  </si>
  <si>
    <t>花城大道             (东→西)</t>
  </si>
  <si>
    <t>新港西路            (西→东)</t>
  </si>
  <si>
    <t>工业大道北          (南→北)</t>
  </si>
  <si>
    <t>广州大道中段             (南→北)</t>
  </si>
  <si>
    <t>猎德大道             (南→北)</t>
  </si>
  <si>
    <t>断面最大流量          pcu/h</t>
  </si>
  <si>
    <t>路网最大流量 pcu/km</t>
  </si>
  <si>
    <t>理论体系</t>
  </si>
  <si>
    <t>复杂性</t>
  </si>
  <si>
    <t>主观性</t>
  </si>
  <si>
    <t>准确性</t>
  </si>
  <si>
    <t>实例应用</t>
  </si>
  <si>
    <t>状态</t>
  </si>
  <si>
    <t>规划模型</t>
  </si>
  <si>
    <t>简单</t>
  </si>
  <si>
    <t>较少</t>
  </si>
  <si>
    <t>好</t>
  </si>
  <si>
    <t>多</t>
  </si>
  <si>
    <t>静态</t>
  </si>
  <si>
    <t>系统动力学模型</t>
  </si>
  <si>
    <t>复杂</t>
  </si>
  <si>
    <t>较多</t>
  </si>
  <si>
    <t>一般</t>
  </si>
  <si>
    <t>少</t>
  </si>
  <si>
    <t>动态</t>
  </si>
  <si>
    <t>Time</t>
    <phoneticPr fontId="17" type="noConversion"/>
  </si>
  <si>
    <t>Density</t>
    <phoneticPr fontId="17" type="noConversion"/>
  </si>
  <si>
    <t>Speed</t>
    <phoneticPr fontId="17" type="noConversion"/>
  </si>
  <si>
    <t>Capacity</t>
    <phoneticPr fontId="17" type="noConversion"/>
  </si>
  <si>
    <t>交通方式</t>
    <phoneticPr fontId="17" type="noConversion"/>
  </si>
  <si>
    <t>地面公交</t>
    <phoneticPr fontId="17" type="noConversion"/>
  </si>
  <si>
    <t>轨道交通</t>
    <phoneticPr fontId="17" type="noConversion"/>
  </si>
  <si>
    <t>出租车</t>
    <phoneticPr fontId="17" type="noConversion"/>
  </si>
  <si>
    <t>私家车</t>
    <phoneticPr fontId="17" type="noConversion"/>
  </si>
  <si>
    <t>非机动车</t>
    <phoneticPr fontId="17" type="noConversion"/>
  </si>
  <si>
    <t>步行</t>
    <phoneticPr fontId="17" type="noConversion"/>
  </si>
  <si>
    <t>平均出行距离</t>
    <phoneticPr fontId="17" type="noConversion"/>
  </si>
  <si>
    <t>出行结构</t>
  </si>
  <si>
    <t>最优值</t>
  </si>
  <si>
    <t>实际值</t>
  </si>
  <si>
    <t>常规公交</t>
  </si>
  <si>
    <t>轨道交通</t>
  </si>
  <si>
    <t>出租车</t>
  </si>
  <si>
    <t>私家车</t>
  </si>
  <si>
    <t>非机动车</t>
  </si>
  <si>
    <t>步行</t>
  </si>
  <si>
    <t>行标签</t>
  </si>
  <si>
    <t>总计</t>
  </si>
  <si>
    <t>求和项:最优值</t>
  </si>
  <si>
    <t>求和项:实际值</t>
  </si>
  <si>
    <t>优化目标</t>
    <phoneticPr fontId="17" type="noConversion"/>
  </si>
  <si>
    <t>出行总量</t>
    <phoneticPr fontId="17" type="noConversion"/>
  </si>
  <si>
    <t>能源消耗</t>
    <phoneticPr fontId="17" type="noConversion"/>
  </si>
  <si>
    <t>出行品质</t>
    <phoneticPr fontId="17" type="noConversion"/>
  </si>
  <si>
    <t>社会成本</t>
    <phoneticPr fontId="17" type="noConversion"/>
  </si>
  <si>
    <t>出行成本</t>
    <phoneticPr fontId="17" type="noConversion"/>
  </si>
  <si>
    <t>目标值变化</t>
    <phoneticPr fontId="17" type="noConversion"/>
  </si>
  <si>
    <t>常规公交</t>
    <phoneticPr fontId="17" type="noConversion"/>
  </si>
  <si>
    <t>轨道公交</t>
    <phoneticPr fontId="17" type="noConversion"/>
  </si>
  <si>
    <t>优化值</t>
    <phoneticPr fontId="17" type="noConversion"/>
  </si>
  <si>
    <t>实际值</t>
    <phoneticPr fontId="17" type="noConversion"/>
  </si>
  <si>
    <t>平均值</t>
    <phoneticPr fontId="17" type="noConversion"/>
  </si>
  <si>
    <t>出行结构</t>
    <phoneticPr fontId="17" type="noConversion"/>
  </si>
  <si>
    <t>常规公交</t>
    <phoneticPr fontId="17" type="noConversion"/>
  </si>
  <si>
    <t>轨道交通</t>
    <phoneticPr fontId="17" type="noConversion"/>
  </si>
  <si>
    <t>出租车</t>
    <phoneticPr fontId="17" type="noConversion"/>
  </si>
  <si>
    <t>私家车</t>
    <phoneticPr fontId="17" type="noConversion"/>
  </si>
  <si>
    <t>非机动车</t>
    <phoneticPr fontId="17" type="noConversion"/>
  </si>
  <si>
    <t>步行</t>
    <phoneticPr fontId="17" type="noConversion"/>
  </si>
  <si>
    <t>优化目标</t>
  </si>
  <si>
    <t>目标值变化</t>
  </si>
  <si>
    <t>出行总量</t>
  </si>
  <si>
    <t>能源消耗</t>
  </si>
  <si>
    <t>碳排放量</t>
  </si>
  <si>
    <t>出行品质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</si>
</sst>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000_ "/>
    <numFmt numFmtId="178" formatCode="0.0_ "/>
    <numFmt numFmtId="179" formatCode="0.00_ "/>
    <numFmt numFmtId="180" formatCode="0.000_ "/>
  </numFmts>
  <fonts count="26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11"/>
      <color theme="1"/>
      <name val="宋体"/>
      <charset val="134"/>
    </font>
    <font>
      <vertAlign val="subscript"/>
      <sz val="11"/>
      <color theme="1"/>
      <name val="宋体"/>
      <charset val="134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bscript"/>
      <sz val="9"/>
      <color theme="1"/>
      <name val="宋体"/>
      <charset val="134"/>
      <scheme val="minor"/>
    </font>
    <font>
      <sz val="9"/>
      <color theme="1"/>
      <name val="Calibri"/>
      <family val="2"/>
    </font>
    <font>
      <vertAlign val="superscript"/>
      <sz val="9"/>
      <color theme="1"/>
      <name val="宋体"/>
      <charset val="134"/>
      <scheme val="minor"/>
    </font>
    <font>
      <sz val="9"/>
      <color theme="1"/>
      <name val="Microsoft YaHei"/>
      <charset val="134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sz val="10.5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  <xf numFmtId="179" fontId="6" fillId="0" borderId="9" xfId="0" applyNumberFormat="1" applyFont="1" applyBorder="1" applyAlignment="1">
      <alignment horizontal="center" vertical="center"/>
    </xf>
    <xf numFmtId="180" fontId="6" fillId="0" borderId="9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justify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广州大道!$A$2</c:f>
              <c:strCache>
                <c:ptCount val="1"/>
                <c:pt idx="0">
                  <c:v>Density</c:v>
                </c:pt>
              </c:strCache>
            </c:strRef>
          </c:tx>
          <c:spPr>
            <a:ln w="9525" cap="rnd" cmpd="sng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广州大道!$B$1:$CS$1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1.0416666666666701E-2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广州大道!$B$2:$CS$2</c:f>
              <c:numCache>
                <c:formatCode>General</c:formatCode>
                <c:ptCount val="96"/>
                <c:pt idx="0">
                  <c:v>0.2</c:v>
                </c:pt>
                <c:pt idx="1">
                  <c:v>0.23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0.25</c:v>
                </c:pt>
                <c:pt idx="6">
                  <c:v>0.24</c:v>
                </c:pt>
                <c:pt idx="7">
                  <c:v>0.22</c:v>
                </c:pt>
                <c:pt idx="8">
                  <c:v>0.21</c:v>
                </c:pt>
                <c:pt idx="9">
                  <c:v>0.19</c:v>
                </c:pt>
                <c:pt idx="10">
                  <c:v>0.15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0.12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0.13</c:v>
                </c:pt>
                <c:pt idx="19">
                  <c:v>0.16</c:v>
                </c:pt>
                <c:pt idx="20">
                  <c:v>0.19</c:v>
                </c:pt>
                <c:pt idx="21">
                  <c:v>0.18</c:v>
                </c:pt>
                <c:pt idx="22">
                  <c:v>0.21</c:v>
                </c:pt>
                <c:pt idx="23">
                  <c:v>0.25</c:v>
                </c:pt>
                <c:pt idx="24">
                  <c:v>0.26</c:v>
                </c:pt>
                <c:pt idx="25">
                  <c:v>0.33</c:v>
                </c:pt>
                <c:pt idx="26">
                  <c:v>0.35</c:v>
                </c:pt>
                <c:pt idx="27">
                  <c:v>0.4</c:v>
                </c:pt>
                <c:pt idx="28">
                  <c:v>0.43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0.65</c:v>
                </c:pt>
                <c:pt idx="32">
                  <c:v>0.75</c:v>
                </c:pt>
                <c:pt idx="33">
                  <c:v>0.8</c:v>
                </c:pt>
                <c:pt idx="34">
                  <c:v>0.83</c:v>
                </c:pt>
                <c:pt idx="35">
                  <c:v>0.88</c:v>
                </c:pt>
                <c:pt idx="36">
                  <c:v>0.85</c:v>
                </c:pt>
                <c:pt idx="37">
                  <c:v>0.87</c:v>
                </c:pt>
                <c:pt idx="38">
                  <c:v>0.82</c:v>
                </c:pt>
                <c:pt idx="39">
                  <c:v>0.75</c:v>
                </c:pt>
                <c:pt idx="40">
                  <c:v>0.7</c:v>
                </c:pt>
                <c:pt idx="41">
                  <c:v>0.66</c:v>
                </c:pt>
                <c:pt idx="42">
                  <c:v>0.62</c:v>
                </c:pt>
                <c:pt idx="43">
                  <c:v>0.57999999999999996</c:v>
                </c:pt>
                <c:pt idx="44">
                  <c:v>0.53</c:v>
                </c:pt>
                <c:pt idx="45">
                  <c:v>0.5</c:v>
                </c:pt>
                <c:pt idx="46">
                  <c:v>0.46</c:v>
                </c:pt>
                <c:pt idx="47">
                  <c:v>0.42</c:v>
                </c:pt>
                <c:pt idx="48">
                  <c:v>0.4</c:v>
                </c:pt>
                <c:pt idx="49">
                  <c:v>0.43</c:v>
                </c:pt>
                <c:pt idx="50">
                  <c:v>0.45</c:v>
                </c:pt>
                <c:pt idx="51">
                  <c:v>0.4</c:v>
                </c:pt>
                <c:pt idx="52">
                  <c:v>0.36</c:v>
                </c:pt>
                <c:pt idx="53">
                  <c:v>0.37</c:v>
                </c:pt>
                <c:pt idx="54">
                  <c:v>0.33</c:v>
                </c:pt>
                <c:pt idx="55">
                  <c:v>0.32</c:v>
                </c:pt>
                <c:pt idx="56">
                  <c:v>0.34</c:v>
                </c:pt>
                <c:pt idx="57">
                  <c:v>0.35</c:v>
                </c:pt>
                <c:pt idx="58">
                  <c:v>0.41</c:v>
                </c:pt>
                <c:pt idx="59">
                  <c:v>0.43</c:v>
                </c:pt>
                <c:pt idx="60">
                  <c:v>0.46</c:v>
                </c:pt>
                <c:pt idx="61">
                  <c:v>0.45</c:v>
                </c:pt>
                <c:pt idx="62">
                  <c:v>0.46</c:v>
                </c:pt>
                <c:pt idx="63">
                  <c:v>0.42</c:v>
                </c:pt>
                <c:pt idx="64">
                  <c:v>0.47</c:v>
                </c:pt>
                <c:pt idx="65">
                  <c:v>0.48</c:v>
                </c:pt>
                <c:pt idx="66">
                  <c:v>0.49</c:v>
                </c:pt>
                <c:pt idx="67">
                  <c:v>0.52</c:v>
                </c:pt>
                <c:pt idx="68">
                  <c:v>0.62</c:v>
                </c:pt>
                <c:pt idx="69">
                  <c:v>0.69</c:v>
                </c:pt>
                <c:pt idx="70">
                  <c:v>0.75</c:v>
                </c:pt>
                <c:pt idx="71">
                  <c:v>0.82</c:v>
                </c:pt>
                <c:pt idx="72">
                  <c:v>0.87</c:v>
                </c:pt>
                <c:pt idx="73">
                  <c:v>0.91</c:v>
                </c:pt>
                <c:pt idx="74">
                  <c:v>0.85</c:v>
                </c:pt>
                <c:pt idx="75">
                  <c:v>0.9</c:v>
                </c:pt>
                <c:pt idx="76">
                  <c:v>0.85</c:v>
                </c:pt>
                <c:pt idx="77">
                  <c:v>0.75</c:v>
                </c:pt>
                <c:pt idx="78">
                  <c:v>0.7</c:v>
                </c:pt>
                <c:pt idx="79">
                  <c:v>0.66</c:v>
                </c:pt>
                <c:pt idx="80">
                  <c:v>0.57999999999999996</c:v>
                </c:pt>
                <c:pt idx="81">
                  <c:v>0.55000000000000004</c:v>
                </c:pt>
                <c:pt idx="82">
                  <c:v>0.48</c:v>
                </c:pt>
                <c:pt idx="83">
                  <c:v>0.43</c:v>
                </c:pt>
                <c:pt idx="84">
                  <c:v>0.42</c:v>
                </c:pt>
                <c:pt idx="85">
                  <c:v>0.48</c:v>
                </c:pt>
                <c:pt idx="86">
                  <c:v>0.49</c:v>
                </c:pt>
                <c:pt idx="87">
                  <c:v>0.5</c:v>
                </c:pt>
                <c:pt idx="88">
                  <c:v>0.43</c:v>
                </c:pt>
                <c:pt idx="89">
                  <c:v>0.4</c:v>
                </c:pt>
                <c:pt idx="90">
                  <c:v>0.35</c:v>
                </c:pt>
                <c:pt idx="91">
                  <c:v>0.32</c:v>
                </c:pt>
                <c:pt idx="92">
                  <c:v>0.28000000000000003</c:v>
                </c:pt>
                <c:pt idx="93">
                  <c:v>0.26</c:v>
                </c:pt>
                <c:pt idx="94">
                  <c:v>0.23</c:v>
                </c:pt>
                <c:pt idx="9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7-44BD-B92A-FC0270FD94B7}"/>
            </c:ext>
          </c:extLst>
        </c:ser>
        <c:ser>
          <c:idx val="1"/>
          <c:order val="1"/>
          <c:tx>
            <c:strRef>
              <c:f>广州大道!$A$3</c:f>
              <c:strCache>
                <c:ptCount val="1"/>
                <c:pt idx="0">
                  <c:v>Speed</c:v>
                </c:pt>
              </c:strCache>
            </c:strRef>
          </c:tx>
          <c:spPr>
            <a:ln w="9525" cap="rnd" cmpd="sng" algn="ctr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广州大道!$B$1:$CS$1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1.0416666666666701E-2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广州大道!$B$3:$CS$3</c:f>
              <c:numCache>
                <c:formatCode>General</c:formatCode>
                <c:ptCount val="96"/>
                <c:pt idx="0">
                  <c:v>0.52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0.5</c:v>
                </c:pt>
                <c:pt idx="4">
                  <c:v>0.42</c:v>
                </c:pt>
                <c:pt idx="5">
                  <c:v>0.46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0.57999999999999996</c:v>
                </c:pt>
                <c:pt idx="10">
                  <c:v>0.61</c:v>
                </c:pt>
                <c:pt idx="11">
                  <c:v>0.62</c:v>
                </c:pt>
                <c:pt idx="12">
                  <c:v>0.66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0.57999999999999996</c:v>
                </c:pt>
                <c:pt idx="18">
                  <c:v>0.6</c:v>
                </c:pt>
                <c:pt idx="19">
                  <c:v>0.62</c:v>
                </c:pt>
                <c:pt idx="20">
                  <c:v>0.63</c:v>
                </c:pt>
                <c:pt idx="21">
                  <c:v>0.52</c:v>
                </c:pt>
                <c:pt idx="22">
                  <c:v>0.57999999999999996</c:v>
                </c:pt>
                <c:pt idx="23">
                  <c:v>0.52</c:v>
                </c:pt>
                <c:pt idx="24">
                  <c:v>0.48</c:v>
                </c:pt>
                <c:pt idx="25">
                  <c:v>0.49</c:v>
                </c:pt>
                <c:pt idx="26">
                  <c:v>0.4</c:v>
                </c:pt>
                <c:pt idx="27">
                  <c:v>0.38</c:v>
                </c:pt>
                <c:pt idx="28">
                  <c:v>0.37</c:v>
                </c:pt>
                <c:pt idx="29">
                  <c:v>0.3</c:v>
                </c:pt>
                <c:pt idx="30">
                  <c:v>0.2</c:v>
                </c:pt>
                <c:pt idx="31">
                  <c:v>0.18</c:v>
                </c:pt>
                <c:pt idx="32">
                  <c:v>0.16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0.18</c:v>
                </c:pt>
                <c:pt idx="36">
                  <c:v>0.19</c:v>
                </c:pt>
                <c:pt idx="37">
                  <c:v>0.22</c:v>
                </c:pt>
                <c:pt idx="38">
                  <c:v>0.24</c:v>
                </c:pt>
                <c:pt idx="39">
                  <c:v>0.2</c:v>
                </c:pt>
                <c:pt idx="40">
                  <c:v>0.24</c:v>
                </c:pt>
                <c:pt idx="41">
                  <c:v>0.28000000000000003</c:v>
                </c:pt>
                <c:pt idx="42">
                  <c:v>0.28999999999999998</c:v>
                </c:pt>
                <c:pt idx="43">
                  <c:v>0.25</c:v>
                </c:pt>
                <c:pt idx="44">
                  <c:v>0.23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0.23</c:v>
                </c:pt>
                <c:pt idx="48">
                  <c:v>0.25</c:v>
                </c:pt>
                <c:pt idx="49">
                  <c:v>0.28999999999999998</c:v>
                </c:pt>
                <c:pt idx="50">
                  <c:v>0.32</c:v>
                </c:pt>
                <c:pt idx="51">
                  <c:v>0.35</c:v>
                </c:pt>
                <c:pt idx="52">
                  <c:v>0.28000000000000003</c:v>
                </c:pt>
                <c:pt idx="53">
                  <c:v>0.33</c:v>
                </c:pt>
                <c:pt idx="54">
                  <c:v>0.45</c:v>
                </c:pt>
                <c:pt idx="55">
                  <c:v>0.36</c:v>
                </c:pt>
                <c:pt idx="56">
                  <c:v>0.33</c:v>
                </c:pt>
                <c:pt idx="57">
                  <c:v>0.3</c:v>
                </c:pt>
                <c:pt idx="58">
                  <c:v>0.32</c:v>
                </c:pt>
                <c:pt idx="59">
                  <c:v>0.39</c:v>
                </c:pt>
                <c:pt idx="60">
                  <c:v>0.45</c:v>
                </c:pt>
                <c:pt idx="61">
                  <c:v>0.44</c:v>
                </c:pt>
                <c:pt idx="62">
                  <c:v>0.35</c:v>
                </c:pt>
                <c:pt idx="63">
                  <c:v>0.31</c:v>
                </c:pt>
                <c:pt idx="64">
                  <c:v>0.4</c:v>
                </c:pt>
                <c:pt idx="65">
                  <c:v>0.42</c:v>
                </c:pt>
                <c:pt idx="66">
                  <c:v>0.46</c:v>
                </c:pt>
                <c:pt idx="67">
                  <c:v>0.32</c:v>
                </c:pt>
                <c:pt idx="68">
                  <c:v>0.31</c:v>
                </c:pt>
                <c:pt idx="69">
                  <c:v>0.25</c:v>
                </c:pt>
                <c:pt idx="70">
                  <c:v>0.2</c:v>
                </c:pt>
                <c:pt idx="71">
                  <c:v>0.18</c:v>
                </c:pt>
                <c:pt idx="72">
                  <c:v>0.15</c:v>
                </c:pt>
                <c:pt idx="73">
                  <c:v>0.13</c:v>
                </c:pt>
                <c:pt idx="74">
                  <c:v>0.13</c:v>
                </c:pt>
                <c:pt idx="75">
                  <c:v>0.16</c:v>
                </c:pt>
                <c:pt idx="76">
                  <c:v>0.18</c:v>
                </c:pt>
                <c:pt idx="77">
                  <c:v>0.22</c:v>
                </c:pt>
                <c:pt idx="78">
                  <c:v>0.24</c:v>
                </c:pt>
                <c:pt idx="79">
                  <c:v>0.3</c:v>
                </c:pt>
                <c:pt idx="80">
                  <c:v>0.33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0.21</c:v>
                </c:pt>
                <c:pt idx="84">
                  <c:v>0.22</c:v>
                </c:pt>
                <c:pt idx="85">
                  <c:v>0.27</c:v>
                </c:pt>
                <c:pt idx="86">
                  <c:v>0.23</c:v>
                </c:pt>
                <c:pt idx="87">
                  <c:v>0.28999999999999998</c:v>
                </c:pt>
                <c:pt idx="88">
                  <c:v>0.3</c:v>
                </c:pt>
                <c:pt idx="89">
                  <c:v>0.31</c:v>
                </c:pt>
                <c:pt idx="90">
                  <c:v>0.33</c:v>
                </c:pt>
                <c:pt idx="91">
                  <c:v>0.35</c:v>
                </c:pt>
                <c:pt idx="92">
                  <c:v>0.4</c:v>
                </c:pt>
                <c:pt idx="93">
                  <c:v>0.35</c:v>
                </c:pt>
                <c:pt idx="94">
                  <c:v>0.42</c:v>
                </c:pt>
                <c:pt idx="9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7-44BD-B92A-FC0270FD94B7}"/>
            </c:ext>
          </c:extLst>
        </c:ser>
        <c:ser>
          <c:idx val="2"/>
          <c:order val="2"/>
          <c:tx>
            <c:strRef>
              <c:f>广州大道!$A$4</c:f>
              <c:strCache>
                <c:ptCount val="1"/>
                <c:pt idx="0">
                  <c:v>Capacity</c:v>
                </c:pt>
              </c:strCache>
            </c:strRef>
          </c:tx>
          <c:spPr>
            <a:ln w="9525" cap="rnd" cmpd="sng" algn="ctr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广州大道!$B$1:$CS$1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1.0416666666666701E-2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广州大道!$B$4:$CS$4</c:f>
              <c:numCache>
                <c:formatCode>General</c:formatCode>
                <c:ptCount val="96"/>
                <c:pt idx="0">
                  <c:v>0.3</c:v>
                </c:pt>
                <c:pt idx="1">
                  <c:v>0.31</c:v>
                </c:pt>
                <c:pt idx="2">
                  <c:v>0.33</c:v>
                </c:pt>
                <c:pt idx="3">
                  <c:v>0.3</c:v>
                </c:pt>
                <c:pt idx="4">
                  <c:v>0.36</c:v>
                </c:pt>
                <c:pt idx="5">
                  <c:v>0.37</c:v>
                </c:pt>
                <c:pt idx="6">
                  <c:v>0.31</c:v>
                </c:pt>
                <c:pt idx="7">
                  <c:v>0.3</c:v>
                </c:pt>
                <c:pt idx="8">
                  <c:v>0.26</c:v>
                </c:pt>
                <c:pt idx="9">
                  <c:v>0.22</c:v>
                </c:pt>
                <c:pt idx="10">
                  <c:v>0.2</c:v>
                </c:pt>
                <c:pt idx="11">
                  <c:v>0.19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0.23</c:v>
                </c:pt>
                <c:pt idx="16">
                  <c:v>0.18</c:v>
                </c:pt>
                <c:pt idx="17">
                  <c:v>0.18</c:v>
                </c:pt>
                <c:pt idx="18">
                  <c:v>0.21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0.33</c:v>
                </c:pt>
                <c:pt idx="23">
                  <c:v>0.36</c:v>
                </c:pt>
                <c:pt idx="24">
                  <c:v>0.45</c:v>
                </c:pt>
                <c:pt idx="25">
                  <c:v>0.55000000000000004</c:v>
                </c:pt>
                <c:pt idx="26">
                  <c:v>0.65</c:v>
                </c:pt>
                <c:pt idx="27">
                  <c:v>0.79</c:v>
                </c:pt>
                <c:pt idx="28">
                  <c:v>0.82</c:v>
                </c:pt>
                <c:pt idx="29">
                  <c:v>0.81</c:v>
                </c:pt>
                <c:pt idx="30">
                  <c:v>0.77</c:v>
                </c:pt>
                <c:pt idx="31">
                  <c:v>0.73</c:v>
                </c:pt>
                <c:pt idx="32">
                  <c:v>0.66</c:v>
                </c:pt>
                <c:pt idx="33">
                  <c:v>0.63</c:v>
                </c:pt>
                <c:pt idx="34">
                  <c:v>0.61</c:v>
                </c:pt>
                <c:pt idx="35">
                  <c:v>0.62</c:v>
                </c:pt>
                <c:pt idx="36">
                  <c:v>0.68</c:v>
                </c:pt>
                <c:pt idx="37">
                  <c:v>0.75</c:v>
                </c:pt>
                <c:pt idx="38">
                  <c:v>0.79</c:v>
                </c:pt>
                <c:pt idx="39">
                  <c:v>0.81</c:v>
                </c:pt>
                <c:pt idx="40">
                  <c:v>0.83</c:v>
                </c:pt>
                <c:pt idx="41">
                  <c:v>0.81</c:v>
                </c:pt>
                <c:pt idx="42">
                  <c:v>0.77</c:v>
                </c:pt>
                <c:pt idx="43">
                  <c:v>0.71</c:v>
                </c:pt>
                <c:pt idx="44">
                  <c:v>0.68</c:v>
                </c:pt>
                <c:pt idx="45">
                  <c:v>0.69</c:v>
                </c:pt>
                <c:pt idx="46">
                  <c:v>0.71</c:v>
                </c:pt>
                <c:pt idx="47">
                  <c:v>0.75</c:v>
                </c:pt>
                <c:pt idx="48">
                  <c:v>0.7</c:v>
                </c:pt>
                <c:pt idx="49">
                  <c:v>0.65</c:v>
                </c:pt>
                <c:pt idx="50">
                  <c:v>0.63</c:v>
                </c:pt>
                <c:pt idx="51">
                  <c:v>0.57999999999999996</c:v>
                </c:pt>
                <c:pt idx="52">
                  <c:v>0.5</c:v>
                </c:pt>
                <c:pt idx="53">
                  <c:v>0.44</c:v>
                </c:pt>
                <c:pt idx="54">
                  <c:v>0.41</c:v>
                </c:pt>
                <c:pt idx="55">
                  <c:v>0.52</c:v>
                </c:pt>
                <c:pt idx="56">
                  <c:v>0.49</c:v>
                </c:pt>
                <c:pt idx="57">
                  <c:v>0.44</c:v>
                </c:pt>
                <c:pt idx="58">
                  <c:v>0.51</c:v>
                </c:pt>
                <c:pt idx="59">
                  <c:v>0.53</c:v>
                </c:pt>
                <c:pt idx="60">
                  <c:v>0.57999999999999996</c:v>
                </c:pt>
                <c:pt idx="61">
                  <c:v>0.62</c:v>
                </c:pt>
                <c:pt idx="62">
                  <c:v>0.56000000000000005</c:v>
                </c:pt>
                <c:pt idx="63">
                  <c:v>0.51</c:v>
                </c:pt>
                <c:pt idx="64">
                  <c:v>0.5</c:v>
                </c:pt>
                <c:pt idx="65">
                  <c:v>0.46</c:v>
                </c:pt>
                <c:pt idx="66">
                  <c:v>0.49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0.64</c:v>
                </c:pt>
                <c:pt idx="70">
                  <c:v>0.72</c:v>
                </c:pt>
                <c:pt idx="71">
                  <c:v>0.81</c:v>
                </c:pt>
                <c:pt idx="72">
                  <c:v>0.78</c:v>
                </c:pt>
                <c:pt idx="73">
                  <c:v>0.72</c:v>
                </c:pt>
                <c:pt idx="74">
                  <c:v>0.7</c:v>
                </c:pt>
                <c:pt idx="75">
                  <c:v>0.65</c:v>
                </c:pt>
                <c:pt idx="76">
                  <c:v>0.63</c:v>
                </c:pt>
                <c:pt idx="77">
                  <c:v>0.7</c:v>
                </c:pt>
                <c:pt idx="78">
                  <c:v>0.77</c:v>
                </c:pt>
                <c:pt idx="79">
                  <c:v>0.73</c:v>
                </c:pt>
                <c:pt idx="80">
                  <c:v>0.66</c:v>
                </c:pt>
                <c:pt idx="81">
                  <c:v>0.65</c:v>
                </c:pt>
                <c:pt idx="82">
                  <c:v>0.7</c:v>
                </c:pt>
                <c:pt idx="83">
                  <c:v>0.63</c:v>
                </c:pt>
                <c:pt idx="84">
                  <c:v>0.68</c:v>
                </c:pt>
                <c:pt idx="85">
                  <c:v>0.71</c:v>
                </c:pt>
                <c:pt idx="86">
                  <c:v>0.73</c:v>
                </c:pt>
                <c:pt idx="87">
                  <c:v>0.7</c:v>
                </c:pt>
                <c:pt idx="88">
                  <c:v>0.63</c:v>
                </c:pt>
                <c:pt idx="89">
                  <c:v>0.6</c:v>
                </c:pt>
                <c:pt idx="90">
                  <c:v>0.52</c:v>
                </c:pt>
                <c:pt idx="91">
                  <c:v>0.47</c:v>
                </c:pt>
                <c:pt idx="92">
                  <c:v>0.4</c:v>
                </c:pt>
                <c:pt idx="93">
                  <c:v>0.35</c:v>
                </c:pt>
                <c:pt idx="94">
                  <c:v>0.37</c:v>
                </c:pt>
                <c:pt idx="95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7-44BD-B92A-FC0270FD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dbl" algn="ctr">
              <a:noFill/>
              <a:round/>
            </a:ln>
            <a:effectLst/>
          </c:spPr>
        </c:dropLines>
        <c:marker val="1"/>
        <c:smooth val="0"/>
        <c:axId val="986145793"/>
        <c:axId val="201171874"/>
      </c:lineChart>
      <c:catAx>
        <c:axId val="986145793"/>
        <c:scaling>
          <c:orientation val="minMax"/>
        </c:scaling>
        <c:delete val="0"/>
        <c:axPos val="b"/>
        <c:numFmt formatCode="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71874"/>
        <c:crosses val="autoZero"/>
        <c:auto val="1"/>
        <c:lblAlgn val="ctr"/>
        <c:lblOffset val="100"/>
        <c:noMultiLvlLbl val="0"/>
      </c:catAx>
      <c:valAx>
        <c:axId val="20117187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14579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广州大道!$A$2</c:f>
              <c:strCache>
                <c:ptCount val="1"/>
                <c:pt idx="0">
                  <c:v>Density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广州大道!$B$1:$CS$1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1.0416666666666701E-2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广州大道!$B$2:$CS$2</c:f>
              <c:numCache>
                <c:formatCode>General</c:formatCode>
                <c:ptCount val="96"/>
                <c:pt idx="0">
                  <c:v>0.2</c:v>
                </c:pt>
                <c:pt idx="1">
                  <c:v>0.23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0.25</c:v>
                </c:pt>
                <c:pt idx="6">
                  <c:v>0.24</c:v>
                </c:pt>
                <c:pt idx="7">
                  <c:v>0.22</c:v>
                </c:pt>
                <c:pt idx="8">
                  <c:v>0.21</c:v>
                </c:pt>
                <c:pt idx="9">
                  <c:v>0.19</c:v>
                </c:pt>
                <c:pt idx="10">
                  <c:v>0.15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0.12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0.13</c:v>
                </c:pt>
                <c:pt idx="19">
                  <c:v>0.16</c:v>
                </c:pt>
                <c:pt idx="20">
                  <c:v>0.19</c:v>
                </c:pt>
                <c:pt idx="21">
                  <c:v>0.18</c:v>
                </c:pt>
                <c:pt idx="22">
                  <c:v>0.21</c:v>
                </c:pt>
                <c:pt idx="23">
                  <c:v>0.25</c:v>
                </c:pt>
                <c:pt idx="24">
                  <c:v>0.26</c:v>
                </c:pt>
                <c:pt idx="25">
                  <c:v>0.33</c:v>
                </c:pt>
                <c:pt idx="26">
                  <c:v>0.35</c:v>
                </c:pt>
                <c:pt idx="27">
                  <c:v>0.4</c:v>
                </c:pt>
                <c:pt idx="28">
                  <c:v>0.43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0.65</c:v>
                </c:pt>
                <c:pt idx="32">
                  <c:v>0.75</c:v>
                </c:pt>
                <c:pt idx="33">
                  <c:v>0.8</c:v>
                </c:pt>
                <c:pt idx="34">
                  <c:v>0.83</c:v>
                </c:pt>
                <c:pt idx="35">
                  <c:v>0.88</c:v>
                </c:pt>
                <c:pt idx="36">
                  <c:v>0.85</c:v>
                </c:pt>
                <c:pt idx="37">
                  <c:v>0.87</c:v>
                </c:pt>
                <c:pt idx="38">
                  <c:v>0.82</c:v>
                </c:pt>
                <c:pt idx="39">
                  <c:v>0.75</c:v>
                </c:pt>
                <c:pt idx="40">
                  <c:v>0.7</c:v>
                </c:pt>
                <c:pt idx="41">
                  <c:v>0.66</c:v>
                </c:pt>
                <c:pt idx="42">
                  <c:v>0.62</c:v>
                </c:pt>
                <c:pt idx="43">
                  <c:v>0.57999999999999996</c:v>
                </c:pt>
                <c:pt idx="44">
                  <c:v>0.53</c:v>
                </c:pt>
                <c:pt idx="45">
                  <c:v>0.5</c:v>
                </c:pt>
                <c:pt idx="46">
                  <c:v>0.46</c:v>
                </c:pt>
                <c:pt idx="47">
                  <c:v>0.42</c:v>
                </c:pt>
                <c:pt idx="48">
                  <c:v>0.4</c:v>
                </c:pt>
                <c:pt idx="49">
                  <c:v>0.43</c:v>
                </c:pt>
                <c:pt idx="50">
                  <c:v>0.45</c:v>
                </c:pt>
                <c:pt idx="51">
                  <c:v>0.4</c:v>
                </c:pt>
                <c:pt idx="52">
                  <c:v>0.36</c:v>
                </c:pt>
                <c:pt idx="53">
                  <c:v>0.37</c:v>
                </c:pt>
                <c:pt idx="54">
                  <c:v>0.33</c:v>
                </c:pt>
                <c:pt idx="55">
                  <c:v>0.32</c:v>
                </c:pt>
                <c:pt idx="56">
                  <c:v>0.34</c:v>
                </c:pt>
                <c:pt idx="57">
                  <c:v>0.35</c:v>
                </c:pt>
                <c:pt idx="58">
                  <c:v>0.41</c:v>
                </c:pt>
                <c:pt idx="59">
                  <c:v>0.43</c:v>
                </c:pt>
                <c:pt idx="60">
                  <c:v>0.46</c:v>
                </c:pt>
                <c:pt idx="61">
                  <c:v>0.45</c:v>
                </c:pt>
                <c:pt idx="62">
                  <c:v>0.46</c:v>
                </c:pt>
                <c:pt idx="63">
                  <c:v>0.42</c:v>
                </c:pt>
                <c:pt idx="64">
                  <c:v>0.47</c:v>
                </c:pt>
                <c:pt idx="65">
                  <c:v>0.48</c:v>
                </c:pt>
                <c:pt idx="66">
                  <c:v>0.49</c:v>
                </c:pt>
                <c:pt idx="67">
                  <c:v>0.52</c:v>
                </c:pt>
                <c:pt idx="68">
                  <c:v>0.62</c:v>
                </c:pt>
                <c:pt idx="69">
                  <c:v>0.69</c:v>
                </c:pt>
                <c:pt idx="70">
                  <c:v>0.75</c:v>
                </c:pt>
                <c:pt idx="71">
                  <c:v>0.82</c:v>
                </c:pt>
                <c:pt idx="72">
                  <c:v>0.87</c:v>
                </c:pt>
                <c:pt idx="73">
                  <c:v>0.91</c:v>
                </c:pt>
                <c:pt idx="74">
                  <c:v>0.85</c:v>
                </c:pt>
                <c:pt idx="75">
                  <c:v>0.9</c:v>
                </c:pt>
                <c:pt idx="76">
                  <c:v>0.85</c:v>
                </c:pt>
                <c:pt idx="77">
                  <c:v>0.75</c:v>
                </c:pt>
                <c:pt idx="78">
                  <c:v>0.7</c:v>
                </c:pt>
                <c:pt idx="79">
                  <c:v>0.66</c:v>
                </c:pt>
                <c:pt idx="80">
                  <c:v>0.57999999999999996</c:v>
                </c:pt>
                <c:pt idx="81">
                  <c:v>0.55000000000000004</c:v>
                </c:pt>
                <c:pt idx="82">
                  <c:v>0.48</c:v>
                </c:pt>
                <c:pt idx="83">
                  <c:v>0.43</c:v>
                </c:pt>
                <c:pt idx="84">
                  <c:v>0.42</c:v>
                </c:pt>
                <c:pt idx="85">
                  <c:v>0.48</c:v>
                </c:pt>
                <c:pt idx="86">
                  <c:v>0.49</c:v>
                </c:pt>
                <c:pt idx="87">
                  <c:v>0.5</c:v>
                </c:pt>
                <c:pt idx="88">
                  <c:v>0.43</c:v>
                </c:pt>
                <c:pt idx="89">
                  <c:v>0.4</c:v>
                </c:pt>
                <c:pt idx="90">
                  <c:v>0.35</c:v>
                </c:pt>
                <c:pt idx="91">
                  <c:v>0.32</c:v>
                </c:pt>
                <c:pt idx="92">
                  <c:v>0.28000000000000003</c:v>
                </c:pt>
                <c:pt idx="93">
                  <c:v>0.26</c:v>
                </c:pt>
                <c:pt idx="94">
                  <c:v>0.23</c:v>
                </c:pt>
                <c:pt idx="9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5-4541-BAB4-3D32161835AC}"/>
            </c:ext>
          </c:extLst>
        </c:ser>
        <c:ser>
          <c:idx val="1"/>
          <c:order val="1"/>
          <c:tx>
            <c:strRef>
              <c:f>广州大道!$A$3</c:f>
              <c:strCache>
                <c:ptCount val="1"/>
                <c:pt idx="0">
                  <c:v>Speed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广州大道!$B$1:$CS$1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1.0416666666666701E-2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广州大道!$B$3:$CS$3</c:f>
              <c:numCache>
                <c:formatCode>General</c:formatCode>
                <c:ptCount val="96"/>
                <c:pt idx="0">
                  <c:v>0.52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0.5</c:v>
                </c:pt>
                <c:pt idx="4">
                  <c:v>0.42</c:v>
                </c:pt>
                <c:pt idx="5">
                  <c:v>0.46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0.57999999999999996</c:v>
                </c:pt>
                <c:pt idx="10">
                  <c:v>0.61</c:v>
                </c:pt>
                <c:pt idx="11">
                  <c:v>0.62</c:v>
                </c:pt>
                <c:pt idx="12">
                  <c:v>0.66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0.57999999999999996</c:v>
                </c:pt>
                <c:pt idx="18">
                  <c:v>0.6</c:v>
                </c:pt>
                <c:pt idx="19">
                  <c:v>0.62</c:v>
                </c:pt>
                <c:pt idx="20">
                  <c:v>0.63</c:v>
                </c:pt>
                <c:pt idx="21">
                  <c:v>0.52</c:v>
                </c:pt>
                <c:pt idx="22">
                  <c:v>0.57999999999999996</c:v>
                </c:pt>
                <c:pt idx="23">
                  <c:v>0.52</c:v>
                </c:pt>
                <c:pt idx="24">
                  <c:v>0.48</c:v>
                </c:pt>
                <c:pt idx="25">
                  <c:v>0.49</c:v>
                </c:pt>
                <c:pt idx="26">
                  <c:v>0.4</c:v>
                </c:pt>
                <c:pt idx="27">
                  <c:v>0.38</c:v>
                </c:pt>
                <c:pt idx="28">
                  <c:v>0.37</c:v>
                </c:pt>
                <c:pt idx="29">
                  <c:v>0.3</c:v>
                </c:pt>
                <c:pt idx="30">
                  <c:v>0.2</c:v>
                </c:pt>
                <c:pt idx="31">
                  <c:v>0.18</c:v>
                </c:pt>
                <c:pt idx="32">
                  <c:v>0.16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0.18</c:v>
                </c:pt>
                <c:pt idx="36">
                  <c:v>0.19</c:v>
                </c:pt>
                <c:pt idx="37">
                  <c:v>0.22</c:v>
                </c:pt>
                <c:pt idx="38">
                  <c:v>0.24</c:v>
                </c:pt>
                <c:pt idx="39">
                  <c:v>0.2</c:v>
                </c:pt>
                <c:pt idx="40">
                  <c:v>0.24</c:v>
                </c:pt>
                <c:pt idx="41">
                  <c:v>0.28000000000000003</c:v>
                </c:pt>
                <c:pt idx="42">
                  <c:v>0.28999999999999998</c:v>
                </c:pt>
                <c:pt idx="43">
                  <c:v>0.25</c:v>
                </c:pt>
                <c:pt idx="44">
                  <c:v>0.23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0.23</c:v>
                </c:pt>
                <c:pt idx="48">
                  <c:v>0.25</c:v>
                </c:pt>
                <c:pt idx="49">
                  <c:v>0.28999999999999998</c:v>
                </c:pt>
                <c:pt idx="50">
                  <c:v>0.32</c:v>
                </c:pt>
                <c:pt idx="51">
                  <c:v>0.35</c:v>
                </c:pt>
                <c:pt idx="52">
                  <c:v>0.28000000000000003</c:v>
                </c:pt>
                <c:pt idx="53">
                  <c:v>0.33</c:v>
                </c:pt>
                <c:pt idx="54">
                  <c:v>0.45</c:v>
                </c:pt>
                <c:pt idx="55">
                  <c:v>0.36</c:v>
                </c:pt>
                <c:pt idx="56">
                  <c:v>0.33</c:v>
                </c:pt>
                <c:pt idx="57">
                  <c:v>0.3</c:v>
                </c:pt>
                <c:pt idx="58">
                  <c:v>0.32</c:v>
                </c:pt>
                <c:pt idx="59">
                  <c:v>0.39</c:v>
                </c:pt>
                <c:pt idx="60">
                  <c:v>0.45</c:v>
                </c:pt>
                <c:pt idx="61">
                  <c:v>0.44</c:v>
                </c:pt>
                <c:pt idx="62">
                  <c:v>0.35</c:v>
                </c:pt>
                <c:pt idx="63">
                  <c:v>0.31</c:v>
                </c:pt>
                <c:pt idx="64">
                  <c:v>0.4</c:v>
                </c:pt>
                <c:pt idx="65">
                  <c:v>0.42</c:v>
                </c:pt>
                <c:pt idx="66">
                  <c:v>0.46</c:v>
                </c:pt>
                <c:pt idx="67">
                  <c:v>0.32</c:v>
                </c:pt>
                <c:pt idx="68">
                  <c:v>0.31</c:v>
                </c:pt>
                <c:pt idx="69">
                  <c:v>0.25</c:v>
                </c:pt>
                <c:pt idx="70">
                  <c:v>0.2</c:v>
                </c:pt>
                <c:pt idx="71">
                  <c:v>0.18</c:v>
                </c:pt>
                <c:pt idx="72">
                  <c:v>0.15</c:v>
                </c:pt>
                <c:pt idx="73">
                  <c:v>0.13</c:v>
                </c:pt>
                <c:pt idx="74">
                  <c:v>0.13</c:v>
                </c:pt>
                <c:pt idx="75">
                  <c:v>0.16</c:v>
                </c:pt>
                <c:pt idx="76">
                  <c:v>0.18</c:v>
                </c:pt>
                <c:pt idx="77">
                  <c:v>0.22</c:v>
                </c:pt>
                <c:pt idx="78">
                  <c:v>0.24</c:v>
                </c:pt>
                <c:pt idx="79">
                  <c:v>0.3</c:v>
                </c:pt>
                <c:pt idx="80">
                  <c:v>0.33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0.21</c:v>
                </c:pt>
                <c:pt idx="84">
                  <c:v>0.22</c:v>
                </c:pt>
                <c:pt idx="85">
                  <c:v>0.27</c:v>
                </c:pt>
                <c:pt idx="86">
                  <c:v>0.23</c:v>
                </c:pt>
                <c:pt idx="87">
                  <c:v>0.28999999999999998</c:v>
                </c:pt>
                <c:pt idx="88">
                  <c:v>0.3</c:v>
                </c:pt>
                <c:pt idx="89">
                  <c:v>0.31</c:v>
                </c:pt>
                <c:pt idx="90">
                  <c:v>0.33</c:v>
                </c:pt>
                <c:pt idx="91">
                  <c:v>0.35</c:v>
                </c:pt>
                <c:pt idx="92">
                  <c:v>0.4</c:v>
                </c:pt>
                <c:pt idx="93">
                  <c:v>0.35</c:v>
                </c:pt>
                <c:pt idx="94">
                  <c:v>0.42</c:v>
                </c:pt>
                <c:pt idx="95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5-4541-BAB4-3D321618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65413"/>
        <c:axId val="241610608"/>
      </c:scatterChart>
      <c:valAx>
        <c:axId val="1909654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10608"/>
        <c:crosses val="autoZero"/>
        <c:crossBetween val="midCat"/>
      </c:valAx>
      <c:valAx>
        <c:axId val="241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654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广州大道!$A$2</c:f>
              <c:strCache>
                <c:ptCount val="1"/>
                <c:pt idx="0">
                  <c:v>Density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广州大道!$B$1:$CS$1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1.0416666666666701E-2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广州大道!$B$2:$CS$2</c:f>
              <c:numCache>
                <c:formatCode>General</c:formatCode>
                <c:ptCount val="96"/>
                <c:pt idx="0">
                  <c:v>0.2</c:v>
                </c:pt>
                <c:pt idx="1">
                  <c:v>0.23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0.25</c:v>
                </c:pt>
                <c:pt idx="6">
                  <c:v>0.24</c:v>
                </c:pt>
                <c:pt idx="7">
                  <c:v>0.22</c:v>
                </c:pt>
                <c:pt idx="8">
                  <c:v>0.21</c:v>
                </c:pt>
                <c:pt idx="9">
                  <c:v>0.19</c:v>
                </c:pt>
                <c:pt idx="10">
                  <c:v>0.15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0.12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0.13</c:v>
                </c:pt>
                <c:pt idx="19">
                  <c:v>0.16</c:v>
                </c:pt>
                <c:pt idx="20">
                  <c:v>0.19</c:v>
                </c:pt>
                <c:pt idx="21">
                  <c:v>0.18</c:v>
                </c:pt>
                <c:pt idx="22">
                  <c:v>0.21</c:v>
                </c:pt>
                <c:pt idx="23">
                  <c:v>0.25</c:v>
                </c:pt>
                <c:pt idx="24">
                  <c:v>0.26</c:v>
                </c:pt>
                <c:pt idx="25">
                  <c:v>0.33</c:v>
                </c:pt>
                <c:pt idx="26">
                  <c:v>0.35</c:v>
                </c:pt>
                <c:pt idx="27">
                  <c:v>0.4</c:v>
                </c:pt>
                <c:pt idx="28">
                  <c:v>0.43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0.65</c:v>
                </c:pt>
                <c:pt idx="32">
                  <c:v>0.75</c:v>
                </c:pt>
                <c:pt idx="33">
                  <c:v>0.8</c:v>
                </c:pt>
                <c:pt idx="34">
                  <c:v>0.83</c:v>
                </c:pt>
                <c:pt idx="35">
                  <c:v>0.88</c:v>
                </c:pt>
                <c:pt idx="36">
                  <c:v>0.85</c:v>
                </c:pt>
                <c:pt idx="37">
                  <c:v>0.87</c:v>
                </c:pt>
                <c:pt idx="38">
                  <c:v>0.82</c:v>
                </c:pt>
                <c:pt idx="39">
                  <c:v>0.75</c:v>
                </c:pt>
                <c:pt idx="40">
                  <c:v>0.7</c:v>
                </c:pt>
                <c:pt idx="41">
                  <c:v>0.66</c:v>
                </c:pt>
                <c:pt idx="42">
                  <c:v>0.62</c:v>
                </c:pt>
                <c:pt idx="43">
                  <c:v>0.57999999999999996</c:v>
                </c:pt>
                <c:pt idx="44">
                  <c:v>0.53</c:v>
                </c:pt>
                <c:pt idx="45">
                  <c:v>0.5</c:v>
                </c:pt>
                <c:pt idx="46">
                  <c:v>0.46</c:v>
                </c:pt>
                <c:pt idx="47">
                  <c:v>0.42</c:v>
                </c:pt>
                <c:pt idx="48">
                  <c:v>0.4</c:v>
                </c:pt>
                <c:pt idx="49">
                  <c:v>0.43</c:v>
                </c:pt>
                <c:pt idx="50">
                  <c:v>0.45</c:v>
                </c:pt>
                <c:pt idx="51">
                  <c:v>0.4</c:v>
                </c:pt>
                <c:pt idx="52">
                  <c:v>0.36</c:v>
                </c:pt>
                <c:pt idx="53">
                  <c:v>0.37</c:v>
                </c:pt>
                <c:pt idx="54">
                  <c:v>0.33</c:v>
                </c:pt>
                <c:pt idx="55">
                  <c:v>0.32</c:v>
                </c:pt>
                <c:pt idx="56">
                  <c:v>0.34</c:v>
                </c:pt>
                <c:pt idx="57">
                  <c:v>0.35</c:v>
                </c:pt>
                <c:pt idx="58">
                  <c:v>0.41</c:v>
                </c:pt>
                <c:pt idx="59">
                  <c:v>0.43</c:v>
                </c:pt>
                <c:pt idx="60">
                  <c:v>0.46</c:v>
                </c:pt>
                <c:pt idx="61">
                  <c:v>0.45</c:v>
                </c:pt>
                <c:pt idx="62">
                  <c:v>0.46</c:v>
                </c:pt>
                <c:pt idx="63">
                  <c:v>0.42</c:v>
                </c:pt>
                <c:pt idx="64">
                  <c:v>0.47</c:v>
                </c:pt>
                <c:pt idx="65">
                  <c:v>0.48</c:v>
                </c:pt>
                <c:pt idx="66">
                  <c:v>0.49</c:v>
                </c:pt>
                <c:pt idx="67">
                  <c:v>0.52</c:v>
                </c:pt>
                <c:pt idx="68">
                  <c:v>0.62</c:v>
                </c:pt>
                <c:pt idx="69">
                  <c:v>0.69</c:v>
                </c:pt>
                <c:pt idx="70">
                  <c:v>0.75</c:v>
                </c:pt>
                <c:pt idx="71">
                  <c:v>0.82</c:v>
                </c:pt>
                <c:pt idx="72">
                  <c:v>0.87</c:v>
                </c:pt>
                <c:pt idx="73">
                  <c:v>0.91</c:v>
                </c:pt>
                <c:pt idx="74">
                  <c:v>0.85</c:v>
                </c:pt>
                <c:pt idx="75">
                  <c:v>0.9</c:v>
                </c:pt>
                <c:pt idx="76">
                  <c:v>0.85</c:v>
                </c:pt>
                <c:pt idx="77">
                  <c:v>0.75</c:v>
                </c:pt>
                <c:pt idx="78">
                  <c:v>0.7</c:v>
                </c:pt>
                <c:pt idx="79">
                  <c:v>0.66</c:v>
                </c:pt>
                <c:pt idx="80">
                  <c:v>0.57999999999999996</c:v>
                </c:pt>
                <c:pt idx="81">
                  <c:v>0.55000000000000004</c:v>
                </c:pt>
                <c:pt idx="82">
                  <c:v>0.48</c:v>
                </c:pt>
                <c:pt idx="83">
                  <c:v>0.43</c:v>
                </c:pt>
                <c:pt idx="84">
                  <c:v>0.42</c:v>
                </c:pt>
                <c:pt idx="85">
                  <c:v>0.48</c:v>
                </c:pt>
                <c:pt idx="86">
                  <c:v>0.49</c:v>
                </c:pt>
                <c:pt idx="87">
                  <c:v>0.5</c:v>
                </c:pt>
                <c:pt idx="88">
                  <c:v>0.43</c:v>
                </c:pt>
                <c:pt idx="89">
                  <c:v>0.4</c:v>
                </c:pt>
                <c:pt idx="90">
                  <c:v>0.35</c:v>
                </c:pt>
                <c:pt idx="91">
                  <c:v>0.32</c:v>
                </c:pt>
                <c:pt idx="92">
                  <c:v>0.28000000000000003</c:v>
                </c:pt>
                <c:pt idx="93">
                  <c:v>0.26</c:v>
                </c:pt>
                <c:pt idx="94">
                  <c:v>0.23</c:v>
                </c:pt>
                <c:pt idx="9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4-4E9E-BF38-3AC751E63505}"/>
            </c:ext>
          </c:extLst>
        </c:ser>
        <c:ser>
          <c:idx val="1"/>
          <c:order val="1"/>
          <c:tx>
            <c:strRef>
              <c:f>广州大道!$A$4</c:f>
              <c:strCache>
                <c:ptCount val="1"/>
                <c:pt idx="0">
                  <c:v>Capacity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广州大道!$B$1:$CS$1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1.0416666666666701E-2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广州大道!$B$4:$CS$4</c:f>
              <c:numCache>
                <c:formatCode>General</c:formatCode>
                <c:ptCount val="96"/>
                <c:pt idx="0">
                  <c:v>0.3</c:v>
                </c:pt>
                <c:pt idx="1">
                  <c:v>0.31</c:v>
                </c:pt>
                <c:pt idx="2">
                  <c:v>0.33</c:v>
                </c:pt>
                <c:pt idx="3">
                  <c:v>0.3</c:v>
                </c:pt>
                <c:pt idx="4">
                  <c:v>0.36</c:v>
                </c:pt>
                <c:pt idx="5">
                  <c:v>0.37</c:v>
                </c:pt>
                <c:pt idx="6">
                  <c:v>0.31</c:v>
                </c:pt>
                <c:pt idx="7">
                  <c:v>0.3</c:v>
                </c:pt>
                <c:pt idx="8">
                  <c:v>0.26</c:v>
                </c:pt>
                <c:pt idx="9">
                  <c:v>0.22</c:v>
                </c:pt>
                <c:pt idx="10">
                  <c:v>0.2</c:v>
                </c:pt>
                <c:pt idx="11">
                  <c:v>0.19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0.23</c:v>
                </c:pt>
                <c:pt idx="16">
                  <c:v>0.18</c:v>
                </c:pt>
                <c:pt idx="17">
                  <c:v>0.18</c:v>
                </c:pt>
                <c:pt idx="18">
                  <c:v>0.21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0.33</c:v>
                </c:pt>
                <c:pt idx="23">
                  <c:v>0.36</c:v>
                </c:pt>
                <c:pt idx="24">
                  <c:v>0.45</c:v>
                </c:pt>
                <c:pt idx="25">
                  <c:v>0.55000000000000004</c:v>
                </c:pt>
                <c:pt idx="26">
                  <c:v>0.65</c:v>
                </c:pt>
                <c:pt idx="27">
                  <c:v>0.79</c:v>
                </c:pt>
                <c:pt idx="28">
                  <c:v>0.82</c:v>
                </c:pt>
                <c:pt idx="29">
                  <c:v>0.81</c:v>
                </c:pt>
                <c:pt idx="30">
                  <c:v>0.77</c:v>
                </c:pt>
                <c:pt idx="31">
                  <c:v>0.73</c:v>
                </c:pt>
                <c:pt idx="32">
                  <c:v>0.66</c:v>
                </c:pt>
                <c:pt idx="33">
                  <c:v>0.63</c:v>
                </c:pt>
                <c:pt idx="34">
                  <c:v>0.61</c:v>
                </c:pt>
                <c:pt idx="35">
                  <c:v>0.62</c:v>
                </c:pt>
                <c:pt idx="36">
                  <c:v>0.68</c:v>
                </c:pt>
                <c:pt idx="37">
                  <c:v>0.75</c:v>
                </c:pt>
                <c:pt idx="38">
                  <c:v>0.79</c:v>
                </c:pt>
                <c:pt idx="39">
                  <c:v>0.81</c:v>
                </c:pt>
                <c:pt idx="40">
                  <c:v>0.83</c:v>
                </c:pt>
                <c:pt idx="41">
                  <c:v>0.81</c:v>
                </c:pt>
                <c:pt idx="42">
                  <c:v>0.77</c:v>
                </c:pt>
                <c:pt idx="43">
                  <c:v>0.71</c:v>
                </c:pt>
                <c:pt idx="44">
                  <c:v>0.68</c:v>
                </c:pt>
                <c:pt idx="45">
                  <c:v>0.69</c:v>
                </c:pt>
                <c:pt idx="46">
                  <c:v>0.71</c:v>
                </c:pt>
                <c:pt idx="47">
                  <c:v>0.75</c:v>
                </c:pt>
                <c:pt idx="48">
                  <c:v>0.7</c:v>
                </c:pt>
                <c:pt idx="49">
                  <c:v>0.65</c:v>
                </c:pt>
                <c:pt idx="50">
                  <c:v>0.63</c:v>
                </c:pt>
                <c:pt idx="51">
                  <c:v>0.57999999999999996</c:v>
                </c:pt>
                <c:pt idx="52">
                  <c:v>0.5</c:v>
                </c:pt>
                <c:pt idx="53">
                  <c:v>0.44</c:v>
                </c:pt>
                <c:pt idx="54">
                  <c:v>0.41</c:v>
                </c:pt>
                <c:pt idx="55">
                  <c:v>0.52</c:v>
                </c:pt>
                <c:pt idx="56">
                  <c:v>0.49</c:v>
                </c:pt>
                <c:pt idx="57">
                  <c:v>0.44</c:v>
                </c:pt>
                <c:pt idx="58">
                  <c:v>0.51</c:v>
                </c:pt>
                <c:pt idx="59">
                  <c:v>0.53</c:v>
                </c:pt>
                <c:pt idx="60">
                  <c:v>0.57999999999999996</c:v>
                </c:pt>
                <c:pt idx="61">
                  <c:v>0.62</c:v>
                </c:pt>
                <c:pt idx="62">
                  <c:v>0.56000000000000005</c:v>
                </c:pt>
                <c:pt idx="63">
                  <c:v>0.51</c:v>
                </c:pt>
                <c:pt idx="64">
                  <c:v>0.5</c:v>
                </c:pt>
                <c:pt idx="65">
                  <c:v>0.46</c:v>
                </c:pt>
                <c:pt idx="66">
                  <c:v>0.49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0.64</c:v>
                </c:pt>
                <c:pt idx="70">
                  <c:v>0.72</c:v>
                </c:pt>
                <c:pt idx="71">
                  <c:v>0.81</c:v>
                </c:pt>
                <c:pt idx="72">
                  <c:v>0.78</c:v>
                </c:pt>
                <c:pt idx="73">
                  <c:v>0.72</c:v>
                </c:pt>
                <c:pt idx="74">
                  <c:v>0.7</c:v>
                </c:pt>
                <c:pt idx="75">
                  <c:v>0.65</c:v>
                </c:pt>
                <c:pt idx="76">
                  <c:v>0.63</c:v>
                </c:pt>
                <c:pt idx="77">
                  <c:v>0.7</c:v>
                </c:pt>
                <c:pt idx="78">
                  <c:v>0.77</c:v>
                </c:pt>
                <c:pt idx="79">
                  <c:v>0.73</c:v>
                </c:pt>
                <c:pt idx="80">
                  <c:v>0.66</c:v>
                </c:pt>
                <c:pt idx="81">
                  <c:v>0.65</c:v>
                </c:pt>
                <c:pt idx="82">
                  <c:v>0.7</c:v>
                </c:pt>
                <c:pt idx="83">
                  <c:v>0.63</c:v>
                </c:pt>
                <c:pt idx="84">
                  <c:v>0.68</c:v>
                </c:pt>
                <c:pt idx="85">
                  <c:v>0.71</c:v>
                </c:pt>
                <c:pt idx="86">
                  <c:v>0.73</c:v>
                </c:pt>
                <c:pt idx="87">
                  <c:v>0.7</c:v>
                </c:pt>
                <c:pt idx="88">
                  <c:v>0.63</c:v>
                </c:pt>
                <c:pt idx="89">
                  <c:v>0.6</c:v>
                </c:pt>
                <c:pt idx="90">
                  <c:v>0.52</c:v>
                </c:pt>
                <c:pt idx="91">
                  <c:v>0.47</c:v>
                </c:pt>
                <c:pt idx="92">
                  <c:v>0.4</c:v>
                </c:pt>
                <c:pt idx="93">
                  <c:v>0.35</c:v>
                </c:pt>
                <c:pt idx="94">
                  <c:v>0.37</c:v>
                </c:pt>
                <c:pt idx="95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E4-4E9E-BF38-3AC751E6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5125"/>
        <c:axId val="491354828"/>
      </c:scatterChart>
      <c:valAx>
        <c:axId val="1302651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54828"/>
        <c:crosses val="autoZero"/>
        <c:crossBetween val="midCat"/>
      </c:valAx>
      <c:valAx>
        <c:axId val="491354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651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327661</xdr:colOff>
      <xdr:row>6</xdr:row>
      <xdr:rowOff>71120</xdr:rowOff>
    </xdr:from>
    <xdr:to>
      <xdr:col>86</xdr:col>
      <xdr:colOff>367554</xdr:colOff>
      <xdr:row>20</xdr:row>
      <xdr:rowOff>170330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363221</xdr:colOff>
      <xdr:row>5</xdr:row>
      <xdr:rowOff>2540</xdr:rowOff>
    </xdr:from>
    <xdr:to>
      <xdr:col>10</xdr:col>
      <xdr:colOff>327660</xdr:colOff>
      <xdr:row>16</xdr:row>
      <xdr:rowOff>129540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187960</xdr:colOff>
      <xdr:row>20</xdr:row>
      <xdr:rowOff>177800</xdr:rowOff>
    </xdr:from>
    <xdr:to>
      <xdr:col>11</xdr:col>
      <xdr:colOff>144780</xdr:colOff>
      <xdr:row>34</xdr:row>
      <xdr:rowOff>114300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11.884511689816" createdVersion="8" refreshedVersion="8" minRefreshableVersion="3" recordCount="6" xr:uid="{E1E6581F-39E9-4994-88E0-1D2B5D58C55D}">
  <cacheSource type="worksheet">
    <worksheetSource ref="H10:J16" sheet="Sheet1"/>
  </cacheSource>
  <cacheFields count="3">
    <cacheField name="出行结构" numFmtId="0">
      <sharedItems count="6">
        <s v="常规公交"/>
        <s v="轨道交通"/>
        <s v="出租车"/>
        <s v="私家车"/>
        <s v="非机动车"/>
        <s v="步行"/>
      </sharedItems>
    </cacheField>
    <cacheField name="最优值" numFmtId="0">
      <sharedItems containsSemiMixedTypes="0" containsString="0" containsNumber="1" minValue="5.67E-2" maxValue="0.4763"/>
    </cacheField>
    <cacheField name="实际值" numFmtId="0">
      <sharedItems containsSemiMixedTypes="0" containsString="0" containsNumber="1" minValue="2.98E-2" maxValue="0.3232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0.18360000000000001"/>
    <n v="0.2097"/>
  </r>
  <r>
    <x v="1"/>
    <n v="0.4763"/>
    <n v="0.32329999999999998"/>
  </r>
  <r>
    <x v="2"/>
    <n v="5.67E-2"/>
    <n v="8.72E-2"/>
  </r>
  <r>
    <x v="3"/>
    <n v="0.13220000000000001"/>
    <n v="0.1724"/>
  </r>
  <r>
    <x v="4"/>
    <n v="8.5500000000000007E-2"/>
    <n v="7.7600000000000002E-2"/>
  </r>
  <r>
    <x v="5"/>
    <n v="6.5699999999999995E-2"/>
    <n v="2.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55082-7358-4824-AE46-7BE0347E3C6D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1:C8" firstHeaderRow="0" firstDataRow="1" firstDataCol="1"/>
  <pivotFields count="3">
    <pivotField axis="axisRow" showAll="0">
      <items count="7">
        <item x="5"/>
        <item x="0"/>
        <item x="2"/>
        <item x="4"/>
        <item x="1"/>
        <item x="3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最优值" fld="1" baseField="0" baseItem="0"/>
    <dataField name="求和项:实际值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6"/>
  <sheetViews>
    <sheetView tabSelected="1" topLeftCell="B1" zoomScale="55" zoomScaleNormal="55" workbookViewId="0">
      <selection activeCell="AK48" sqref="AK48"/>
    </sheetView>
  </sheetViews>
  <sheetFormatPr defaultColWidth="8.88671875" defaultRowHeight="14.4"/>
  <cols>
    <col min="6" max="6" width="30.6640625" customWidth="1"/>
    <col min="7" max="7" width="10.33203125" customWidth="1"/>
    <col min="8" max="8" width="10.21875" customWidth="1"/>
    <col min="9" max="9" width="11.6640625" customWidth="1"/>
    <col min="10" max="10" width="10.33203125" customWidth="1"/>
    <col min="11" max="11" width="7.33203125" customWidth="1"/>
    <col min="12" max="12" width="6.5546875" customWidth="1"/>
    <col min="13" max="13" width="9" customWidth="1"/>
    <col min="14" max="14" width="10.88671875" customWidth="1"/>
    <col min="18" max="18" width="11.44140625" customWidth="1"/>
    <col min="19" max="20" width="12.88671875" customWidth="1"/>
    <col min="21" max="21" width="14" customWidth="1"/>
    <col min="22" max="22" width="9.33203125" customWidth="1"/>
    <col min="23" max="23" width="9.6640625" customWidth="1"/>
    <col min="24" max="24" width="8.5546875" customWidth="1"/>
    <col min="25" max="25" width="10.5546875" customWidth="1"/>
  </cols>
  <sheetData>
    <row r="3" spans="1:14" ht="24" customHeight="1">
      <c r="A3" s="14"/>
      <c r="B3" s="15"/>
      <c r="C3" s="16"/>
      <c r="F3" s="62" t="s">
        <v>0</v>
      </c>
      <c r="G3" s="17" t="s">
        <v>1</v>
      </c>
      <c r="H3" s="17" t="s">
        <v>2</v>
      </c>
      <c r="I3" s="17" t="s">
        <v>3</v>
      </c>
      <c r="J3" s="17" t="s">
        <v>4</v>
      </c>
      <c r="K3" s="17" t="s">
        <v>5</v>
      </c>
      <c r="L3" s="57" t="s">
        <v>6</v>
      </c>
      <c r="M3" s="57" t="s">
        <v>7</v>
      </c>
      <c r="N3" s="17" t="s">
        <v>8</v>
      </c>
    </row>
    <row r="4" spans="1:14" ht="18" customHeight="1">
      <c r="A4" s="18"/>
      <c r="B4" s="19"/>
      <c r="C4" s="20"/>
      <c r="F4" s="62"/>
      <c r="G4" s="17" t="s">
        <v>9</v>
      </c>
      <c r="H4" s="17" t="s">
        <v>10</v>
      </c>
      <c r="I4" s="17" t="s">
        <v>10</v>
      </c>
      <c r="J4" s="17" t="s">
        <v>11</v>
      </c>
      <c r="K4" s="17" t="s">
        <v>12</v>
      </c>
      <c r="L4" s="57"/>
      <c r="M4" s="57"/>
      <c r="N4" s="17" t="s">
        <v>13</v>
      </c>
    </row>
    <row r="5" spans="1:14" ht="22.05" customHeight="1">
      <c r="A5" s="18"/>
      <c r="B5" s="19"/>
      <c r="C5" s="20"/>
      <c r="F5" s="17" t="s">
        <v>14</v>
      </c>
      <c r="G5" s="17">
        <v>32.6</v>
      </c>
      <c r="H5" s="17">
        <v>35.700000000000003</v>
      </c>
      <c r="I5" s="17">
        <v>52.3</v>
      </c>
      <c r="J5" s="17">
        <v>3</v>
      </c>
      <c r="K5" s="17">
        <v>3.25</v>
      </c>
      <c r="L5" s="17">
        <f>I5</f>
        <v>52.3</v>
      </c>
      <c r="M5" s="28">
        <f>L5/G5</f>
        <v>1.6042944785276072</v>
      </c>
      <c r="N5" s="29">
        <f>G5*H5</f>
        <v>1163.8200000000002</v>
      </c>
    </row>
    <row r="6" spans="1:14" ht="21" customHeight="1">
      <c r="A6" s="18"/>
      <c r="B6" s="19"/>
      <c r="C6" s="20"/>
      <c r="F6" s="21" t="s">
        <v>15</v>
      </c>
      <c r="G6" s="17">
        <v>78.3</v>
      </c>
      <c r="H6" s="17">
        <v>38.4</v>
      </c>
      <c r="I6" s="17">
        <v>65.599999999999994</v>
      </c>
      <c r="J6" s="17">
        <v>5</v>
      </c>
      <c r="K6" s="17">
        <v>3.5</v>
      </c>
      <c r="L6" s="17">
        <f t="shared" ref="L6:L11" si="0">I6</f>
        <v>65.599999999999994</v>
      </c>
      <c r="M6" s="28">
        <f t="shared" ref="M6:M11" si="1">L6/G6</f>
        <v>0.83780332056194118</v>
      </c>
      <c r="N6" s="29">
        <f t="shared" ref="N6:N11" si="2">G6*H6</f>
        <v>3006.72</v>
      </c>
    </row>
    <row r="7" spans="1:14" ht="21" customHeight="1">
      <c r="A7" s="18"/>
      <c r="B7" s="19"/>
      <c r="C7" s="20"/>
      <c r="F7" s="21" t="s">
        <v>16</v>
      </c>
      <c r="G7" s="17">
        <v>42.2</v>
      </c>
      <c r="H7" s="17">
        <v>32.1</v>
      </c>
      <c r="I7" s="17">
        <v>58.6</v>
      </c>
      <c r="J7" s="17">
        <v>3</v>
      </c>
      <c r="K7" s="17">
        <v>3.25</v>
      </c>
      <c r="L7" s="17">
        <f t="shared" si="0"/>
        <v>58.6</v>
      </c>
      <c r="M7" s="28">
        <f t="shared" si="1"/>
        <v>1.3886255924170616</v>
      </c>
      <c r="N7" s="29">
        <f t="shared" si="2"/>
        <v>1354.6200000000001</v>
      </c>
    </row>
    <row r="8" spans="1:14" ht="21" customHeight="1">
      <c r="A8" s="18"/>
      <c r="B8" s="19"/>
      <c r="C8" s="20"/>
      <c r="F8" s="21" t="s">
        <v>17</v>
      </c>
      <c r="G8" s="17">
        <v>44.8</v>
      </c>
      <c r="H8" s="17">
        <v>34.6</v>
      </c>
      <c r="I8" s="17">
        <v>55.9</v>
      </c>
      <c r="J8" s="17">
        <v>4</v>
      </c>
      <c r="K8" s="17">
        <v>3.25</v>
      </c>
      <c r="L8" s="17">
        <f t="shared" si="0"/>
        <v>55.9</v>
      </c>
      <c r="M8" s="28">
        <f t="shared" si="1"/>
        <v>1.2477678571428572</v>
      </c>
      <c r="N8" s="29">
        <f t="shared" si="2"/>
        <v>1550.08</v>
      </c>
    </row>
    <row r="9" spans="1:14" ht="21" customHeight="1">
      <c r="A9" s="18"/>
      <c r="B9" s="19"/>
      <c r="C9" s="20"/>
      <c r="F9" s="21" t="s">
        <v>18</v>
      </c>
      <c r="G9" s="17">
        <v>39.5</v>
      </c>
      <c r="H9" s="17">
        <v>36.5</v>
      </c>
      <c r="I9" s="17">
        <v>53.1</v>
      </c>
      <c r="J9" s="17">
        <v>4</v>
      </c>
      <c r="K9" s="17">
        <v>3.25</v>
      </c>
      <c r="L9" s="17">
        <f t="shared" si="0"/>
        <v>53.1</v>
      </c>
      <c r="M9" s="28">
        <f t="shared" si="1"/>
        <v>1.3443037974683545</v>
      </c>
      <c r="N9" s="29">
        <f t="shared" si="2"/>
        <v>1441.75</v>
      </c>
    </row>
    <row r="10" spans="1:14" ht="24" customHeight="1">
      <c r="A10" s="18"/>
      <c r="B10" s="19"/>
      <c r="C10" s="20"/>
      <c r="F10" s="21" t="s">
        <v>19</v>
      </c>
      <c r="G10" s="17">
        <v>68.900000000000006</v>
      </c>
      <c r="H10" s="17">
        <v>33.4</v>
      </c>
      <c r="I10" s="17">
        <v>64.8</v>
      </c>
      <c r="J10" s="17">
        <v>5</v>
      </c>
      <c r="K10" s="17">
        <v>3.25</v>
      </c>
      <c r="L10" s="17">
        <f t="shared" si="0"/>
        <v>64.8</v>
      </c>
      <c r="M10" s="28">
        <f t="shared" si="1"/>
        <v>0.94049346879535545</v>
      </c>
      <c r="N10" s="29">
        <f t="shared" si="2"/>
        <v>2301.2600000000002</v>
      </c>
    </row>
    <row r="11" spans="1:14" ht="24" customHeight="1">
      <c r="A11" s="18"/>
      <c r="B11" s="19"/>
      <c r="C11" s="20"/>
      <c r="F11" s="21" t="s">
        <v>20</v>
      </c>
      <c r="G11" s="17">
        <v>62.7</v>
      </c>
      <c r="H11" s="17">
        <v>37.200000000000003</v>
      </c>
      <c r="I11" s="17">
        <v>61.1</v>
      </c>
      <c r="J11" s="17">
        <v>4</v>
      </c>
      <c r="K11" s="17">
        <v>3.5</v>
      </c>
      <c r="L11" s="17">
        <f t="shared" si="0"/>
        <v>61.1</v>
      </c>
      <c r="M11" s="28">
        <f t="shared" si="1"/>
        <v>0.97448165869218495</v>
      </c>
      <c r="N11" s="29">
        <f t="shared" si="2"/>
        <v>2332.4400000000005</v>
      </c>
    </row>
    <row r="12" spans="1:14">
      <c r="A12" s="18"/>
      <c r="B12" s="19"/>
      <c r="C12" s="20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8"/>
      <c r="B13" s="19"/>
      <c r="C13" s="20"/>
    </row>
    <row r="14" spans="1:14">
      <c r="A14" s="18"/>
      <c r="B14" s="19"/>
      <c r="C14" s="20"/>
    </row>
    <row r="15" spans="1:14">
      <c r="A15" s="18"/>
      <c r="B15" s="19"/>
      <c r="C15" s="20"/>
      <c r="F15" s="1" t="s">
        <v>0</v>
      </c>
      <c r="G15" s="1" t="s">
        <v>21</v>
      </c>
      <c r="H15" s="1" t="s">
        <v>22</v>
      </c>
      <c r="I15" s="1" t="s">
        <v>23</v>
      </c>
      <c r="J15" s="1"/>
      <c r="K15" s="1"/>
      <c r="L15" s="30" t="s">
        <v>24</v>
      </c>
      <c r="M15" s="30" t="s">
        <v>25</v>
      </c>
      <c r="N15" s="1" t="s">
        <v>26</v>
      </c>
    </row>
    <row r="16" spans="1:14">
      <c r="A16" s="18"/>
      <c r="B16" s="19"/>
      <c r="C16" s="20"/>
      <c r="F16" s="1"/>
      <c r="G16" s="1" t="s">
        <v>9</v>
      </c>
      <c r="H16" s="1" t="s">
        <v>10</v>
      </c>
      <c r="I16" s="1" t="s">
        <v>10</v>
      </c>
      <c r="J16" s="1"/>
      <c r="K16" s="1"/>
      <c r="L16" s="1"/>
      <c r="M16" s="1"/>
      <c r="N16" s="1" t="s">
        <v>13</v>
      </c>
    </row>
    <row r="17" spans="1:25">
      <c r="A17" s="18"/>
      <c r="B17" s="19"/>
      <c r="C17" s="20"/>
      <c r="F17" s="1" t="s">
        <v>27</v>
      </c>
      <c r="G17" s="1"/>
      <c r="H17" s="1"/>
      <c r="I17" s="1"/>
      <c r="J17" s="1"/>
      <c r="K17" s="1"/>
      <c r="L17" s="1"/>
      <c r="M17" s="1"/>
      <c r="N17" s="1"/>
    </row>
    <row r="18" spans="1:25" ht="15.6">
      <c r="A18" s="18"/>
      <c r="B18" s="19"/>
      <c r="C18" s="20"/>
      <c r="F18" s="22" t="s">
        <v>28</v>
      </c>
      <c r="G18" s="1"/>
      <c r="H18" s="1"/>
      <c r="I18" s="1"/>
      <c r="J18" s="1"/>
      <c r="K18" s="1"/>
      <c r="L18" s="1"/>
      <c r="M18" s="1"/>
      <c r="N18" s="1"/>
    </row>
    <row r="19" spans="1:25" ht="15.6">
      <c r="A19" s="18"/>
      <c r="B19" s="19"/>
      <c r="C19" s="20"/>
      <c r="F19" s="22" t="s">
        <v>29</v>
      </c>
      <c r="G19" s="1"/>
      <c r="H19" s="1"/>
      <c r="I19" s="1"/>
      <c r="J19" s="1"/>
      <c r="K19" s="1"/>
      <c r="L19" s="1"/>
      <c r="M19" s="1"/>
      <c r="N19" s="1"/>
    </row>
    <row r="20" spans="1:25" ht="15.6">
      <c r="A20" s="23"/>
      <c r="B20" s="24"/>
      <c r="C20" s="25"/>
      <c r="F20" s="22" t="s">
        <v>30</v>
      </c>
      <c r="G20" s="1"/>
      <c r="H20" s="1"/>
      <c r="I20" s="1"/>
      <c r="J20" s="1"/>
      <c r="K20" s="1"/>
      <c r="L20" s="1"/>
      <c r="M20" s="1"/>
      <c r="N20" s="1"/>
    </row>
    <row r="21" spans="1:25" ht="15.6">
      <c r="F21" s="22" t="s">
        <v>31</v>
      </c>
      <c r="G21" s="1"/>
      <c r="H21" s="1"/>
      <c r="I21" s="1"/>
      <c r="J21" s="1"/>
      <c r="K21" s="1"/>
      <c r="L21" s="1"/>
      <c r="M21" s="1"/>
      <c r="N21" s="1"/>
    </row>
    <row r="22" spans="1:25" ht="15.6">
      <c r="F22" s="22" t="s">
        <v>32</v>
      </c>
      <c r="G22" s="1"/>
      <c r="H22" s="1"/>
      <c r="I22" s="1"/>
      <c r="J22" s="1"/>
      <c r="K22" s="1"/>
      <c r="L22" s="1"/>
      <c r="M22" s="1"/>
      <c r="N22" s="1"/>
    </row>
    <row r="23" spans="1:25" ht="15.6">
      <c r="F23" s="22" t="s">
        <v>33</v>
      </c>
      <c r="G23" s="1"/>
      <c r="H23" s="1"/>
      <c r="I23" s="1"/>
      <c r="J23" s="1"/>
      <c r="K23" s="1"/>
      <c r="L23" s="1"/>
      <c r="M23" s="1"/>
      <c r="N23" s="1"/>
    </row>
    <row r="27" spans="1:25">
      <c r="F27" s="59" t="s">
        <v>0</v>
      </c>
      <c r="G27" s="26" t="s">
        <v>34</v>
      </c>
      <c r="H27" s="26" t="s">
        <v>35</v>
      </c>
      <c r="I27" s="26" t="s">
        <v>36</v>
      </c>
      <c r="J27" s="26" t="s">
        <v>37</v>
      </c>
      <c r="K27" s="26" t="s">
        <v>5</v>
      </c>
      <c r="L27" s="58" t="s">
        <v>38</v>
      </c>
      <c r="M27" s="58" t="s">
        <v>39</v>
      </c>
      <c r="N27" s="26" t="s">
        <v>8</v>
      </c>
      <c r="R27" s="59" t="s">
        <v>40</v>
      </c>
      <c r="S27" s="26" t="s">
        <v>41</v>
      </c>
      <c r="T27" s="26" t="s">
        <v>42</v>
      </c>
      <c r="U27" s="26" t="s">
        <v>43</v>
      </c>
      <c r="V27" s="60" t="s">
        <v>44</v>
      </c>
      <c r="W27" s="26" t="s">
        <v>45</v>
      </c>
      <c r="X27" s="26" t="s">
        <v>46</v>
      </c>
      <c r="Y27" s="26" t="s">
        <v>47</v>
      </c>
    </row>
    <row r="28" spans="1:25">
      <c r="F28" s="59"/>
      <c r="G28" s="26" t="s">
        <v>9</v>
      </c>
      <c r="H28" s="26" t="s">
        <v>10</v>
      </c>
      <c r="I28" s="26" t="s">
        <v>10</v>
      </c>
      <c r="J28" s="26" t="s">
        <v>11</v>
      </c>
      <c r="K28" s="26" t="s">
        <v>12</v>
      </c>
      <c r="L28" s="58"/>
      <c r="M28" s="58"/>
      <c r="N28" s="26" t="s">
        <v>13</v>
      </c>
      <c r="R28" s="59"/>
      <c r="S28" s="26" t="s">
        <v>9</v>
      </c>
      <c r="T28" s="26" t="s">
        <v>10</v>
      </c>
      <c r="U28" s="26" t="s">
        <v>10</v>
      </c>
      <c r="V28" s="61"/>
      <c r="W28" s="26" t="s">
        <v>48</v>
      </c>
      <c r="X28" s="26" t="s">
        <v>49</v>
      </c>
      <c r="Y28" s="26" t="s">
        <v>50</v>
      </c>
    </row>
    <row r="29" spans="1:25">
      <c r="F29" s="26" t="s">
        <v>51</v>
      </c>
      <c r="G29" s="26">
        <v>32.6</v>
      </c>
      <c r="H29" s="26">
        <v>35.700000000000003</v>
      </c>
      <c r="I29" s="26">
        <v>52.3</v>
      </c>
      <c r="J29" s="26">
        <v>3</v>
      </c>
      <c r="K29" s="26">
        <v>3.25</v>
      </c>
      <c r="L29" s="26">
        <f t="shared" ref="L29:L35" si="3">I29</f>
        <v>52.3</v>
      </c>
      <c r="M29" s="31">
        <f t="shared" ref="M29:M35" si="4">L29/G29</f>
        <v>1.6042944785276072</v>
      </c>
      <c r="N29" s="32">
        <f t="shared" ref="N29:N35" si="5">G29*H29</f>
        <v>1163.8200000000002</v>
      </c>
      <c r="P29">
        <v>6.75</v>
      </c>
      <c r="Q29">
        <v>0.13500000000000001</v>
      </c>
      <c r="R29" s="26" t="s">
        <v>52</v>
      </c>
      <c r="S29" s="26">
        <v>253.7</v>
      </c>
      <c r="T29" s="26">
        <v>30.6</v>
      </c>
      <c r="U29" s="33">
        <f>T29*1.78</f>
        <v>54.468000000000004</v>
      </c>
      <c r="V29" s="34">
        <v>0.91200000000000003</v>
      </c>
      <c r="W29" s="26">
        <f t="shared" ref="W29:W34" si="6">P29*Q29</f>
        <v>0.91125000000000012</v>
      </c>
      <c r="X29" s="33">
        <f>W29/0.0033</f>
        <v>276.13636363636368</v>
      </c>
      <c r="Y29" s="32">
        <f>S29*T29*X29/2.75</f>
        <v>779529.94214876043</v>
      </c>
    </row>
    <row r="30" spans="1:25">
      <c r="F30" s="27" t="s">
        <v>28</v>
      </c>
      <c r="G30" s="26">
        <v>78.3</v>
      </c>
      <c r="H30" s="26">
        <v>38.4</v>
      </c>
      <c r="I30" s="26">
        <v>65.599999999999994</v>
      </c>
      <c r="J30" s="26">
        <v>5</v>
      </c>
      <c r="K30" s="26">
        <v>3.5</v>
      </c>
      <c r="L30" s="26">
        <f t="shared" si="3"/>
        <v>65.599999999999994</v>
      </c>
      <c r="M30" s="31">
        <f t="shared" si="4"/>
        <v>0.83780332056194118</v>
      </c>
      <c r="N30" s="32">
        <f t="shared" si="5"/>
        <v>3006.72</v>
      </c>
      <c r="P30">
        <v>5.13</v>
      </c>
      <c r="Q30">
        <v>0.14099999999999999</v>
      </c>
      <c r="R30" s="27" t="s">
        <v>53</v>
      </c>
      <c r="S30" s="26">
        <v>197.4</v>
      </c>
      <c r="T30" s="26">
        <v>28.8</v>
      </c>
      <c r="U30" s="33">
        <f>T30*1.81</f>
        <v>52.128</v>
      </c>
      <c r="V30" s="34">
        <v>0.88400000000000001</v>
      </c>
      <c r="W30" s="26">
        <f t="shared" si="6"/>
        <v>0.72332999999999992</v>
      </c>
      <c r="X30" s="33">
        <f>W30/0.00325</f>
        <v>222.56307692307692</v>
      </c>
      <c r="Y30" s="32">
        <f>S30*T30*X30/2.55</f>
        <v>496195.21563800902</v>
      </c>
    </row>
    <row r="31" spans="1:25">
      <c r="F31" s="27" t="s">
        <v>54</v>
      </c>
      <c r="G31" s="26">
        <v>42.2</v>
      </c>
      <c r="H31" s="26">
        <v>32.1</v>
      </c>
      <c r="I31" s="26">
        <v>58.6</v>
      </c>
      <c r="J31" s="26">
        <v>3</v>
      </c>
      <c r="K31" s="26">
        <v>3.25</v>
      </c>
      <c r="L31" s="26">
        <f t="shared" si="3"/>
        <v>58.6</v>
      </c>
      <c r="M31" s="31">
        <f t="shared" si="4"/>
        <v>1.3886255924170616</v>
      </c>
      <c r="N31" s="32">
        <f t="shared" si="5"/>
        <v>1354.6200000000001</v>
      </c>
      <c r="P31">
        <v>16.420000000000002</v>
      </c>
      <c r="Q31">
        <v>0.13100000000000001</v>
      </c>
      <c r="R31" s="27" t="s">
        <v>55</v>
      </c>
      <c r="S31" s="26">
        <v>266.3</v>
      </c>
      <c r="T31" s="26">
        <v>27.1</v>
      </c>
      <c r="U31" s="33">
        <f>T31*1.83</f>
        <v>49.593000000000004</v>
      </c>
      <c r="V31" s="34">
        <v>0.81599999999999995</v>
      </c>
      <c r="W31" s="26">
        <f t="shared" si="6"/>
        <v>2.1510200000000004</v>
      </c>
      <c r="X31" s="33">
        <f>W31/0.00335</f>
        <v>642.09552238805975</v>
      </c>
      <c r="Y31" s="32">
        <f>S31*T31*X31/2.82</f>
        <v>1643202.1344977245</v>
      </c>
    </row>
    <row r="32" spans="1:25">
      <c r="F32" s="27" t="s">
        <v>30</v>
      </c>
      <c r="G32" s="26">
        <v>44.8</v>
      </c>
      <c r="H32" s="26">
        <v>34.6</v>
      </c>
      <c r="I32" s="26">
        <v>55.9</v>
      </c>
      <c r="J32" s="26">
        <v>4</v>
      </c>
      <c r="K32" s="26">
        <v>3.25</v>
      </c>
      <c r="L32" s="26">
        <f t="shared" si="3"/>
        <v>55.9</v>
      </c>
      <c r="M32" s="31">
        <f t="shared" si="4"/>
        <v>1.2477678571428572</v>
      </c>
      <c r="N32" s="32">
        <f t="shared" si="5"/>
        <v>1550.08</v>
      </c>
      <c r="P32">
        <v>20.78</v>
      </c>
      <c r="Q32">
        <v>0.123</v>
      </c>
      <c r="R32" s="27" t="s">
        <v>56</v>
      </c>
      <c r="S32" s="26">
        <v>290.2</v>
      </c>
      <c r="T32" s="26">
        <v>33.700000000000003</v>
      </c>
      <c r="U32" s="33">
        <f>T32*1.69</f>
        <v>56.953000000000003</v>
      </c>
      <c r="V32" s="34">
        <v>0.90900000000000003</v>
      </c>
      <c r="W32" s="26">
        <f t="shared" si="6"/>
        <v>2.5559400000000001</v>
      </c>
      <c r="X32" s="33">
        <f>W32/0.0034</f>
        <v>751.74705882352953</v>
      </c>
      <c r="Y32" s="32">
        <f>S32*T32*X32/2.91</f>
        <v>2526422.9488174655</v>
      </c>
    </row>
    <row r="33" spans="6:25">
      <c r="F33" s="27" t="s">
        <v>31</v>
      </c>
      <c r="G33" s="26">
        <v>39.5</v>
      </c>
      <c r="H33" s="26">
        <v>36.5</v>
      </c>
      <c r="I33" s="26">
        <v>53.1</v>
      </c>
      <c r="J33" s="26">
        <v>4</v>
      </c>
      <c r="K33" s="26">
        <v>3.25</v>
      </c>
      <c r="L33" s="26">
        <f t="shared" si="3"/>
        <v>53.1</v>
      </c>
      <c r="M33" s="31">
        <f t="shared" si="4"/>
        <v>1.3443037974683545</v>
      </c>
      <c r="N33" s="32">
        <f t="shared" si="5"/>
        <v>1441.75</v>
      </c>
      <c r="P33">
        <v>12.36</v>
      </c>
      <c r="Q33">
        <v>0.129</v>
      </c>
      <c r="R33" s="27" t="s">
        <v>57</v>
      </c>
      <c r="S33" s="26">
        <v>321.60000000000002</v>
      </c>
      <c r="T33" s="26">
        <v>32.299999999999997</v>
      </c>
      <c r="U33" s="33">
        <f>T33*1.77</f>
        <v>57.170999999999992</v>
      </c>
      <c r="V33" s="34">
        <v>0.89800000000000002</v>
      </c>
      <c r="W33" s="26">
        <f t="shared" si="6"/>
        <v>1.5944400000000001</v>
      </c>
      <c r="X33" s="33">
        <f>W33/0.00325</f>
        <v>490.59692307692313</v>
      </c>
      <c r="Y33" s="32">
        <f>S33*T33*X33/2.89</f>
        <v>1763378.4933936652</v>
      </c>
    </row>
    <row r="34" spans="6:25">
      <c r="F34" s="27" t="s">
        <v>32</v>
      </c>
      <c r="G34" s="26">
        <v>68.900000000000006</v>
      </c>
      <c r="H34" s="26">
        <v>33.4</v>
      </c>
      <c r="I34" s="26">
        <v>64.8</v>
      </c>
      <c r="J34" s="26">
        <v>5</v>
      </c>
      <c r="K34" s="26">
        <v>3.25</v>
      </c>
      <c r="L34" s="26">
        <f t="shared" si="3"/>
        <v>64.8</v>
      </c>
      <c r="M34" s="31">
        <f t="shared" si="4"/>
        <v>0.94049346879535545</v>
      </c>
      <c r="N34" s="32">
        <f t="shared" si="5"/>
        <v>2301.2600000000002</v>
      </c>
      <c r="P34">
        <v>15.83</v>
      </c>
      <c r="Q34">
        <v>6.2E-2</v>
      </c>
      <c r="R34" s="27" t="s">
        <v>58</v>
      </c>
      <c r="S34" s="26">
        <v>276.7</v>
      </c>
      <c r="T34" s="26">
        <v>37.4</v>
      </c>
      <c r="U34" s="33">
        <f>T34*1.65</f>
        <v>61.709999999999994</v>
      </c>
      <c r="V34" s="34">
        <v>0.93300000000000005</v>
      </c>
      <c r="W34" s="26">
        <f t="shared" si="6"/>
        <v>0.98146</v>
      </c>
      <c r="X34" s="33">
        <f>W34/0.00343</f>
        <v>286.13994169096213</v>
      </c>
      <c r="Y34" s="32">
        <f>S34*T34*X34/2.93</f>
        <v>1010628.6954895074</v>
      </c>
    </row>
    <row r="35" spans="6:25">
      <c r="F35" s="27" t="s">
        <v>33</v>
      </c>
      <c r="G35" s="26">
        <v>62.7</v>
      </c>
      <c r="H35" s="26">
        <v>37.200000000000003</v>
      </c>
      <c r="I35" s="26">
        <v>61.1</v>
      </c>
      <c r="J35" s="26">
        <v>4</v>
      </c>
      <c r="K35" s="26">
        <v>3.5</v>
      </c>
      <c r="L35" s="26">
        <f t="shared" si="3"/>
        <v>61.1</v>
      </c>
      <c r="M35" s="31">
        <f t="shared" si="4"/>
        <v>0.97448165869218495</v>
      </c>
      <c r="N35" s="32">
        <f t="shared" si="5"/>
        <v>2332.4400000000005</v>
      </c>
    </row>
    <row r="39" spans="6:25">
      <c r="F39" s="59" t="s">
        <v>40</v>
      </c>
      <c r="G39" s="26" t="s">
        <v>34</v>
      </c>
      <c r="H39" s="26" t="s">
        <v>35</v>
      </c>
      <c r="I39" s="26" t="s">
        <v>36</v>
      </c>
      <c r="J39" s="26" t="s">
        <v>45</v>
      </c>
      <c r="K39" s="26" t="s">
        <v>5</v>
      </c>
      <c r="L39" s="58" t="s">
        <v>6</v>
      </c>
      <c r="M39" s="58" t="s">
        <v>7</v>
      </c>
      <c r="N39" s="26" t="s">
        <v>8</v>
      </c>
    </row>
    <row r="40" spans="6:25">
      <c r="F40" s="59"/>
      <c r="G40" s="26" t="s">
        <v>9</v>
      </c>
      <c r="H40" s="26" t="s">
        <v>10</v>
      </c>
      <c r="I40" s="26" t="s">
        <v>10</v>
      </c>
      <c r="J40" s="26" t="s">
        <v>59</v>
      </c>
      <c r="K40" s="26" t="s">
        <v>12</v>
      </c>
      <c r="L40" s="58"/>
      <c r="M40" s="58"/>
      <c r="N40" s="26" t="s">
        <v>13</v>
      </c>
    </row>
    <row r="41" spans="6:25">
      <c r="F41" s="26" t="s">
        <v>52</v>
      </c>
      <c r="G41" s="26">
        <v>32.6</v>
      </c>
      <c r="H41" s="26">
        <v>35.700000000000003</v>
      </c>
      <c r="I41" s="26">
        <v>52.3</v>
      </c>
      <c r="J41" s="26">
        <v>3</v>
      </c>
      <c r="K41" s="26">
        <v>3.25</v>
      </c>
      <c r="L41" s="26">
        <f t="shared" ref="L41:L46" si="7">I41</f>
        <v>52.3</v>
      </c>
      <c r="M41" s="31">
        <f t="shared" ref="M41:M46" si="8">L41/G41</f>
        <v>1.6042944785276072</v>
      </c>
      <c r="N41" s="32">
        <f t="shared" ref="N41:N46" si="9">G41*H41</f>
        <v>1163.8200000000002</v>
      </c>
    </row>
    <row r="42" spans="6:25">
      <c r="F42" s="27" t="s">
        <v>53</v>
      </c>
      <c r="G42" s="26">
        <v>78.3</v>
      </c>
      <c r="H42" s="26">
        <v>38.4</v>
      </c>
      <c r="I42" s="26">
        <v>65.599999999999994</v>
      </c>
      <c r="J42" s="26">
        <v>5</v>
      </c>
      <c r="K42" s="26">
        <v>3.5</v>
      </c>
      <c r="L42" s="26">
        <f t="shared" si="7"/>
        <v>65.599999999999994</v>
      </c>
      <c r="M42" s="31">
        <f t="shared" si="8"/>
        <v>0.83780332056194118</v>
      </c>
      <c r="N42" s="32">
        <f t="shared" si="9"/>
        <v>3006.72</v>
      </c>
    </row>
    <row r="43" spans="6:25">
      <c r="F43" s="27" t="s">
        <v>55</v>
      </c>
      <c r="G43" s="26">
        <v>42.2</v>
      </c>
      <c r="H43" s="26">
        <v>32.1</v>
      </c>
      <c r="I43" s="26">
        <v>58.6</v>
      </c>
      <c r="J43" s="26">
        <v>3</v>
      </c>
      <c r="K43" s="26">
        <v>3.25</v>
      </c>
      <c r="L43" s="26">
        <f t="shared" si="7"/>
        <v>58.6</v>
      </c>
      <c r="M43" s="31">
        <f t="shared" si="8"/>
        <v>1.3886255924170616</v>
      </c>
      <c r="N43" s="32">
        <f t="shared" si="9"/>
        <v>1354.6200000000001</v>
      </c>
    </row>
    <row r="44" spans="6:25">
      <c r="F44" s="27" t="s">
        <v>56</v>
      </c>
      <c r="G44" s="26">
        <v>44.8</v>
      </c>
      <c r="H44" s="26">
        <v>34.6</v>
      </c>
      <c r="I44" s="26">
        <v>55.9</v>
      </c>
      <c r="J44" s="26">
        <v>4</v>
      </c>
      <c r="K44" s="26">
        <v>3.25</v>
      </c>
      <c r="L44" s="26">
        <f t="shared" si="7"/>
        <v>55.9</v>
      </c>
      <c r="M44" s="31">
        <f t="shared" si="8"/>
        <v>1.2477678571428572</v>
      </c>
      <c r="N44" s="32">
        <f t="shared" si="9"/>
        <v>1550.08</v>
      </c>
    </row>
    <row r="45" spans="6:25">
      <c r="F45" s="27" t="s">
        <v>57</v>
      </c>
      <c r="G45" s="26">
        <v>39.5</v>
      </c>
      <c r="H45" s="26">
        <v>36.5</v>
      </c>
      <c r="I45" s="26">
        <v>53.1</v>
      </c>
      <c r="J45" s="26">
        <v>4</v>
      </c>
      <c r="K45" s="26">
        <v>3.25</v>
      </c>
      <c r="L45" s="26">
        <f t="shared" si="7"/>
        <v>53.1</v>
      </c>
      <c r="M45" s="31">
        <f t="shared" si="8"/>
        <v>1.3443037974683545</v>
      </c>
      <c r="N45" s="32">
        <f t="shared" si="9"/>
        <v>1441.75</v>
      </c>
    </row>
    <row r="46" spans="6:25">
      <c r="F46" s="27" t="s">
        <v>58</v>
      </c>
      <c r="G46" s="26">
        <v>68.900000000000006</v>
      </c>
      <c r="H46" s="26">
        <v>33.4</v>
      </c>
      <c r="I46" s="26">
        <v>64.8</v>
      </c>
      <c r="J46" s="26">
        <v>5</v>
      </c>
      <c r="K46" s="26">
        <v>3.25</v>
      </c>
      <c r="L46" s="26">
        <f t="shared" si="7"/>
        <v>64.8</v>
      </c>
      <c r="M46" s="31">
        <f t="shared" si="8"/>
        <v>0.94049346879535545</v>
      </c>
      <c r="N46" s="32">
        <f t="shared" si="9"/>
        <v>2301.2600000000002</v>
      </c>
    </row>
  </sheetData>
  <mergeCells count="11">
    <mergeCell ref="F3:F4"/>
    <mergeCell ref="F27:F28"/>
    <mergeCell ref="F39:F40"/>
    <mergeCell ref="L3:L4"/>
    <mergeCell ref="L27:L28"/>
    <mergeCell ref="L39:L40"/>
    <mergeCell ref="M3:M4"/>
    <mergeCell ref="M27:M28"/>
    <mergeCell ref="M39:M40"/>
    <mergeCell ref="R27:R28"/>
    <mergeCell ref="V27:V28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4"/>
  <sheetViews>
    <sheetView zoomScale="145" zoomScaleNormal="145" workbookViewId="0">
      <selection activeCell="L20" sqref="L20"/>
    </sheetView>
  </sheetViews>
  <sheetFormatPr defaultColWidth="9" defaultRowHeight="14.4"/>
  <cols>
    <col min="1" max="1" width="14.109375" customWidth="1"/>
    <col min="2" max="2" width="11.88671875" customWidth="1"/>
  </cols>
  <sheetData>
    <row r="1" spans="1:97">
      <c r="A1" s="35" t="s">
        <v>91</v>
      </c>
      <c r="B1" s="13">
        <v>0</v>
      </c>
      <c r="C1" s="13">
        <v>1.0416666666666701E-2</v>
      </c>
      <c r="D1" s="13">
        <v>2.0833333333333301E-2</v>
      </c>
      <c r="E1" s="13">
        <v>3.125E-2</v>
      </c>
      <c r="F1" s="13">
        <v>4.1666666666666699E-2</v>
      </c>
      <c r="G1" s="13">
        <v>5.2083333333333301E-2</v>
      </c>
      <c r="H1" s="13">
        <v>6.25E-2</v>
      </c>
      <c r="I1" s="13">
        <v>7.2916666666666699E-2</v>
      </c>
      <c r="J1" s="13">
        <v>8.3333333333333301E-2</v>
      </c>
      <c r="K1" s="13">
        <v>9.375E-2</v>
      </c>
      <c r="L1" s="13">
        <v>0.104166666666667</v>
      </c>
      <c r="M1" s="13">
        <v>0.114583333333333</v>
      </c>
      <c r="N1" s="13">
        <v>0.125</v>
      </c>
      <c r="O1" s="13">
        <v>0.13541666666666699</v>
      </c>
      <c r="P1" s="13">
        <v>0.14583333333333301</v>
      </c>
      <c r="Q1" s="13">
        <v>0.15625</v>
      </c>
      <c r="R1" s="13">
        <v>0.16666666666666699</v>
      </c>
      <c r="S1" s="13">
        <v>0.17708333333333301</v>
      </c>
      <c r="T1" s="13">
        <v>0.1875</v>
      </c>
      <c r="U1" s="13">
        <v>0.19791666666666699</v>
      </c>
      <c r="V1" s="13">
        <v>0.20833333333333301</v>
      </c>
      <c r="W1" s="13">
        <v>0.21875</v>
      </c>
      <c r="X1" s="13">
        <v>0.22916666666666699</v>
      </c>
      <c r="Y1" s="13">
        <v>0.23958333333333301</v>
      </c>
      <c r="Z1" s="13">
        <v>0.25</v>
      </c>
      <c r="AA1" s="13">
        <v>0.26041666666666702</v>
      </c>
      <c r="AB1" s="13">
        <v>0.27083333333333298</v>
      </c>
      <c r="AC1" s="13">
        <v>0.28125</v>
      </c>
      <c r="AD1" s="13">
        <v>0.29166666666666702</v>
      </c>
      <c r="AE1" s="13">
        <v>0.30208333333333298</v>
      </c>
      <c r="AF1" s="13">
        <v>0.3125</v>
      </c>
      <c r="AG1" s="13">
        <v>0.32291666666666702</v>
      </c>
      <c r="AH1" s="13">
        <v>0.33333333333333298</v>
      </c>
      <c r="AI1" s="13">
        <v>0.34375</v>
      </c>
      <c r="AJ1" s="13">
        <v>0.35416666666666702</v>
      </c>
      <c r="AK1" s="13">
        <v>0.36458333333333298</v>
      </c>
      <c r="AL1" s="13">
        <v>0.375</v>
      </c>
      <c r="AM1" s="13">
        <v>0.38541666666666702</v>
      </c>
      <c r="AN1" s="13">
        <v>0.39583333333333298</v>
      </c>
      <c r="AO1" s="13">
        <v>0.40625</v>
      </c>
      <c r="AP1" s="13">
        <v>0.41666666666666702</v>
      </c>
      <c r="AQ1" s="13">
        <v>0.42708333333333298</v>
      </c>
      <c r="AR1" s="13">
        <v>0.4375</v>
      </c>
      <c r="AS1" s="13">
        <v>0.44791666666666702</v>
      </c>
      <c r="AT1" s="13">
        <v>0.45833333333333298</v>
      </c>
      <c r="AU1" s="13">
        <v>0.46875</v>
      </c>
      <c r="AV1" s="13">
        <v>0.47916666666666702</v>
      </c>
      <c r="AW1" s="13">
        <v>0.48958333333333298</v>
      </c>
      <c r="AX1" s="13">
        <v>0.5</v>
      </c>
      <c r="AY1" s="13">
        <v>0.51041666666666696</v>
      </c>
      <c r="AZ1" s="13">
        <v>0.52083333333333304</v>
      </c>
      <c r="BA1" s="13">
        <v>0.53125</v>
      </c>
      <c r="BB1" s="13">
        <v>0.54166666666666696</v>
      </c>
      <c r="BC1" s="13">
        <v>0.55208333333333304</v>
      </c>
      <c r="BD1" s="13">
        <v>0.5625</v>
      </c>
      <c r="BE1" s="13">
        <v>0.57291666666666696</v>
      </c>
      <c r="BF1" s="13">
        <v>0.58333333333333304</v>
      </c>
      <c r="BG1" s="13">
        <v>0.59375</v>
      </c>
      <c r="BH1" s="13">
        <v>0.60416666666666696</v>
      </c>
      <c r="BI1" s="13">
        <v>0.61458333333333304</v>
      </c>
      <c r="BJ1" s="13">
        <v>0.625</v>
      </c>
      <c r="BK1" s="13">
        <v>0.63541666666666696</v>
      </c>
      <c r="BL1" s="13">
        <v>0.64583333333333304</v>
      </c>
      <c r="BM1" s="13">
        <v>0.65625</v>
      </c>
      <c r="BN1" s="13">
        <v>0.66666666666666696</v>
      </c>
      <c r="BO1" s="13">
        <v>0.67708333333333304</v>
      </c>
      <c r="BP1" s="13">
        <v>0.6875</v>
      </c>
      <c r="BQ1" s="13">
        <v>0.69791666666666696</v>
      </c>
      <c r="BR1" s="13">
        <v>0.70833333333333304</v>
      </c>
      <c r="BS1" s="13">
        <v>0.71875</v>
      </c>
      <c r="BT1" s="13">
        <v>0.72916666666666696</v>
      </c>
      <c r="BU1" s="13">
        <v>0.73958333333333304</v>
      </c>
      <c r="BV1" s="13">
        <v>0.75</v>
      </c>
      <c r="BW1" s="13">
        <v>0.76041666666666696</v>
      </c>
      <c r="BX1" s="13">
        <v>0.77083333333333304</v>
      </c>
      <c r="BY1" s="13">
        <v>0.78125</v>
      </c>
      <c r="BZ1" s="13">
        <v>0.79166666666666696</v>
      </c>
      <c r="CA1" s="13">
        <v>0.80208333333333304</v>
      </c>
      <c r="CB1" s="13">
        <v>0.8125</v>
      </c>
      <c r="CC1" s="13">
        <v>0.82291666666666696</v>
      </c>
      <c r="CD1" s="13">
        <v>0.83333333333333304</v>
      </c>
      <c r="CE1" s="13">
        <v>0.84375</v>
      </c>
      <c r="CF1" s="13">
        <v>0.85416666666666696</v>
      </c>
      <c r="CG1" s="13">
        <v>0.86458333333333304</v>
      </c>
      <c r="CH1" s="13">
        <v>0.875</v>
      </c>
      <c r="CI1" s="13">
        <v>0.88541666666666696</v>
      </c>
      <c r="CJ1" s="13">
        <v>0.89583333333333304</v>
      </c>
      <c r="CK1" s="13">
        <v>0.90625</v>
      </c>
      <c r="CL1" s="13">
        <v>0.91666666666666696</v>
      </c>
      <c r="CM1" s="13">
        <v>0.92708333333333304</v>
      </c>
      <c r="CN1" s="13">
        <v>0.9375</v>
      </c>
      <c r="CO1" s="13">
        <v>0.94791666666666696</v>
      </c>
      <c r="CP1" s="13">
        <v>0.95833333333333304</v>
      </c>
      <c r="CQ1" s="13">
        <v>0.96875</v>
      </c>
      <c r="CR1" s="13">
        <v>0.97916666666666696</v>
      </c>
      <c r="CS1" s="13">
        <v>0.98958333333333304</v>
      </c>
    </row>
    <row r="2" spans="1:97">
      <c r="A2" s="35" t="s">
        <v>92</v>
      </c>
      <c r="B2">
        <v>0.2</v>
      </c>
      <c r="C2">
        <v>0.23</v>
      </c>
      <c r="D2">
        <v>0.24</v>
      </c>
      <c r="E2">
        <v>0.22</v>
      </c>
      <c r="F2">
        <v>0.23</v>
      </c>
      <c r="G2">
        <v>0.25</v>
      </c>
      <c r="H2">
        <v>0.24</v>
      </c>
      <c r="I2">
        <v>0.22</v>
      </c>
      <c r="J2">
        <v>0.21</v>
      </c>
      <c r="K2">
        <v>0.19</v>
      </c>
      <c r="L2">
        <v>0.15</v>
      </c>
      <c r="M2">
        <v>0.13</v>
      </c>
      <c r="N2">
        <v>0.14000000000000001</v>
      </c>
      <c r="O2">
        <v>0.15</v>
      </c>
      <c r="P2">
        <v>0.12</v>
      </c>
      <c r="Q2">
        <v>0.11</v>
      </c>
      <c r="R2">
        <v>0.14000000000000001</v>
      </c>
      <c r="S2">
        <v>0.16</v>
      </c>
      <c r="T2">
        <v>0.13</v>
      </c>
      <c r="U2">
        <v>0.16</v>
      </c>
      <c r="V2">
        <v>0.19</v>
      </c>
      <c r="W2">
        <v>0.18</v>
      </c>
      <c r="X2">
        <v>0.21</v>
      </c>
      <c r="Y2">
        <v>0.25</v>
      </c>
      <c r="Z2">
        <v>0.26</v>
      </c>
      <c r="AA2">
        <v>0.33</v>
      </c>
      <c r="AB2">
        <v>0.35</v>
      </c>
      <c r="AC2">
        <v>0.4</v>
      </c>
      <c r="AD2">
        <v>0.43</v>
      </c>
      <c r="AE2">
        <v>0.5</v>
      </c>
      <c r="AF2">
        <v>0.55000000000000004</v>
      </c>
      <c r="AG2">
        <v>0.65</v>
      </c>
      <c r="AH2">
        <v>0.75</v>
      </c>
      <c r="AI2">
        <v>0.8</v>
      </c>
      <c r="AJ2">
        <v>0.83</v>
      </c>
      <c r="AK2">
        <v>0.88</v>
      </c>
      <c r="AL2">
        <v>0.85</v>
      </c>
      <c r="AM2">
        <v>0.87</v>
      </c>
      <c r="AN2">
        <v>0.82</v>
      </c>
      <c r="AO2">
        <v>0.75</v>
      </c>
      <c r="AP2">
        <v>0.7</v>
      </c>
      <c r="AQ2">
        <v>0.66</v>
      </c>
      <c r="AR2">
        <v>0.62</v>
      </c>
      <c r="AS2">
        <v>0.57999999999999996</v>
      </c>
      <c r="AT2">
        <v>0.53</v>
      </c>
      <c r="AU2">
        <v>0.5</v>
      </c>
      <c r="AV2">
        <v>0.46</v>
      </c>
      <c r="AW2">
        <v>0.42</v>
      </c>
      <c r="AX2">
        <v>0.4</v>
      </c>
      <c r="AY2">
        <v>0.43</v>
      </c>
      <c r="AZ2">
        <v>0.45</v>
      </c>
      <c r="BA2">
        <v>0.4</v>
      </c>
      <c r="BB2">
        <v>0.36</v>
      </c>
      <c r="BC2">
        <v>0.37</v>
      </c>
      <c r="BD2">
        <v>0.33</v>
      </c>
      <c r="BE2">
        <v>0.32</v>
      </c>
      <c r="BF2">
        <v>0.34</v>
      </c>
      <c r="BG2">
        <v>0.35</v>
      </c>
      <c r="BH2">
        <v>0.41</v>
      </c>
      <c r="BI2">
        <v>0.43</v>
      </c>
      <c r="BJ2">
        <v>0.46</v>
      </c>
      <c r="BK2">
        <v>0.45</v>
      </c>
      <c r="BL2">
        <v>0.46</v>
      </c>
      <c r="BM2">
        <v>0.42</v>
      </c>
      <c r="BN2">
        <v>0.47</v>
      </c>
      <c r="BO2">
        <v>0.48</v>
      </c>
      <c r="BP2">
        <v>0.49</v>
      </c>
      <c r="BQ2">
        <v>0.52</v>
      </c>
      <c r="BR2">
        <v>0.62</v>
      </c>
      <c r="BS2">
        <v>0.69</v>
      </c>
      <c r="BT2">
        <v>0.75</v>
      </c>
      <c r="BU2">
        <v>0.82</v>
      </c>
      <c r="BV2">
        <v>0.87</v>
      </c>
      <c r="BW2">
        <v>0.91</v>
      </c>
      <c r="BX2">
        <v>0.85</v>
      </c>
      <c r="BY2">
        <v>0.9</v>
      </c>
      <c r="BZ2">
        <v>0.85</v>
      </c>
      <c r="CA2">
        <v>0.75</v>
      </c>
      <c r="CB2">
        <v>0.7</v>
      </c>
      <c r="CC2">
        <v>0.66</v>
      </c>
      <c r="CD2">
        <v>0.57999999999999996</v>
      </c>
      <c r="CE2">
        <v>0.55000000000000004</v>
      </c>
      <c r="CF2">
        <v>0.48</v>
      </c>
      <c r="CG2">
        <v>0.43</v>
      </c>
      <c r="CH2">
        <v>0.42</v>
      </c>
      <c r="CI2">
        <v>0.48</v>
      </c>
      <c r="CJ2">
        <v>0.49</v>
      </c>
      <c r="CK2">
        <v>0.5</v>
      </c>
      <c r="CL2">
        <v>0.43</v>
      </c>
      <c r="CM2">
        <v>0.4</v>
      </c>
      <c r="CN2">
        <v>0.35</v>
      </c>
      <c r="CO2">
        <v>0.32</v>
      </c>
      <c r="CP2">
        <v>0.28000000000000003</v>
      </c>
      <c r="CQ2">
        <v>0.26</v>
      </c>
      <c r="CR2">
        <v>0.23</v>
      </c>
      <c r="CS2">
        <v>0.22</v>
      </c>
    </row>
    <row r="3" spans="1:97">
      <c r="A3" s="35" t="s">
        <v>93</v>
      </c>
      <c r="B3">
        <v>0.52</v>
      </c>
      <c r="C3">
        <v>0.57999999999999996</v>
      </c>
      <c r="D3">
        <v>0.59</v>
      </c>
      <c r="E3">
        <v>0.5</v>
      </c>
      <c r="F3">
        <v>0.42</v>
      </c>
      <c r="G3">
        <v>0.46</v>
      </c>
      <c r="H3">
        <v>0.56999999999999995</v>
      </c>
      <c r="I3">
        <v>0.5</v>
      </c>
      <c r="J3">
        <v>0.51</v>
      </c>
      <c r="K3">
        <v>0.57999999999999996</v>
      </c>
      <c r="L3">
        <v>0.61</v>
      </c>
      <c r="M3">
        <v>0.62</v>
      </c>
      <c r="N3">
        <v>0.66</v>
      </c>
      <c r="O3">
        <v>0.61</v>
      </c>
      <c r="P3">
        <v>0.5</v>
      </c>
      <c r="Q3">
        <v>0.45</v>
      </c>
      <c r="R3">
        <v>0.55000000000000004</v>
      </c>
      <c r="S3">
        <v>0.57999999999999996</v>
      </c>
      <c r="T3">
        <v>0.6</v>
      </c>
      <c r="U3">
        <v>0.62</v>
      </c>
      <c r="V3">
        <v>0.63</v>
      </c>
      <c r="W3">
        <v>0.52</v>
      </c>
      <c r="X3">
        <v>0.57999999999999996</v>
      </c>
      <c r="Y3">
        <v>0.52</v>
      </c>
      <c r="Z3">
        <v>0.48</v>
      </c>
      <c r="AA3">
        <v>0.49</v>
      </c>
      <c r="AB3">
        <v>0.4</v>
      </c>
      <c r="AC3">
        <v>0.38</v>
      </c>
      <c r="AD3">
        <v>0.37</v>
      </c>
      <c r="AE3">
        <v>0.3</v>
      </c>
      <c r="AF3">
        <v>0.2</v>
      </c>
      <c r="AG3">
        <v>0.18</v>
      </c>
      <c r="AH3">
        <v>0.16</v>
      </c>
      <c r="AI3">
        <v>0.14000000000000001</v>
      </c>
      <c r="AJ3">
        <v>0.15</v>
      </c>
      <c r="AK3">
        <v>0.18</v>
      </c>
      <c r="AL3">
        <v>0.19</v>
      </c>
      <c r="AM3">
        <v>0.22</v>
      </c>
      <c r="AN3">
        <v>0.24</v>
      </c>
      <c r="AO3">
        <v>0.2</v>
      </c>
      <c r="AP3">
        <v>0.24</v>
      </c>
      <c r="AQ3">
        <v>0.28000000000000003</v>
      </c>
      <c r="AR3">
        <v>0.28999999999999998</v>
      </c>
      <c r="AS3">
        <v>0.25</v>
      </c>
      <c r="AT3">
        <v>0.23</v>
      </c>
      <c r="AU3">
        <v>0.28000000000000003</v>
      </c>
      <c r="AV3">
        <v>0.27</v>
      </c>
      <c r="AW3">
        <v>0.23</v>
      </c>
      <c r="AX3">
        <v>0.25</v>
      </c>
      <c r="AY3">
        <v>0.28999999999999998</v>
      </c>
      <c r="AZ3">
        <v>0.32</v>
      </c>
      <c r="BA3">
        <v>0.35</v>
      </c>
      <c r="BB3">
        <v>0.28000000000000003</v>
      </c>
      <c r="BC3">
        <v>0.33</v>
      </c>
      <c r="BD3">
        <v>0.45</v>
      </c>
      <c r="BE3">
        <v>0.36</v>
      </c>
      <c r="BF3">
        <v>0.33</v>
      </c>
      <c r="BG3">
        <v>0.3</v>
      </c>
      <c r="BH3">
        <v>0.32</v>
      </c>
      <c r="BI3">
        <v>0.39</v>
      </c>
      <c r="BJ3">
        <v>0.45</v>
      </c>
      <c r="BK3">
        <v>0.44</v>
      </c>
      <c r="BL3">
        <v>0.35</v>
      </c>
      <c r="BM3">
        <v>0.31</v>
      </c>
      <c r="BN3">
        <v>0.4</v>
      </c>
      <c r="BO3">
        <v>0.42</v>
      </c>
      <c r="BP3">
        <v>0.46</v>
      </c>
      <c r="BQ3">
        <v>0.32</v>
      </c>
      <c r="BR3">
        <v>0.31</v>
      </c>
      <c r="BS3">
        <v>0.25</v>
      </c>
      <c r="BT3">
        <v>0.2</v>
      </c>
      <c r="BU3">
        <v>0.18</v>
      </c>
      <c r="BV3">
        <v>0.15</v>
      </c>
      <c r="BW3">
        <v>0.13</v>
      </c>
      <c r="BX3">
        <v>0.13</v>
      </c>
      <c r="BY3">
        <v>0.16</v>
      </c>
      <c r="BZ3">
        <v>0.18</v>
      </c>
      <c r="CA3">
        <v>0.22</v>
      </c>
      <c r="CB3">
        <v>0.24</v>
      </c>
      <c r="CC3">
        <v>0.3</v>
      </c>
      <c r="CD3">
        <v>0.33</v>
      </c>
      <c r="CE3">
        <v>0.28000000000000003</v>
      </c>
      <c r="CF3">
        <v>0.27</v>
      </c>
      <c r="CG3">
        <v>0.21</v>
      </c>
      <c r="CH3">
        <v>0.22</v>
      </c>
      <c r="CI3">
        <v>0.27</v>
      </c>
      <c r="CJ3">
        <v>0.23</v>
      </c>
      <c r="CK3">
        <v>0.28999999999999998</v>
      </c>
      <c r="CL3">
        <v>0.3</v>
      </c>
      <c r="CM3">
        <v>0.31</v>
      </c>
      <c r="CN3">
        <v>0.33</v>
      </c>
      <c r="CO3">
        <v>0.35</v>
      </c>
      <c r="CP3">
        <v>0.4</v>
      </c>
      <c r="CQ3">
        <v>0.35</v>
      </c>
      <c r="CR3">
        <v>0.42</v>
      </c>
      <c r="CS3">
        <v>0.47</v>
      </c>
    </row>
    <row r="4" spans="1:97">
      <c r="A4" s="35" t="s">
        <v>94</v>
      </c>
      <c r="B4">
        <v>0.3</v>
      </c>
      <c r="C4">
        <v>0.31</v>
      </c>
      <c r="D4">
        <v>0.33</v>
      </c>
      <c r="E4">
        <v>0.3</v>
      </c>
      <c r="F4">
        <v>0.36</v>
      </c>
      <c r="G4">
        <v>0.37</v>
      </c>
      <c r="H4">
        <v>0.31</v>
      </c>
      <c r="I4">
        <v>0.3</v>
      </c>
      <c r="J4">
        <v>0.26</v>
      </c>
      <c r="K4">
        <v>0.22</v>
      </c>
      <c r="L4">
        <v>0.2</v>
      </c>
      <c r="M4">
        <v>0.19</v>
      </c>
      <c r="N4">
        <v>0.18</v>
      </c>
      <c r="O4">
        <v>0.18</v>
      </c>
      <c r="P4">
        <v>0.19</v>
      </c>
      <c r="Q4">
        <v>0.23</v>
      </c>
      <c r="R4">
        <v>0.18</v>
      </c>
      <c r="S4">
        <v>0.18</v>
      </c>
      <c r="T4">
        <v>0.21</v>
      </c>
      <c r="U4">
        <v>0.26</v>
      </c>
      <c r="V4">
        <v>0.28000000000000003</v>
      </c>
      <c r="W4">
        <v>0.28999999999999998</v>
      </c>
      <c r="X4">
        <v>0.33</v>
      </c>
      <c r="Y4">
        <v>0.36</v>
      </c>
      <c r="Z4">
        <v>0.45</v>
      </c>
      <c r="AA4">
        <v>0.55000000000000004</v>
      </c>
      <c r="AB4">
        <v>0.65</v>
      </c>
      <c r="AC4">
        <v>0.79</v>
      </c>
      <c r="AD4">
        <v>0.82</v>
      </c>
      <c r="AE4">
        <v>0.81</v>
      </c>
      <c r="AF4">
        <v>0.77</v>
      </c>
      <c r="AG4">
        <v>0.73</v>
      </c>
      <c r="AH4">
        <v>0.66</v>
      </c>
      <c r="AI4">
        <v>0.63</v>
      </c>
      <c r="AJ4">
        <v>0.61</v>
      </c>
      <c r="AK4">
        <v>0.62</v>
      </c>
      <c r="AL4">
        <v>0.68</v>
      </c>
      <c r="AM4">
        <v>0.75</v>
      </c>
      <c r="AN4">
        <v>0.79</v>
      </c>
      <c r="AO4">
        <v>0.81</v>
      </c>
      <c r="AP4">
        <v>0.83</v>
      </c>
      <c r="AQ4">
        <v>0.81</v>
      </c>
      <c r="AR4">
        <v>0.77</v>
      </c>
      <c r="AS4">
        <v>0.71</v>
      </c>
      <c r="AT4">
        <v>0.68</v>
      </c>
      <c r="AU4">
        <v>0.69</v>
      </c>
      <c r="AV4">
        <v>0.71</v>
      </c>
      <c r="AW4">
        <v>0.75</v>
      </c>
      <c r="AX4">
        <v>0.7</v>
      </c>
      <c r="AY4">
        <v>0.65</v>
      </c>
      <c r="AZ4">
        <v>0.63</v>
      </c>
      <c r="BA4">
        <v>0.57999999999999996</v>
      </c>
      <c r="BB4">
        <v>0.5</v>
      </c>
      <c r="BC4">
        <v>0.44</v>
      </c>
      <c r="BD4">
        <v>0.41</v>
      </c>
      <c r="BE4">
        <v>0.52</v>
      </c>
      <c r="BF4">
        <v>0.49</v>
      </c>
      <c r="BG4">
        <v>0.44</v>
      </c>
      <c r="BH4">
        <v>0.51</v>
      </c>
      <c r="BI4">
        <v>0.53</v>
      </c>
      <c r="BJ4">
        <v>0.57999999999999996</v>
      </c>
      <c r="BK4">
        <v>0.62</v>
      </c>
      <c r="BL4">
        <v>0.56000000000000005</v>
      </c>
      <c r="BM4">
        <v>0.51</v>
      </c>
      <c r="BN4">
        <v>0.5</v>
      </c>
      <c r="BO4">
        <v>0.46</v>
      </c>
      <c r="BP4">
        <v>0.49</v>
      </c>
      <c r="BQ4">
        <v>0.56000000000000005</v>
      </c>
      <c r="BR4">
        <v>0.56999999999999995</v>
      </c>
      <c r="BS4">
        <v>0.64</v>
      </c>
      <c r="BT4">
        <v>0.72</v>
      </c>
      <c r="BU4">
        <v>0.81</v>
      </c>
      <c r="BV4">
        <v>0.78</v>
      </c>
      <c r="BW4">
        <v>0.72</v>
      </c>
      <c r="BX4">
        <v>0.7</v>
      </c>
      <c r="BY4">
        <v>0.65</v>
      </c>
      <c r="BZ4">
        <v>0.63</v>
      </c>
      <c r="CA4">
        <v>0.7</v>
      </c>
      <c r="CB4">
        <v>0.77</v>
      </c>
      <c r="CC4">
        <v>0.73</v>
      </c>
      <c r="CD4">
        <v>0.66</v>
      </c>
      <c r="CE4">
        <v>0.65</v>
      </c>
      <c r="CF4">
        <v>0.7</v>
      </c>
      <c r="CG4">
        <v>0.63</v>
      </c>
      <c r="CH4">
        <v>0.68</v>
      </c>
      <c r="CI4">
        <v>0.71</v>
      </c>
      <c r="CJ4">
        <v>0.73</v>
      </c>
      <c r="CK4">
        <v>0.7</v>
      </c>
      <c r="CL4">
        <v>0.63</v>
      </c>
      <c r="CM4">
        <v>0.6</v>
      </c>
      <c r="CN4">
        <v>0.52</v>
      </c>
      <c r="CO4">
        <v>0.47</v>
      </c>
      <c r="CP4">
        <v>0.4</v>
      </c>
      <c r="CQ4">
        <v>0.35</v>
      </c>
      <c r="CR4">
        <v>0.37</v>
      </c>
      <c r="CS4">
        <v>0.32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4"/>
  <sheetViews>
    <sheetView workbookViewId="0">
      <selection activeCell="E19" sqref="E19"/>
    </sheetView>
  </sheetViews>
  <sheetFormatPr defaultColWidth="9" defaultRowHeight="14.4"/>
  <sheetData>
    <row r="1" spans="1:97">
      <c r="A1" t="s">
        <v>60</v>
      </c>
      <c r="B1" s="13">
        <v>0</v>
      </c>
      <c r="C1" s="13">
        <v>1.0416666666666701E-2</v>
      </c>
      <c r="D1" s="13">
        <v>2.0833333333333301E-2</v>
      </c>
      <c r="E1" s="13">
        <v>3.125E-2</v>
      </c>
      <c r="F1" s="13">
        <v>4.1666666666666699E-2</v>
      </c>
      <c r="G1" s="13">
        <v>5.2083333333333301E-2</v>
      </c>
      <c r="H1" s="13">
        <v>6.25E-2</v>
      </c>
      <c r="I1" s="13">
        <v>7.2916666666666699E-2</v>
      </c>
      <c r="J1" s="13">
        <v>8.3333333333333301E-2</v>
      </c>
      <c r="K1" s="13">
        <v>9.375E-2</v>
      </c>
      <c r="L1" s="13">
        <v>0.104166666666667</v>
      </c>
      <c r="M1" s="13">
        <v>0.114583333333333</v>
      </c>
      <c r="N1" s="13">
        <v>0.125</v>
      </c>
      <c r="O1" s="13">
        <v>0.13541666666666699</v>
      </c>
      <c r="P1" s="13">
        <v>0.14583333333333301</v>
      </c>
      <c r="Q1" s="13">
        <v>0.15625</v>
      </c>
      <c r="R1" s="13">
        <v>0.16666666666666699</v>
      </c>
      <c r="S1" s="13">
        <v>0.17708333333333301</v>
      </c>
      <c r="T1" s="13">
        <v>0.1875</v>
      </c>
      <c r="U1" s="13">
        <v>0.19791666666666699</v>
      </c>
      <c r="V1" s="13">
        <v>0.20833333333333301</v>
      </c>
      <c r="W1" s="13">
        <v>0.21875</v>
      </c>
      <c r="X1" s="13">
        <v>0.22916666666666699</v>
      </c>
      <c r="Y1" s="13">
        <v>0.23958333333333301</v>
      </c>
      <c r="Z1" s="13">
        <v>0.25</v>
      </c>
      <c r="AA1" s="13">
        <v>0.26041666666666702</v>
      </c>
      <c r="AB1" s="13">
        <v>0.27083333333333298</v>
      </c>
      <c r="AC1" s="13">
        <v>0.28125</v>
      </c>
      <c r="AD1" s="13">
        <v>0.29166666666666702</v>
      </c>
      <c r="AE1" s="13">
        <v>0.30208333333333298</v>
      </c>
      <c r="AF1" s="13">
        <v>0.3125</v>
      </c>
      <c r="AG1" s="13">
        <v>0.32291666666666702</v>
      </c>
      <c r="AH1" s="13">
        <v>0.33333333333333298</v>
      </c>
      <c r="AI1" s="13">
        <v>0.34375</v>
      </c>
      <c r="AJ1" s="13">
        <v>0.35416666666666702</v>
      </c>
      <c r="AK1" s="13">
        <v>0.36458333333333298</v>
      </c>
      <c r="AL1" s="13">
        <v>0.375</v>
      </c>
      <c r="AM1" s="13">
        <v>0.38541666666666702</v>
      </c>
      <c r="AN1" s="13">
        <v>0.39583333333333298</v>
      </c>
      <c r="AO1" s="13">
        <v>0.40625</v>
      </c>
      <c r="AP1" s="13">
        <v>0.41666666666666702</v>
      </c>
      <c r="AQ1" s="13">
        <v>0.42708333333333298</v>
      </c>
      <c r="AR1" s="13">
        <v>0.4375</v>
      </c>
      <c r="AS1" s="13">
        <v>0.44791666666666702</v>
      </c>
      <c r="AT1" s="13">
        <v>0.45833333333333298</v>
      </c>
      <c r="AU1" s="13">
        <v>0.46875</v>
      </c>
      <c r="AV1" s="13">
        <v>0.47916666666666702</v>
      </c>
      <c r="AW1" s="13">
        <v>0.48958333333333298</v>
      </c>
      <c r="AX1" s="13">
        <v>0.5</v>
      </c>
      <c r="AY1" s="13">
        <v>0.51041666666666696</v>
      </c>
      <c r="AZ1" s="13">
        <v>0.52083333333333304</v>
      </c>
      <c r="BA1" s="13">
        <v>0.53125</v>
      </c>
      <c r="BB1" s="13">
        <v>0.54166666666666696</v>
      </c>
      <c r="BC1" s="13">
        <v>0.55208333333333304</v>
      </c>
      <c r="BD1" s="13">
        <v>0.5625</v>
      </c>
      <c r="BE1" s="13">
        <v>0.57291666666666696</v>
      </c>
      <c r="BF1" s="13">
        <v>0.58333333333333304</v>
      </c>
      <c r="BG1" s="13">
        <v>0.59375</v>
      </c>
      <c r="BH1" s="13">
        <v>0.60416666666666696</v>
      </c>
      <c r="BI1" s="13">
        <v>0.61458333333333304</v>
      </c>
      <c r="BJ1" s="13">
        <v>0.625</v>
      </c>
      <c r="BK1" s="13">
        <v>0.63541666666666696</v>
      </c>
      <c r="BL1" s="13">
        <v>0.64583333333333304</v>
      </c>
      <c r="BM1" s="13">
        <v>0.65625</v>
      </c>
      <c r="BN1" s="13">
        <v>0.66666666666666696</v>
      </c>
      <c r="BO1" s="13">
        <v>0.67708333333333304</v>
      </c>
      <c r="BP1" s="13">
        <v>0.6875</v>
      </c>
      <c r="BQ1" s="13">
        <v>0.69791666666666696</v>
      </c>
      <c r="BR1" s="13">
        <v>0.70833333333333304</v>
      </c>
      <c r="BS1" s="13">
        <v>0.71875</v>
      </c>
      <c r="BT1" s="13">
        <v>0.72916666666666696</v>
      </c>
      <c r="BU1" s="13">
        <v>0.73958333333333304</v>
      </c>
      <c r="BV1" s="13">
        <v>0.75</v>
      </c>
      <c r="BW1" s="13">
        <v>0.76041666666666696</v>
      </c>
      <c r="BX1" s="13">
        <v>0.77083333333333304</v>
      </c>
      <c r="BY1" s="13">
        <v>0.78125</v>
      </c>
      <c r="BZ1" s="13">
        <v>0.79166666666666696</v>
      </c>
      <c r="CA1" s="13">
        <v>0.80208333333333304</v>
      </c>
      <c r="CB1" s="13">
        <v>0.8125</v>
      </c>
      <c r="CC1" s="13">
        <v>0.82291666666666696</v>
      </c>
      <c r="CD1" s="13">
        <v>0.83333333333333304</v>
      </c>
      <c r="CE1" s="13">
        <v>0.84375</v>
      </c>
      <c r="CF1" s="13">
        <v>0.85416666666666696</v>
      </c>
      <c r="CG1" s="13">
        <v>0.86458333333333304</v>
      </c>
      <c r="CH1" s="13">
        <v>0.875</v>
      </c>
      <c r="CI1" s="13">
        <v>0.88541666666666696</v>
      </c>
      <c r="CJ1" s="13">
        <v>0.89583333333333304</v>
      </c>
      <c r="CK1" s="13">
        <v>0.90625</v>
      </c>
      <c r="CL1" s="13">
        <v>0.91666666666666696</v>
      </c>
      <c r="CM1" s="13">
        <v>0.92708333333333304</v>
      </c>
      <c r="CN1" s="13">
        <v>0.9375</v>
      </c>
      <c r="CO1" s="13">
        <v>0.94791666666666696</v>
      </c>
      <c r="CP1" s="13">
        <v>0.95833333333333304</v>
      </c>
      <c r="CQ1" s="13">
        <v>0.96875</v>
      </c>
      <c r="CR1" s="13">
        <v>0.97916666666666696</v>
      </c>
      <c r="CS1" s="13">
        <v>0.98958333333333304</v>
      </c>
    </row>
    <row r="2" spans="1:97">
      <c r="A2" t="s">
        <v>61</v>
      </c>
      <c r="B2">
        <v>0.13</v>
      </c>
    </row>
    <row r="3" spans="1:97">
      <c r="A3" t="s">
        <v>62</v>
      </c>
      <c r="B3">
        <v>0</v>
      </c>
    </row>
    <row r="4" spans="1:97">
      <c r="A4" t="s">
        <v>63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23"/>
  <sheetViews>
    <sheetView topLeftCell="B1" zoomScale="85" zoomScaleNormal="85" workbookViewId="0">
      <selection activeCell="N20" sqref="N20"/>
    </sheetView>
  </sheetViews>
  <sheetFormatPr defaultColWidth="9" defaultRowHeight="14.4"/>
  <cols>
    <col min="3" max="3" width="16.109375" customWidth="1"/>
    <col min="4" max="4" width="15.33203125" customWidth="1"/>
    <col min="5" max="5" width="13.6640625" customWidth="1"/>
    <col min="6" max="6" width="12.5546875" customWidth="1"/>
    <col min="7" max="7" width="13.109375" customWidth="1"/>
    <col min="8" max="8" width="14.77734375" customWidth="1"/>
    <col min="9" max="9" width="14.33203125" customWidth="1"/>
    <col min="10" max="10" width="11.5546875" customWidth="1"/>
    <col min="12" max="12" width="13.6640625" customWidth="1"/>
    <col min="13" max="13" width="19.5546875" customWidth="1"/>
    <col min="14" max="14" width="27.44140625" customWidth="1"/>
    <col min="15" max="15" width="30" customWidth="1"/>
  </cols>
  <sheetData>
    <row r="3" spans="1:10" ht="22.2" customHeight="1">
      <c r="C3" s="69" t="s">
        <v>0</v>
      </c>
      <c r="D3" s="65" t="s">
        <v>64</v>
      </c>
      <c r="E3" s="65" t="s">
        <v>65</v>
      </c>
      <c r="F3" s="65" t="s">
        <v>66</v>
      </c>
      <c r="G3" s="65" t="s">
        <v>67</v>
      </c>
      <c r="H3" s="65" t="s">
        <v>68</v>
      </c>
      <c r="I3" s="65" t="s">
        <v>69</v>
      </c>
      <c r="J3" s="65" t="s">
        <v>70</v>
      </c>
    </row>
    <row r="4" spans="1:10">
      <c r="C4" s="64"/>
      <c r="D4" s="66"/>
      <c r="E4" s="66"/>
      <c r="F4" s="66"/>
      <c r="G4" s="66"/>
      <c r="H4" s="66"/>
      <c r="I4" s="66"/>
      <c r="J4" s="66"/>
    </row>
    <row r="5" spans="1:10" ht="18" customHeight="1">
      <c r="C5" s="63" t="s">
        <v>71</v>
      </c>
      <c r="D5" s="64">
        <v>1163.8</v>
      </c>
      <c r="E5" s="67">
        <v>3006.7</v>
      </c>
      <c r="F5" s="67">
        <v>1354.6</v>
      </c>
      <c r="G5" s="67">
        <v>1550.1</v>
      </c>
      <c r="H5" s="67">
        <v>1441.8</v>
      </c>
      <c r="I5" s="67">
        <v>2301.3000000000002</v>
      </c>
      <c r="J5" s="67">
        <v>2332.4</v>
      </c>
    </row>
    <row r="6" spans="1:10" ht="15" customHeight="1">
      <c r="C6" s="63"/>
      <c r="D6" s="64"/>
      <c r="E6" s="67"/>
      <c r="F6" s="67"/>
      <c r="G6" s="67"/>
      <c r="H6" s="67"/>
      <c r="I6" s="67"/>
      <c r="J6" s="67"/>
    </row>
    <row r="7" spans="1:10" ht="27.6" customHeight="1">
      <c r="C7" s="4" t="s">
        <v>37</v>
      </c>
      <c r="D7" s="4">
        <v>3</v>
      </c>
      <c r="E7" s="4">
        <v>5</v>
      </c>
      <c r="F7" s="4">
        <v>3</v>
      </c>
      <c r="G7" s="4">
        <v>4</v>
      </c>
      <c r="H7" s="4">
        <v>4</v>
      </c>
      <c r="I7" s="4">
        <v>5</v>
      </c>
      <c r="J7" s="4">
        <v>4</v>
      </c>
    </row>
    <row r="8" spans="1:10">
      <c r="C8" s="1"/>
    </row>
    <row r="11" spans="1:10">
      <c r="A11" s="5">
        <v>1163.8</v>
      </c>
      <c r="C11" s="6" t="s">
        <v>40</v>
      </c>
      <c r="D11" s="6" t="s">
        <v>52</v>
      </c>
      <c r="E11" s="7" t="s">
        <v>53</v>
      </c>
      <c r="F11" s="7" t="s">
        <v>55</v>
      </c>
      <c r="G11" s="7" t="s">
        <v>56</v>
      </c>
      <c r="H11" s="7" t="s">
        <v>57</v>
      </c>
      <c r="I11" s="7" t="s">
        <v>58</v>
      </c>
    </row>
    <row r="12" spans="1:10">
      <c r="A12" s="8">
        <v>3006.7</v>
      </c>
      <c r="C12" s="70" t="s">
        <v>72</v>
      </c>
      <c r="D12" s="68">
        <v>779529.94214875996</v>
      </c>
      <c r="E12" s="68">
        <v>496195.21563800902</v>
      </c>
      <c r="F12" s="68">
        <v>1643202.13449772</v>
      </c>
      <c r="G12" s="68">
        <v>2526422.9488174701</v>
      </c>
      <c r="H12" s="68">
        <v>1763378.4933936701</v>
      </c>
      <c r="I12" s="68">
        <v>1010628.69548951</v>
      </c>
    </row>
    <row r="13" spans="1:10">
      <c r="A13" s="8">
        <v>1354.6</v>
      </c>
      <c r="C13" s="70" t="s">
        <v>9</v>
      </c>
      <c r="D13" s="68"/>
      <c r="E13" s="68"/>
      <c r="F13" s="68"/>
      <c r="G13" s="68"/>
      <c r="H13" s="68"/>
      <c r="I13" s="68"/>
    </row>
    <row r="14" spans="1:10">
      <c r="A14" s="8">
        <v>1550.1</v>
      </c>
      <c r="C14" s="6"/>
      <c r="D14" s="3"/>
      <c r="E14" s="3"/>
      <c r="F14" s="3"/>
      <c r="G14" s="3"/>
      <c r="H14" s="3"/>
      <c r="I14" s="3"/>
    </row>
    <row r="15" spans="1:10">
      <c r="A15" s="8">
        <v>1441.8</v>
      </c>
      <c r="C15" s="6"/>
      <c r="D15" s="6"/>
      <c r="E15" s="6"/>
      <c r="F15" s="6"/>
      <c r="G15" s="6"/>
      <c r="H15" s="6"/>
      <c r="I15" s="6"/>
    </row>
    <row r="16" spans="1:10">
      <c r="A16" s="8">
        <v>2301.3000000000002</v>
      </c>
    </row>
    <row r="17" spans="1:15">
      <c r="A17" s="9">
        <v>2332.4</v>
      </c>
    </row>
    <row r="18" spans="1:15" ht="37.049999999999997" customHeight="1">
      <c r="L18" s="10"/>
      <c r="M18" s="10"/>
      <c r="N18" s="10"/>
      <c r="O18" s="10"/>
    </row>
    <row r="19" spans="1:15" ht="57" customHeight="1">
      <c r="L19" s="2"/>
      <c r="M19" s="2"/>
      <c r="N19" s="1"/>
      <c r="O19" s="11"/>
    </row>
    <row r="20" spans="1:15" ht="76.05" customHeight="1">
      <c r="L20" s="2"/>
      <c r="M20" s="2"/>
      <c r="N20" s="2"/>
      <c r="O20" s="11"/>
    </row>
    <row r="21" spans="1:15" ht="76.05" customHeight="1">
      <c r="L21" s="63"/>
      <c r="M21" s="1"/>
      <c r="N21" s="2"/>
      <c r="O21" s="11"/>
    </row>
    <row r="22" spans="1:15" ht="49.05" customHeight="1">
      <c r="L22" s="63"/>
      <c r="M22" s="64"/>
      <c r="N22" s="2"/>
      <c r="O22" s="11"/>
    </row>
    <row r="23" spans="1:15" ht="90" customHeight="1">
      <c r="L23" s="63"/>
      <c r="M23" s="64"/>
      <c r="N23" s="12"/>
      <c r="O23" s="11"/>
    </row>
  </sheetData>
  <mergeCells count="25">
    <mergeCell ref="C3:C4"/>
    <mergeCell ref="C5:C6"/>
    <mergeCell ref="C12:C13"/>
    <mergeCell ref="D3:D4"/>
    <mergeCell ref="D5:D6"/>
    <mergeCell ref="D12:D13"/>
    <mergeCell ref="E3:E4"/>
    <mergeCell ref="E5:E6"/>
    <mergeCell ref="E12:E13"/>
    <mergeCell ref="F3:F4"/>
    <mergeCell ref="F5:F6"/>
    <mergeCell ref="F12:F13"/>
    <mergeCell ref="G3:G4"/>
    <mergeCell ref="G5:G6"/>
    <mergeCell ref="G12:G13"/>
    <mergeCell ref="H3:H4"/>
    <mergeCell ref="H5:H6"/>
    <mergeCell ref="H12:H13"/>
    <mergeCell ref="L21:L23"/>
    <mergeCell ref="M22:M23"/>
    <mergeCell ref="I3:I4"/>
    <mergeCell ref="I5:I6"/>
    <mergeCell ref="I12:I13"/>
    <mergeCell ref="J3:J4"/>
    <mergeCell ref="J5:J6"/>
  </mergeCells>
  <phoneticPr fontId="1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0C4C-8485-42B9-9B76-06BB7FFD7DED}">
  <dimension ref="A1:C8"/>
  <sheetViews>
    <sheetView workbookViewId="0">
      <selection activeCell="G15" sqref="G15"/>
    </sheetView>
  </sheetViews>
  <sheetFormatPr defaultRowHeight="14.4"/>
  <cols>
    <col min="1" max="1" width="10.109375" bestFit="1" customWidth="1"/>
    <col min="2" max="3" width="15.88671875" bestFit="1" customWidth="1"/>
  </cols>
  <sheetData>
    <row r="1" spans="1:3">
      <c r="A1" s="42" t="s">
        <v>112</v>
      </c>
      <c r="B1" t="s">
        <v>114</v>
      </c>
      <c r="C1" t="s">
        <v>115</v>
      </c>
    </row>
    <row r="2" spans="1:3">
      <c r="A2" s="43" t="s">
        <v>111</v>
      </c>
      <c r="B2">
        <v>6.5699999999999995E-2</v>
      </c>
      <c r="C2">
        <v>2.98E-2</v>
      </c>
    </row>
    <row r="3" spans="1:3">
      <c r="A3" s="43" t="s">
        <v>106</v>
      </c>
      <c r="B3">
        <v>0.18360000000000001</v>
      </c>
      <c r="C3">
        <v>0.2097</v>
      </c>
    </row>
    <row r="4" spans="1:3">
      <c r="A4" s="43" t="s">
        <v>108</v>
      </c>
      <c r="B4">
        <v>5.67E-2</v>
      </c>
      <c r="C4">
        <v>8.72E-2</v>
      </c>
    </row>
    <row r="5" spans="1:3">
      <c r="A5" s="43" t="s">
        <v>110</v>
      </c>
      <c r="B5">
        <v>8.5500000000000007E-2</v>
      </c>
      <c r="C5">
        <v>7.7600000000000002E-2</v>
      </c>
    </row>
    <row r="6" spans="1:3">
      <c r="A6" s="43" t="s">
        <v>107</v>
      </c>
      <c r="B6">
        <v>0.4763</v>
      </c>
      <c r="C6">
        <v>0.32329999999999998</v>
      </c>
    </row>
    <row r="7" spans="1:3">
      <c r="A7" s="43" t="s">
        <v>109</v>
      </c>
      <c r="B7">
        <v>0.13220000000000001</v>
      </c>
      <c r="C7">
        <v>0.1724</v>
      </c>
    </row>
    <row r="8" spans="1:3">
      <c r="A8" s="43" t="s">
        <v>113</v>
      </c>
      <c r="B8">
        <v>1.0000000000000002</v>
      </c>
      <c r="C8">
        <v>0.9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2"/>
  <sheetViews>
    <sheetView topLeftCell="A4" zoomScale="40" zoomScaleNormal="40" workbookViewId="0">
      <selection activeCell="AA31" sqref="AA31"/>
    </sheetView>
  </sheetViews>
  <sheetFormatPr defaultColWidth="8.88671875" defaultRowHeight="14.4"/>
  <cols>
    <col min="1" max="1" width="15.77734375" customWidth="1"/>
    <col min="2" max="2" width="9.6640625" customWidth="1"/>
    <col min="3" max="3" width="10.77734375" customWidth="1"/>
    <col min="4" max="4" width="9.77734375" customWidth="1"/>
    <col min="5" max="5" width="10.33203125" customWidth="1"/>
    <col min="8" max="8" width="16.44140625" customWidth="1"/>
    <col min="9" max="9" width="11.33203125" customWidth="1"/>
    <col min="10" max="10" width="10.6640625" customWidth="1"/>
    <col min="11" max="11" width="19" customWidth="1"/>
    <col min="12" max="13" width="10.109375" customWidth="1"/>
    <col min="14" max="14" width="11" customWidth="1"/>
  </cols>
  <sheetData>
    <row r="1" spans="1:14" ht="33.6" customHeight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H1" s="1" t="s">
        <v>95</v>
      </c>
      <c r="I1" s="36" t="s">
        <v>96</v>
      </c>
      <c r="J1" s="36" t="s">
        <v>97</v>
      </c>
      <c r="K1" s="36" t="s">
        <v>98</v>
      </c>
      <c r="L1" s="36" t="s">
        <v>99</v>
      </c>
      <c r="M1" s="36" t="s">
        <v>100</v>
      </c>
      <c r="N1" s="36" t="s">
        <v>101</v>
      </c>
    </row>
    <row r="2" spans="1:14" ht="40.200000000000003" customHeight="1">
      <c r="A2" s="1" t="s">
        <v>79</v>
      </c>
      <c r="B2" s="1" t="s">
        <v>80</v>
      </c>
      <c r="C2" s="1" t="s">
        <v>81</v>
      </c>
      <c r="D2" s="1" t="s">
        <v>82</v>
      </c>
      <c r="E2" s="1" t="s">
        <v>83</v>
      </c>
      <c r="F2" s="1" t="s">
        <v>84</v>
      </c>
      <c r="H2" s="1" t="s">
        <v>102</v>
      </c>
      <c r="I2" s="1">
        <v>6.6</v>
      </c>
      <c r="J2" s="1">
        <v>9.4</v>
      </c>
      <c r="K2" s="1">
        <v>6.3</v>
      </c>
      <c r="L2" s="1">
        <v>7.9</v>
      </c>
      <c r="M2" s="1">
        <v>3.7</v>
      </c>
      <c r="N2" s="1">
        <v>0.63</v>
      </c>
    </row>
    <row r="3" spans="1:14">
      <c r="A3" s="1" t="s">
        <v>85</v>
      </c>
      <c r="B3" s="1" t="s">
        <v>86</v>
      </c>
      <c r="C3" s="1" t="s">
        <v>87</v>
      </c>
      <c r="D3" s="1" t="s">
        <v>88</v>
      </c>
      <c r="E3" s="1" t="s">
        <v>89</v>
      </c>
      <c r="F3" s="1" t="s">
        <v>90</v>
      </c>
    </row>
    <row r="9" spans="1:14" ht="15" thickBot="1"/>
    <row r="10" spans="1:14" ht="15.6" thickTop="1" thickBot="1">
      <c r="H10" s="37" t="s">
        <v>103</v>
      </c>
      <c r="I10" s="37" t="s">
        <v>104</v>
      </c>
      <c r="J10" s="37" t="s">
        <v>105</v>
      </c>
    </row>
    <row r="11" spans="1:14">
      <c r="H11" s="38" t="s">
        <v>106</v>
      </c>
      <c r="I11" s="39">
        <v>0.18360000000000001</v>
      </c>
      <c r="J11" s="39">
        <v>0.25969999999999999</v>
      </c>
    </row>
    <row r="12" spans="1:14">
      <c r="H12" s="38" t="s">
        <v>107</v>
      </c>
      <c r="I12" s="39">
        <v>0.4763</v>
      </c>
      <c r="J12" s="39">
        <v>0.32329999999999998</v>
      </c>
    </row>
    <row r="13" spans="1:14">
      <c r="H13" s="38" t="s">
        <v>108</v>
      </c>
      <c r="I13" s="39">
        <v>5.67E-2</v>
      </c>
      <c r="J13" s="39">
        <v>0.1072</v>
      </c>
    </row>
    <row r="14" spans="1:14">
      <c r="H14" s="38" t="s">
        <v>109</v>
      </c>
      <c r="I14" s="39">
        <v>0.13220000000000001</v>
      </c>
      <c r="J14" s="39">
        <v>0.2024</v>
      </c>
    </row>
    <row r="15" spans="1:14">
      <c r="H15" s="38" t="s">
        <v>110</v>
      </c>
      <c r="I15" s="39">
        <v>8.5500000000000007E-2</v>
      </c>
      <c r="J15" s="39">
        <v>7.7600000000000002E-2</v>
      </c>
    </row>
    <row r="16" spans="1:14" ht="15" thickBot="1">
      <c r="H16" s="40" t="s">
        <v>111</v>
      </c>
      <c r="I16" s="41">
        <v>6.5699999999999995E-2</v>
      </c>
      <c r="J16" s="41">
        <v>2.98E-2</v>
      </c>
    </row>
    <row r="17" spans="8:11" ht="15" thickTop="1"/>
    <row r="22" spans="8:11" ht="15" thickBot="1"/>
    <row r="23" spans="8:11" ht="15.6" thickTop="1" thickBot="1">
      <c r="H23" s="53" t="s">
        <v>128</v>
      </c>
      <c r="I23" s="52" t="s">
        <v>125</v>
      </c>
      <c r="J23" s="52" t="s">
        <v>126</v>
      </c>
      <c r="K23" s="52" t="s">
        <v>127</v>
      </c>
    </row>
    <row r="24" spans="8:11">
      <c r="H24" s="54" t="s">
        <v>129</v>
      </c>
      <c r="I24" s="44">
        <v>0.18360000000000001</v>
      </c>
      <c r="J24" s="45">
        <v>0.25969999999999999</v>
      </c>
      <c r="K24" s="50">
        <f>(I24+J24)/2</f>
        <v>0.22165000000000001</v>
      </c>
    </row>
    <row r="25" spans="8:11">
      <c r="H25" s="54" t="s">
        <v>130</v>
      </c>
      <c r="I25" s="44">
        <v>0.4763</v>
      </c>
      <c r="J25" s="45">
        <v>0.32329999999999998</v>
      </c>
      <c r="K25" s="50">
        <f t="shared" ref="K25:K29" si="0">(I25+J25)/2</f>
        <v>0.39979999999999999</v>
      </c>
    </row>
    <row r="26" spans="8:11">
      <c r="H26" s="54" t="s">
        <v>131</v>
      </c>
      <c r="I26" s="44">
        <v>5.67E-2</v>
      </c>
      <c r="J26" s="45">
        <v>0.1072</v>
      </c>
      <c r="K26" s="50">
        <f t="shared" si="0"/>
        <v>8.1949999999999995E-2</v>
      </c>
    </row>
    <row r="27" spans="8:11">
      <c r="H27" s="54" t="s">
        <v>132</v>
      </c>
      <c r="I27" s="44">
        <v>0.13220000000000001</v>
      </c>
      <c r="J27" s="45">
        <v>0.2024</v>
      </c>
      <c r="K27" s="50">
        <f t="shared" si="0"/>
        <v>0.1673</v>
      </c>
    </row>
    <row r="28" spans="8:11">
      <c r="H28" s="54" t="s">
        <v>133</v>
      </c>
      <c r="I28" s="44">
        <v>8.5500000000000007E-2</v>
      </c>
      <c r="J28" s="45">
        <v>7.7600000000000002E-2</v>
      </c>
      <c r="K28" s="50">
        <f t="shared" si="0"/>
        <v>8.1550000000000011E-2</v>
      </c>
    </row>
    <row r="29" spans="8:11" ht="15" thickBot="1">
      <c r="H29" s="55" t="s">
        <v>134</v>
      </c>
      <c r="I29" s="46">
        <v>6.5699999999999995E-2</v>
      </c>
      <c r="J29" s="47">
        <v>2.98E-2</v>
      </c>
      <c r="K29" s="50">
        <f t="shared" si="0"/>
        <v>4.7750000000000001E-2</v>
      </c>
    </row>
    <row r="30" spans="8:11" ht="15" thickTop="1">
      <c r="H30" s="49"/>
      <c r="I30" s="48"/>
      <c r="J30" s="48"/>
    </row>
    <row r="33" spans="8:13" ht="15" thickBot="1"/>
    <row r="34" spans="8:13" ht="15.6" thickTop="1" thickBot="1">
      <c r="H34" s="37" t="s">
        <v>116</v>
      </c>
      <c r="I34" s="37" t="s">
        <v>104</v>
      </c>
      <c r="J34" s="37" t="s">
        <v>105</v>
      </c>
      <c r="K34" s="37" t="s">
        <v>122</v>
      </c>
      <c r="L34" s="37"/>
      <c r="M34" s="37"/>
    </row>
    <row r="35" spans="8:13">
      <c r="H35" s="38" t="s">
        <v>117</v>
      </c>
      <c r="I35" s="39">
        <v>0.88100000000000001</v>
      </c>
      <c r="J35" s="39">
        <v>0.67300000000000004</v>
      </c>
      <c r="K35" s="51">
        <f>(I35-J35)/J35</f>
        <v>0.30906389301634463</v>
      </c>
    </row>
    <row r="36" spans="8:13">
      <c r="H36" s="38" t="s">
        <v>118</v>
      </c>
      <c r="I36" s="39">
        <v>0.56200000000000006</v>
      </c>
      <c r="J36" s="39">
        <v>0.82299999999999995</v>
      </c>
      <c r="K36" s="51">
        <f t="shared" ref="K36:K39" si="1">(I36-J36)/J36</f>
        <v>-0.31713244228432552</v>
      </c>
    </row>
    <row r="37" spans="8:13">
      <c r="H37" s="38" t="s">
        <v>120</v>
      </c>
      <c r="I37" s="39">
        <v>0.67200000000000004</v>
      </c>
      <c r="J37" s="39">
        <v>0.85599999999999998</v>
      </c>
      <c r="K37" s="51">
        <f t="shared" si="1"/>
        <v>-0.21495327102803732</v>
      </c>
    </row>
    <row r="38" spans="8:13">
      <c r="H38" s="38" t="s">
        <v>121</v>
      </c>
      <c r="I38" s="39">
        <v>0.63600000000000001</v>
      </c>
      <c r="J38" s="39">
        <v>0.79400000000000004</v>
      </c>
      <c r="K38" s="51">
        <f t="shared" si="1"/>
        <v>-0.19899244332493707</v>
      </c>
    </row>
    <row r="39" spans="8:13" ht="15" thickBot="1">
      <c r="H39" s="41" t="s">
        <v>119</v>
      </c>
      <c r="I39" s="41">
        <v>0.64500000000000002</v>
      </c>
      <c r="J39" s="41">
        <v>0.48699999999999999</v>
      </c>
      <c r="K39" s="51">
        <f t="shared" si="1"/>
        <v>0.32443531827515409</v>
      </c>
      <c r="L39" s="41"/>
    </row>
    <row r="40" spans="8:13" ht="15" thickTop="1"/>
    <row r="41" spans="8:13" ht="15" thickBot="1"/>
    <row r="42" spans="8:13" ht="15.6" thickTop="1" thickBot="1">
      <c r="H42" s="37" t="s">
        <v>123</v>
      </c>
      <c r="I42" s="37" t="s">
        <v>104</v>
      </c>
      <c r="J42" s="37" t="s">
        <v>105</v>
      </c>
      <c r="K42" s="37" t="s">
        <v>122</v>
      </c>
    </row>
    <row r="43" spans="8:13">
      <c r="H43" s="38" t="s">
        <v>117</v>
      </c>
      <c r="I43" s="39">
        <v>0.35399999999999998</v>
      </c>
      <c r="J43" s="39">
        <v>0.308</v>
      </c>
      <c r="K43" s="51">
        <f>(I43-J43)/J43</f>
        <v>0.14935064935064932</v>
      </c>
    </row>
    <row r="44" spans="8:13">
      <c r="H44" s="38" t="s">
        <v>118</v>
      </c>
      <c r="I44" s="39">
        <v>0.23200000000000001</v>
      </c>
      <c r="J44" s="39">
        <v>0.28599999999999998</v>
      </c>
      <c r="K44" s="51">
        <f t="shared" ref="K44:K47" si="2">(I44-J44)/J44</f>
        <v>-0.18881118881118869</v>
      </c>
    </row>
    <row r="45" spans="8:13">
      <c r="H45" s="38" t="s">
        <v>120</v>
      </c>
      <c r="I45" s="39">
        <v>0.17199999999999999</v>
      </c>
      <c r="J45" s="39">
        <v>0.214</v>
      </c>
      <c r="K45" s="51">
        <f t="shared" si="2"/>
        <v>-0.1962616822429907</v>
      </c>
    </row>
    <row r="46" spans="8:13">
      <c r="H46" s="38" t="s">
        <v>121</v>
      </c>
      <c r="I46" s="39">
        <v>0.13600000000000001</v>
      </c>
      <c r="J46" s="39">
        <v>0.154</v>
      </c>
      <c r="K46" s="51">
        <f t="shared" si="2"/>
        <v>-0.11688311688311681</v>
      </c>
    </row>
    <row r="47" spans="8:13" ht="15" thickBot="1">
      <c r="H47" s="41" t="s">
        <v>119</v>
      </c>
      <c r="I47" s="41">
        <v>0.315</v>
      </c>
      <c r="J47" s="41">
        <v>0.24399999999999999</v>
      </c>
      <c r="K47" s="51">
        <f t="shared" si="2"/>
        <v>0.29098360655737709</v>
      </c>
    </row>
    <row r="48" spans="8:13" ht="15.6" thickTop="1" thickBot="1"/>
    <row r="49" spans="5:11" ht="15.6" thickTop="1" thickBot="1">
      <c r="H49" s="37" t="s">
        <v>124</v>
      </c>
      <c r="I49" s="37" t="s">
        <v>104</v>
      </c>
      <c r="J49" s="37" t="s">
        <v>105</v>
      </c>
      <c r="K49" s="37" t="s">
        <v>122</v>
      </c>
    </row>
    <row r="50" spans="5:11">
      <c r="E50" s="39">
        <v>0.88100000000000001</v>
      </c>
      <c r="F50" s="39">
        <v>0.67300000000000004</v>
      </c>
      <c r="H50" s="38" t="s">
        <v>117</v>
      </c>
      <c r="I50" s="51">
        <f>E50*0.5</f>
        <v>0.4405</v>
      </c>
      <c r="J50" s="39">
        <v>0.312</v>
      </c>
      <c r="K50" s="51">
        <f>(I50-J50)/J50</f>
        <v>0.41185897435897439</v>
      </c>
    </row>
    <row r="51" spans="5:11">
      <c r="E51" s="39">
        <v>0.56200000000000006</v>
      </c>
      <c r="F51" s="39">
        <v>0.82299999999999995</v>
      </c>
      <c r="H51" s="38" t="s">
        <v>118</v>
      </c>
      <c r="I51" s="51">
        <f t="shared" ref="I51:I53" si="3">E51*0.5</f>
        <v>0.28100000000000003</v>
      </c>
      <c r="J51" s="39">
        <v>0.32300000000000001</v>
      </c>
      <c r="K51" s="51">
        <f t="shared" ref="K51:K54" si="4">(I51-J51)/J51</f>
        <v>-0.13003095975232193</v>
      </c>
    </row>
    <row r="52" spans="5:11">
      <c r="E52" s="39">
        <v>0.67200000000000004</v>
      </c>
      <c r="F52" s="39">
        <v>0.85599999999999998</v>
      </c>
      <c r="H52" s="38" t="s">
        <v>120</v>
      </c>
      <c r="I52" s="51">
        <f t="shared" si="3"/>
        <v>0.33600000000000002</v>
      </c>
      <c r="J52" s="39">
        <v>0.38100000000000001</v>
      </c>
      <c r="K52" s="51">
        <f t="shared" si="4"/>
        <v>-0.1181102362204724</v>
      </c>
    </row>
    <row r="53" spans="5:11">
      <c r="E53" s="39">
        <v>0.63600000000000001</v>
      </c>
      <c r="F53" s="39">
        <v>0.79400000000000004</v>
      </c>
      <c r="H53" s="38" t="s">
        <v>121</v>
      </c>
      <c r="I53" s="51">
        <f t="shared" si="3"/>
        <v>0.318</v>
      </c>
      <c r="J53" s="39">
        <v>0.58699999999999997</v>
      </c>
      <c r="K53" s="51">
        <f t="shared" si="4"/>
        <v>-0.4582623509369676</v>
      </c>
    </row>
    <row r="54" spans="5:11" ht="15" thickBot="1">
      <c r="E54" s="41">
        <v>0.64500000000000002</v>
      </c>
      <c r="F54" s="41">
        <v>0.48699999999999999</v>
      </c>
      <c r="H54" s="41" t="s">
        <v>119</v>
      </c>
      <c r="I54" s="51">
        <f>E54*0.4</f>
        <v>0.25800000000000001</v>
      </c>
      <c r="J54" s="41">
        <v>0.193</v>
      </c>
      <c r="K54" s="51">
        <f t="shared" si="4"/>
        <v>0.33678756476683935</v>
      </c>
    </row>
    <row r="55" spans="5:11" ht="15.6" thickTop="1" thickBot="1"/>
    <row r="56" spans="5:11" ht="15.6" thickTop="1" thickBot="1">
      <c r="H56" s="37" t="s">
        <v>99</v>
      </c>
      <c r="I56" s="37" t="s">
        <v>104</v>
      </c>
      <c r="J56" s="37" t="s">
        <v>105</v>
      </c>
      <c r="K56" s="37" t="s">
        <v>122</v>
      </c>
    </row>
    <row r="57" spans="5:11">
      <c r="H57" s="38" t="s">
        <v>117</v>
      </c>
      <c r="I57" s="39">
        <v>0.16300000000000001</v>
      </c>
      <c r="J57" s="39">
        <v>0.252</v>
      </c>
      <c r="K57" s="51">
        <f>(I57-J57)/J57</f>
        <v>-0.35317460317460314</v>
      </c>
    </row>
    <row r="58" spans="5:11">
      <c r="H58" s="38" t="s">
        <v>118</v>
      </c>
      <c r="I58" s="39">
        <v>0.189</v>
      </c>
      <c r="J58" s="39">
        <v>0.25700000000000001</v>
      </c>
      <c r="K58" s="51">
        <f t="shared" ref="K58:K61" si="5">(I58-J58)/J58</f>
        <v>-0.26459143968871596</v>
      </c>
    </row>
    <row r="59" spans="5:11">
      <c r="H59" s="38" t="s">
        <v>120</v>
      </c>
      <c r="I59" s="39">
        <v>0.20300000000000001</v>
      </c>
      <c r="J59" s="39">
        <v>0.311</v>
      </c>
      <c r="K59" s="51">
        <f t="shared" si="5"/>
        <v>-0.34726688102893888</v>
      </c>
    </row>
    <row r="60" spans="5:11">
      <c r="H60" s="38" t="s">
        <v>121</v>
      </c>
      <c r="I60" s="39">
        <v>0.36299999999999999</v>
      </c>
      <c r="J60" s="39">
        <v>0.47599999999999998</v>
      </c>
      <c r="K60" s="51">
        <f t="shared" si="5"/>
        <v>-0.23739495798319327</v>
      </c>
    </row>
    <row r="61" spans="5:11" ht="15" thickBot="1">
      <c r="H61" s="41" t="s">
        <v>119</v>
      </c>
      <c r="I61" s="41">
        <v>0.26100000000000001</v>
      </c>
      <c r="J61" s="41">
        <v>0.28699999999999998</v>
      </c>
      <c r="K61" s="51">
        <f t="shared" si="5"/>
        <v>-9.0592334494773413E-2</v>
      </c>
    </row>
    <row r="62" spans="5:11" ht="15.6" thickTop="1" thickBot="1"/>
    <row r="63" spans="5:11" ht="15.6" thickTop="1" thickBot="1">
      <c r="H63" s="37"/>
      <c r="I63" s="37"/>
      <c r="J63" s="37"/>
      <c r="K63" s="37"/>
    </row>
    <row r="64" spans="5:11">
      <c r="H64" s="38"/>
      <c r="I64" s="39"/>
      <c r="J64" s="39"/>
      <c r="K64" s="51"/>
    </row>
    <row r="65" spans="8:11">
      <c r="H65" s="38"/>
      <c r="I65" s="39"/>
      <c r="J65" s="39"/>
      <c r="K65" s="51"/>
    </row>
    <row r="66" spans="8:11">
      <c r="H66" s="38"/>
      <c r="I66" s="39"/>
      <c r="J66" s="39"/>
      <c r="K66" s="51"/>
    </row>
    <row r="67" spans="8:11">
      <c r="H67" s="38"/>
      <c r="I67" s="39"/>
      <c r="J67" s="39"/>
      <c r="K67" s="51"/>
    </row>
    <row r="68" spans="8:11" ht="15" thickBot="1">
      <c r="H68" s="41"/>
      <c r="I68" s="41"/>
      <c r="J68" s="41"/>
      <c r="K68" s="51"/>
    </row>
    <row r="69" spans="8:11" ht="15.6" thickTop="1" thickBot="1"/>
    <row r="70" spans="8:11" ht="15.6" thickTop="1" thickBot="1">
      <c r="H70" s="37" t="s">
        <v>101</v>
      </c>
      <c r="I70" s="37" t="s">
        <v>104</v>
      </c>
      <c r="J70" s="37" t="s">
        <v>105</v>
      </c>
      <c r="K70" s="37" t="s">
        <v>122</v>
      </c>
    </row>
    <row r="71" spans="8:11">
      <c r="H71" s="38" t="s">
        <v>117</v>
      </c>
      <c r="I71" s="39">
        <v>0.11600000000000001</v>
      </c>
      <c r="J71" s="39">
        <v>9.7000000000000003E-2</v>
      </c>
      <c r="K71" s="51">
        <f>(I71-J71)/J71</f>
        <v>0.19587628865979384</v>
      </c>
    </row>
    <row r="72" spans="8:11">
      <c r="H72" s="38" t="s">
        <v>118</v>
      </c>
      <c r="I72" s="39">
        <v>0.16200000000000001</v>
      </c>
      <c r="J72" s="39">
        <v>0.193</v>
      </c>
      <c r="K72" s="51">
        <f t="shared" ref="K72:K75" si="6">(I72-J72)/J72</f>
        <v>-0.16062176165803108</v>
      </c>
    </row>
    <row r="73" spans="8:11">
      <c r="H73" s="38" t="s">
        <v>120</v>
      </c>
      <c r="I73" s="39">
        <v>0.17199999999999999</v>
      </c>
      <c r="J73" s="39">
        <v>0.23599999999999999</v>
      </c>
      <c r="K73" s="51">
        <f t="shared" si="6"/>
        <v>-0.2711864406779661</v>
      </c>
    </row>
    <row r="74" spans="8:11">
      <c r="H74" s="38" t="s">
        <v>121</v>
      </c>
      <c r="I74" s="39">
        <v>3.5999999999999997E-2</v>
      </c>
      <c r="J74" s="39">
        <v>5.3999999999999999E-2</v>
      </c>
      <c r="K74" s="51">
        <f t="shared" si="6"/>
        <v>-0.33333333333333337</v>
      </c>
    </row>
    <row r="75" spans="8:11" ht="15" thickBot="1">
      <c r="H75" s="41" t="s">
        <v>119</v>
      </c>
      <c r="I75" s="41">
        <v>0.14499999999999999</v>
      </c>
      <c r="J75" s="41">
        <v>0.13700000000000001</v>
      </c>
      <c r="K75" s="51">
        <f t="shared" si="6"/>
        <v>5.8394160583941451E-2</v>
      </c>
    </row>
    <row r="76" spans="8:11" ht="15" thickTop="1"/>
    <row r="78" spans="8:11">
      <c r="H78" s="1" t="s">
        <v>135</v>
      </c>
      <c r="I78" s="1" t="s">
        <v>104</v>
      </c>
      <c r="J78" s="1" t="s">
        <v>105</v>
      </c>
      <c r="K78" s="1" t="s">
        <v>136</v>
      </c>
    </row>
    <row r="79" spans="8:11">
      <c r="H79" s="1" t="s">
        <v>137</v>
      </c>
      <c r="I79" s="1">
        <v>0.86099999999999999</v>
      </c>
      <c r="J79" s="1">
        <v>0.67300000000000004</v>
      </c>
      <c r="K79" s="56">
        <v>0.30719999999999997</v>
      </c>
    </row>
    <row r="80" spans="8:11">
      <c r="H80" s="1" t="s">
        <v>138</v>
      </c>
      <c r="I80" s="1">
        <v>0.56200000000000006</v>
      </c>
      <c r="J80" s="1">
        <v>0.80300000000000005</v>
      </c>
      <c r="K80" s="56">
        <v>-0.3145</v>
      </c>
    </row>
    <row r="81" spans="8:11">
      <c r="H81" s="1" t="s">
        <v>139</v>
      </c>
      <c r="I81" s="1">
        <v>0.68100000000000005</v>
      </c>
      <c r="J81" s="1">
        <v>0.84199999999999997</v>
      </c>
      <c r="K81" s="56">
        <v>-0.20519999999999999</v>
      </c>
    </row>
    <row r="82" spans="8:11">
      <c r="H82" s="1" t="s">
        <v>140</v>
      </c>
      <c r="I82" s="1">
        <v>0.63900000000000001</v>
      </c>
      <c r="J82" s="1">
        <v>0.47599999999999998</v>
      </c>
      <c r="K82" s="56">
        <v>0.31929999999999997</v>
      </c>
    </row>
  </sheetData>
  <phoneticPr fontId="17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F h N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D U W E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F h N V y i K R 7 g O A A A A E Q A A A B M A H A B G b 3 J t d W x h c y 9 T Z W N 0 a W 9 u M S 5 t I K I Y A C i g F A A A A A A A A A A A A A A A A A A A A A A A A A A A A C t O T S 7 J z M 9 T C I b Q h t Y A U E s B A i 0 A F A A C A A g A 1 F h N V + s 4 p D y j A A A A 9 g A A A B I A A A A A A A A A A A A A A A A A A A A A A E N v b m Z p Z y 9 Q Y W N r Y W d l L n h t b F B L A Q I t A B Q A A g A I A N R Y T V c P y u m r p A A A A O k A A A A T A A A A A A A A A A A A A A A A A O 8 A A A B b Q 2 9 u d G V u d F 9 U e X B l c 1 0 u e G 1 s U E s B A i 0 A F A A C A A g A 1 F h N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R 1 x t n 0 0 r Z L o A f X r I k + P E E A A A A A A g A A A A A A E G Y A A A A B A A A g A A A A 9 f I O d b d B q A n z g a Q p p s 7 q Q g m G R v B W p H x l 8 2 r d R y k R Y k g A A A A A D o A A A A A C A A A g A A A A b F b h F G n o y x c f l + A X d S a n o l D c P w h O j S 7 8 j V 9 5 z 8 R A b p 9 Q A A A A s a + S 9 S 6 T 7 H 0 g P / G + j x f k 8 L A 8 L z Z r Z x I n H z u H e r e J V W Z 0 f 5 6 8 D A S 8 K Y q Q m L N a p Z z D g Z L f 4 8 h S g 2 y r g f n B G O a q 4 Y 0 b P e w W u Q K v y Z 7 J o Z m U D W R A A A A A D 8 P o y u u x K B J c T a h + 5 7 k L x s 9 q I S 1 v O q 7 y I 2 e U r a V r r X 2 5 L V 8 g d c G P j H r f W I o 0 H R L n D m 0 1 u u p f B O P x c I y x v m n W D Q = = < / D a t a M a s h u p > 
</file>

<file path=customXml/itemProps1.xml><?xml version="1.0" encoding="utf-8"?>
<ds:datastoreItem xmlns:ds="http://schemas.openxmlformats.org/officeDocument/2006/customXml" ds:itemID="{CBA6D6DE-8490-4E97-9BD9-36DAC3AB7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广州大道</vt:lpstr>
      <vt:lpstr>临江大道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张 家宁</cp:lastModifiedBy>
  <dcterms:created xsi:type="dcterms:W3CDTF">2021-08-22T08:15:00Z</dcterms:created>
  <dcterms:modified xsi:type="dcterms:W3CDTF">2024-12-31T03:23:23Z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9BDB67F1978E437991F73F0131C6C5B7</vt:lpwstr>
  </property>
  <property fmtid="{D5CDD505-2E9C-101B-9397-08002B2CF9AE}" pid="3" name="KSOProductBuildVer">
    <vt:lpwstr>2052-11.1.0.14309</vt:lpwstr>
  </property>
</Properties>
</file>