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kevin/Desktop/"/>
    </mc:Choice>
  </mc:AlternateContent>
  <bookViews>
    <workbookView xWindow="-25600" yWindow="-8180" windowWidth="25600" windowHeight="20000" activeTab="1"/>
  </bookViews>
  <sheets>
    <sheet name="Sheet4" sheetId="5" r:id="rId1"/>
    <sheet name="原材料" sheetId="1" r:id="rId2"/>
    <sheet name="工作表1" sheetId="6" r:id="rId3"/>
    <sheet name="Sheet2" sheetId="2" r:id="rId4"/>
    <sheet name="Sheet3" sheetId="3" r:id="rId5"/>
  </sheets>
  <definedNames>
    <definedName name="_xlnm._FilterDatabase" localSheetId="1" hidden="1">原材料!$A$2:$T$190</definedName>
  </definedNames>
  <calcPr calcId="150001" concurrentCalc="0"/>
  <pivotCaches>
    <pivotCache cacheId="1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66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T166" i="1"/>
  <c r="U166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T165" i="1"/>
  <c r="U165" i="1"/>
  <c r="T167" i="1"/>
  <c r="U167" i="1"/>
  <c r="T168" i="1"/>
  <c r="U168" i="1"/>
  <c r="T169" i="1"/>
  <c r="U169" i="1"/>
  <c r="T170" i="1"/>
  <c r="U170" i="1"/>
  <c r="T171" i="1"/>
  <c r="U171" i="1"/>
  <c r="T172" i="1"/>
  <c r="U172" i="1"/>
  <c r="T173" i="1"/>
  <c r="U173" i="1"/>
  <c r="T174" i="1"/>
  <c r="U174" i="1"/>
  <c r="T175" i="1"/>
  <c r="U175" i="1"/>
  <c r="T176" i="1"/>
  <c r="U176" i="1"/>
  <c r="T177" i="1"/>
  <c r="U177" i="1"/>
  <c r="T178" i="1"/>
  <c r="U178" i="1"/>
  <c r="T179" i="1"/>
  <c r="U179" i="1"/>
  <c r="T180" i="1"/>
  <c r="U180" i="1"/>
  <c r="T181" i="1"/>
  <c r="U181" i="1"/>
  <c r="T182" i="1"/>
  <c r="U182" i="1"/>
  <c r="T183" i="1"/>
  <c r="U183" i="1"/>
  <c r="T184" i="1"/>
  <c r="U184" i="1"/>
  <c r="T185" i="1"/>
  <c r="U185" i="1"/>
  <c r="T186" i="1"/>
  <c r="U186" i="1"/>
  <c r="T187" i="1"/>
  <c r="U187" i="1"/>
  <c r="T188" i="1"/>
  <c r="U188" i="1"/>
  <c r="T189" i="1"/>
  <c r="U189" i="1"/>
  <c r="T190" i="1"/>
  <c r="U190" i="1"/>
  <c r="T3" i="1"/>
  <c r="U3" i="1"/>
  <c r="C2" i="6"/>
  <c r="C1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" i="6"/>
  <c r="D1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P162" i="1"/>
  <c r="P163" i="1"/>
  <c r="R190" i="1"/>
  <c r="R189" i="1"/>
  <c r="R188" i="1"/>
  <c r="R187" i="1"/>
  <c r="R186" i="1"/>
  <c r="R185" i="1"/>
  <c r="R182" i="1"/>
  <c r="R183" i="1"/>
  <c r="R178" i="1"/>
  <c r="R179" i="1"/>
  <c r="R180" i="1"/>
  <c r="R176" i="1"/>
  <c r="R177" i="1"/>
  <c r="R174" i="1"/>
  <c r="R171" i="1"/>
  <c r="R172" i="1"/>
  <c r="R169" i="1"/>
  <c r="R167" i="1"/>
  <c r="R164" i="1"/>
  <c r="R165" i="1"/>
  <c r="R162" i="1"/>
  <c r="R159" i="1"/>
  <c r="R160" i="1"/>
  <c r="R156" i="1"/>
  <c r="R157" i="1"/>
  <c r="R154" i="1"/>
  <c r="R151" i="1"/>
  <c r="R152" i="1"/>
  <c r="R148" i="1"/>
  <c r="R149" i="1"/>
  <c r="R144" i="1"/>
  <c r="R145" i="1"/>
  <c r="R146" i="1"/>
  <c r="R142" i="1"/>
  <c r="R139" i="1"/>
  <c r="R140" i="1"/>
  <c r="R136" i="1"/>
  <c r="R137" i="1"/>
  <c r="R133" i="1"/>
  <c r="R134" i="1"/>
  <c r="R130" i="1"/>
  <c r="R131" i="1"/>
  <c r="R126" i="1"/>
  <c r="R127" i="1"/>
  <c r="R128" i="1"/>
  <c r="R123" i="1"/>
  <c r="R124" i="1"/>
  <c r="R119" i="1"/>
  <c r="R120" i="1"/>
  <c r="R121" i="1"/>
  <c r="R116" i="1"/>
  <c r="R117" i="1"/>
  <c r="R115" i="1"/>
  <c r="R114" i="1"/>
  <c r="R113" i="1"/>
  <c r="R112" i="1"/>
  <c r="R111" i="1"/>
  <c r="R109" i="1"/>
  <c r="R108" i="1"/>
  <c r="R106" i="1"/>
  <c r="R105" i="1"/>
  <c r="R103" i="1"/>
  <c r="R100" i="1"/>
  <c r="R101" i="1"/>
  <c r="R98" i="1"/>
  <c r="R96" i="1"/>
  <c r="R93" i="1"/>
  <c r="R94" i="1"/>
  <c r="R90" i="1"/>
  <c r="R91" i="1"/>
  <c r="R88" i="1"/>
  <c r="R86" i="1"/>
  <c r="R83" i="1"/>
  <c r="R84" i="1"/>
  <c r="R80" i="1"/>
  <c r="R81" i="1"/>
  <c r="R77" i="1"/>
  <c r="R78" i="1"/>
  <c r="R74" i="1"/>
  <c r="R75" i="1"/>
  <c r="R70" i="1"/>
  <c r="R71" i="1"/>
  <c r="R72" i="1"/>
  <c r="R68" i="1"/>
  <c r="R65" i="1"/>
  <c r="R66" i="1"/>
  <c r="R62" i="1"/>
  <c r="R63" i="1"/>
  <c r="R60" i="1"/>
  <c r="R58" i="1"/>
  <c r="R56" i="1"/>
  <c r="R55" i="1"/>
  <c r="R54" i="1"/>
  <c r="R52" i="1"/>
  <c r="R50" i="1"/>
  <c r="R48" i="1"/>
  <c r="R45" i="1"/>
  <c r="R46" i="1"/>
  <c r="R43" i="1"/>
  <c r="R41" i="1"/>
  <c r="R39" i="1"/>
  <c r="R38" i="1"/>
  <c r="R35" i="1"/>
  <c r="R36" i="1"/>
  <c r="R34" i="1"/>
  <c r="R32" i="1"/>
  <c r="R29" i="1"/>
  <c r="R30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P190" i="1"/>
  <c r="P189" i="1"/>
  <c r="P188" i="1"/>
  <c r="P187" i="1"/>
  <c r="P186" i="1"/>
  <c r="P185" i="1"/>
  <c r="P182" i="1"/>
  <c r="P183" i="1"/>
  <c r="P184" i="1"/>
  <c r="P178" i="1"/>
  <c r="P179" i="1"/>
  <c r="P180" i="1"/>
  <c r="P181" i="1"/>
  <c r="P176" i="1"/>
  <c r="P177" i="1"/>
  <c r="P174" i="1"/>
  <c r="P175" i="1"/>
  <c r="P171" i="1"/>
  <c r="P172" i="1"/>
  <c r="P173" i="1"/>
  <c r="P169" i="1"/>
  <c r="P167" i="1"/>
  <c r="P168" i="1"/>
  <c r="P164" i="1"/>
  <c r="P165" i="1"/>
  <c r="P166" i="1"/>
  <c r="P159" i="1"/>
  <c r="P160" i="1"/>
  <c r="P161" i="1"/>
  <c r="P156" i="1"/>
  <c r="P157" i="1"/>
  <c r="P158" i="1"/>
  <c r="P154" i="1"/>
  <c r="P151" i="1"/>
  <c r="P152" i="1"/>
  <c r="P153" i="1"/>
  <c r="P148" i="1"/>
  <c r="P149" i="1"/>
  <c r="P150" i="1"/>
  <c r="P144" i="1"/>
  <c r="P145" i="1"/>
  <c r="P146" i="1"/>
  <c r="P147" i="1"/>
  <c r="P142" i="1"/>
  <c r="P143" i="1"/>
  <c r="P139" i="1"/>
  <c r="P140" i="1"/>
  <c r="P141" i="1"/>
  <c r="P136" i="1"/>
  <c r="P137" i="1"/>
  <c r="P138" i="1"/>
  <c r="P133" i="1"/>
  <c r="P134" i="1"/>
  <c r="P135" i="1"/>
  <c r="P130" i="1"/>
  <c r="P131" i="1"/>
  <c r="P132" i="1"/>
  <c r="P126" i="1"/>
  <c r="P127" i="1"/>
  <c r="P128" i="1"/>
  <c r="P129" i="1"/>
  <c r="P123" i="1"/>
  <c r="P124" i="1"/>
  <c r="P125" i="1"/>
  <c r="P119" i="1"/>
  <c r="P120" i="1"/>
  <c r="P121" i="1"/>
  <c r="P122" i="1"/>
  <c r="P116" i="1"/>
  <c r="P117" i="1"/>
  <c r="P118" i="1"/>
  <c r="P115" i="1"/>
  <c r="P114" i="1"/>
  <c r="P113" i="1"/>
  <c r="P112" i="1"/>
  <c r="P111" i="1"/>
  <c r="P109" i="1"/>
  <c r="P110" i="1"/>
  <c r="P108" i="1"/>
  <c r="P106" i="1"/>
  <c r="P105" i="1"/>
  <c r="P103" i="1"/>
  <c r="P104" i="1"/>
  <c r="P100" i="1"/>
  <c r="P101" i="1"/>
  <c r="P102" i="1"/>
  <c r="P98" i="1"/>
  <c r="P99" i="1"/>
  <c r="P96" i="1"/>
  <c r="P97" i="1"/>
  <c r="P93" i="1"/>
  <c r="P94" i="1"/>
  <c r="P95" i="1"/>
  <c r="P90" i="1"/>
  <c r="P91" i="1"/>
  <c r="P92" i="1"/>
  <c r="P88" i="1"/>
  <c r="P86" i="1"/>
  <c r="P87" i="1"/>
  <c r="P83" i="1"/>
  <c r="P84" i="1"/>
  <c r="P85" i="1"/>
  <c r="P80" i="1"/>
  <c r="P81" i="1"/>
  <c r="P82" i="1"/>
  <c r="P77" i="1"/>
  <c r="P78" i="1"/>
  <c r="P79" i="1"/>
  <c r="P74" i="1"/>
  <c r="P75" i="1"/>
  <c r="P76" i="1"/>
  <c r="P70" i="1"/>
  <c r="P71" i="1"/>
  <c r="P72" i="1"/>
  <c r="P73" i="1"/>
  <c r="P68" i="1"/>
  <c r="P69" i="1"/>
  <c r="P65" i="1"/>
  <c r="P66" i="1"/>
  <c r="P67" i="1"/>
  <c r="P62" i="1"/>
  <c r="P63" i="1"/>
  <c r="P64" i="1"/>
  <c r="P60" i="1"/>
  <c r="P61" i="1"/>
  <c r="P58" i="1"/>
  <c r="P59" i="1"/>
  <c r="P56" i="1"/>
  <c r="P57" i="1"/>
  <c r="P55" i="1"/>
  <c r="P54" i="1"/>
  <c r="P52" i="1"/>
  <c r="P53" i="1"/>
  <c r="P50" i="1"/>
  <c r="P51" i="1"/>
  <c r="P48" i="1"/>
  <c r="P49" i="1"/>
  <c r="P45" i="1"/>
  <c r="P46" i="1"/>
  <c r="P47" i="1"/>
  <c r="P43" i="1"/>
  <c r="P41" i="1"/>
  <c r="P42" i="1"/>
  <c r="P39" i="1"/>
  <c r="P40" i="1"/>
  <c r="P38" i="1"/>
  <c r="P35" i="1"/>
  <c r="P36" i="1"/>
  <c r="P37" i="1"/>
  <c r="P34" i="1"/>
  <c r="P32" i="1"/>
  <c r="P33" i="1"/>
  <c r="P29" i="1"/>
  <c r="P30" i="1"/>
  <c r="P31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44" i="1"/>
  <c r="P155" i="1"/>
  <c r="P89" i="1"/>
  <c r="P170" i="1"/>
  <c r="P107" i="1"/>
  <c r="R3" i="1"/>
  <c r="Q4" i="1"/>
  <c r="Q15" i="1"/>
  <c r="Q3" i="1"/>
  <c r="H15" i="1"/>
  <c r="H30" i="1"/>
  <c r="H34" i="1"/>
  <c r="H36" i="1"/>
  <c r="H38" i="1"/>
  <c r="H41" i="1"/>
  <c r="H46" i="1"/>
  <c r="H48" i="1"/>
  <c r="H50" i="1"/>
  <c r="H52" i="1"/>
  <c r="H55" i="1"/>
  <c r="H56" i="1"/>
  <c r="H60" i="1"/>
  <c r="H63" i="1"/>
  <c r="H66" i="1"/>
  <c r="H71" i="1"/>
  <c r="H75" i="1"/>
  <c r="H78" i="1"/>
  <c r="H81" i="1"/>
  <c r="H84" i="1"/>
  <c r="H86" i="1"/>
  <c r="H91" i="1"/>
  <c r="H94" i="1"/>
  <c r="H96" i="1"/>
  <c r="H101" i="1"/>
  <c r="H103" i="1"/>
  <c r="H106" i="1"/>
  <c r="H108" i="1"/>
  <c r="H109" i="1"/>
  <c r="H111" i="1"/>
  <c r="H117" i="1"/>
  <c r="H120" i="1"/>
  <c r="H124" i="1"/>
  <c r="H127" i="1"/>
  <c r="H131" i="1"/>
  <c r="H134" i="1"/>
  <c r="H137" i="1"/>
  <c r="H140" i="1"/>
  <c r="H142" i="1"/>
  <c r="H145" i="1"/>
  <c r="H149" i="1"/>
  <c r="H152" i="1"/>
  <c r="H154" i="1"/>
  <c r="H157" i="1"/>
  <c r="H160" i="1"/>
  <c r="H165" i="1"/>
  <c r="H167" i="1"/>
  <c r="H169" i="1"/>
  <c r="H171" i="1"/>
  <c r="H177" i="1"/>
  <c r="H179" i="1"/>
  <c r="H182" i="1"/>
  <c r="H12" i="1"/>
  <c r="Q185" i="1"/>
  <c r="Q112" i="1"/>
  <c r="Q34" i="1"/>
  <c r="Q14" i="1"/>
  <c r="Q186" i="1"/>
  <c r="Q113" i="1"/>
  <c r="Q108" i="1"/>
  <c r="Q28" i="1"/>
  <c r="Q24" i="1"/>
  <c r="Q20" i="1"/>
  <c r="Q16" i="1"/>
  <c r="Q10" i="1"/>
  <c r="Q6" i="1"/>
  <c r="Q19" i="1"/>
  <c r="Q5" i="1"/>
  <c r="Q114" i="1"/>
  <c r="Q54" i="1"/>
  <c r="Q38" i="1"/>
  <c r="Q25" i="1"/>
  <c r="Q21" i="1"/>
  <c r="Q17" i="1"/>
  <c r="Q11" i="1"/>
  <c r="Q7" i="1"/>
  <c r="Q189" i="1"/>
  <c r="Q27" i="1"/>
  <c r="Q23" i="1"/>
  <c r="Q9" i="1"/>
  <c r="Q190" i="1"/>
  <c r="Q187" i="1"/>
  <c r="Q188" i="1"/>
  <c r="Q115" i="1"/>
  <c r="Q111" i="1"/>
  <c r="Q105" i="1"/>
  <c r="Q55" i="1"/>
  <c r="Q26" i="1"/>
  <c r="Q22" i="1"/>
  <c r="Q18" i="1"/>
  <c r="Q13" i="1"/>
  <c r="Q8" i="1"/>
  <c r="Q12" i="1"/>
  <c r="Q98" i="1"/>
  <c r="N99" i="1"/>
  <c r="O99" i="1"/>
  <c r="R99" i="1"/>
  <c r="Q182" i="1"/>
  <c r="Q119" i="1"/>
  <c r="Q100" i="1"/>
  <c r="Q103" i="1"/>
  <c r="N104" i="1"/>
  <c r="O104" i="1"/>
  <c r="R104" i="1"/>
  <c r="Q116" i="1"/>
  <c r="Q106" i="1"/>
  <c r="N107" i="1"/>
  <c r="O107" i="1"/>
  <c r="R107" i="1"/>
  <c r="Q171" i="1"/>
  <c r="Q151" i="1"/>
  <c r="Q126" i="1"/>
  <c r="Q96" i="1"/>
  <c r="N97" i="1"/>
  <c r="O97" i="1"/>
  <c r="R97" i="1"/>
  <c r="Q74" i="1"/>
  <c r="Q39" i="1"/>
  <c r="N40" i="1"/>
  <c r="O40" i="1"/>
  <c r="R40" i="1"/>
  <c r="Q174" i="1"/>
  <c r="N175" i="1"/>
  <c r="O175" i="1"/>
  <c r="R175" i="1"/>
  <c r="Q164" i="1"/>
  <c r="Q142" i="1"/>
  <c r="N143" i="1"/>
  <c r="O143" i="1"/>
  <c r="R143" i="1"/>
  <c r="Q130" i="1"/>
  <c r="Q88" i="1"/>
  <c r="N89" i="1"/>
  <c r="O89" i="1"/>
  <c r="R89" i="1"/>
  <c r="Q65" i="1"/>
  <c r="Q41" i="1"/>
  <c r="N42" i="1"/>
  <c r="O42" i="1"/>
  <c r="R42" i="1"/>
  <c r="Q176" i="1"/>
  <c r="Q167" i="1"/>
  <c r="N168" i="1"/>
  <c r="O168" i="1"/>
  <c r="R168" i="1"/>
  <c r="Q156" i="1"/>
  <c r="Q144" i="1"/>
  <c r="Q133" i="1"/>
  <c r="Q90" i="1"/>
  <c r="Q80" i="1"/>
  <c r="Q68" i="1"/>
  <c r="N69" i="1"/>
  <c r="O69" i="1"/>
  <c r="R69" i="1"/>
  <c r="Q58" i="1"/>
  <c r="N59" i="1"/>
  <c r="O59" i="1"/>
  <c r="R59" i="1"/>
  <c r="Q52" i="1"/>
  <c r="N53" i="1"/>
  <c r="O53" i="1"/>
  <c r="R53" i="1"/>
  <c r="Q43" i="1"/>
  <c r="N44" i="1"/>
  <c r="O44" i="1"/>
  <c r="R44" i="1"/>
  <c r="Q35" i="1"/>
  <c r="Q162" i="1"/>
  <c r="N163" i="1"/>
  <c r="O163" i="1"/>
  <c r="R163" i="1"/>
  <c r="Q139" i="1"/>
  <c r="Q86" i="1"/>
  <c r="N87" i="1"/>
  <c r="O87" i="1"/>
  <c r="R87" i="1"/>
  <c r="Q62" i="1"/>
  <c r="Q48" i="1"/>
  <c r="N49" i="1"/>
  <c r="O49" i="1"/>
  <c r="R49" i="1"/>
  <c r="Q32" i="1"/>
  <c r="N33" i="1"/>
  <c r="O33" i="1"/>
  <c r="R33" i="1"/>
  <c r="Q154" i="1"/>
  <c r="N155" i="1"/>
  <c r="O155" i="1"/>
  <c r="R155" i="1"/>
  <c r="Q77" i="1"/>
  <c r="Q56" i="1"/>
  <c r="N57" i="1"/>
  <c r="O57" i="1"/>
  <c r="R57" i="1"/>
  <c r="Q50" i="1"/>
  <c r="N51" i="1"/>
  <c r="O51" i="1"/>
  <c r="R51" i="1"/>
  <c r="Q169" i="1"/>
  <c r="N170" i="1"/>
  <c r="O170" i="1"/>
  <c r="R170" i="1"/>
  <c r="Q159" i="1"/>
  <c r="Q148" i="1"/>
  <c r="Q136" i="1"/>
  <c r="Q123" i="1"/>
  <c r="Q109" i="1"/>
  <c r="N110" i="1"/>
  <c r="O110" i="1"/>
  <c r="R110" i="1"/>
  <c r="Q93" i="1"/>
  <c r="Q83" i="1"/>
  <c r="Q70" i="1"/>
  <c r="Q60" i="1"/>
  <c r="N61" i="1"/>
  <c r="O61" i="1"/>
  <c r="R61" i="1"/>
  <c r="Q45" i="1"/>
  <c r="Q29" i="1"/>
  <c r="Q178" i="1"/>
  <c r="Q110" i="1"/>
  <c r="Q69" i="1"/>
  <c r="Q143" i="1"/>
  <c r="Q40" i="1"/>
  <c r="Q99" i="1"/>
  <c r="Q57" i="1"/>
  <c r="Q33" i="1"/>
  <c r="Q87" i="1"/>
  <c r="Q59" i="1"/>
  <c r="Q168" i="1"/>
  <c r="Q175" i="1"/>
  <c r="Q97" i="1"/>
  <c r="Q49" i="1"/>
  <c r="Q51" i="1"/>
  <c r="Q155" i="1"/>
  <c r="Q163" i="1"/>
  <c r="Q53" i="1"/>
  <c r="Q42" i="1"/>
  <c r="Q107" i="1"/>
  <c r="Q61" i="1"/>
  <c r="Q170" i="1"/>
  <c r="Q44" i="1"/>
  <c r="Q177" i="1"/>
  <c r="Q89" i="1"/>
  <c r="Q104" i="1"/>
  <c r="Q117" i="1"/>
  <c r="N118" i="1"/>
  <c r="O118" i="1"/>
  <c r="R118" i="1"/>
  <c r="Q101" i="1"/>
  <c r="N102" i="1"/>
  <c r="O102" i="1"/>
  <c r="R102" i="1"/>
  <c r="Q120" i="1"/>
  <c r="Q183" i="1"/>
  <c r="N184" i="1"/>
  <c r="O184" i="1"/>
  <c r="R184" i="1"/>
  <c r="Q30" i="1"/>
  <c r="Q84" i="1"/>
  <c r="N85" i="1"/>
  <c r="O85" i="1"/>
  <c r="R85" i="1"/>
  <c r="Q137" i="1"/>
  <c r="N138" i="1"/>
  <c r="O138" i="1"/>
  <c r="R138" i="1"/>
  <c r="Q36" i="1"/>
  <c r="N37" i="1"/>
  <c r="O37" i="1"/>
  <c r="R37" i="1"/>
  <c r="Q145" i="1"/>
  <c r="Q172" i="1"/>
  <c r="N173" i="1"/>
  <c r="O173" i="1"/>
  <c r="R173" i="1"/>
  <c r="Q71" i="1"/>
  <c r="Q124" i="1"/>
  <c r="N125" i="1"/>
  <c r="O125" i="1"/>
  <c r="R125" i="1"/>
  <c r="Q134" i="1"/>
  <c r="N135" i="1"/>
  <c r="O135" i="1"/>
  <c r="R135" i="1"/>
  <c r="Q157" i="1"/>
  <c r="N158" i="1"/>
  <c r="O158" i="1"/>
  <c r="R158" i="1"/>
  <c r="Q66" i="1"/>
  <c r="N67" i="1"/>
  <c r="O67" i="1"/>
  <c r="R67" i="1"/>
  <c r="Q131" i="1"/>
  <c r="N132" i="1"/>
  <c r="O132" i="1"/>
  <c r="R132" i="1"/>
  <c r="Q165" i="1"/>
  <c r="N166" i="1"/>
  <c r="O166" i="1"/>
  <c r="R166" i="1"/>
  <c r="Q152" i="1"/>
  <c r="N153" i="1"/>
  <c r="O153" i="1"/>
  <c r="R153" i="1"/>
  <c r="Q160" i="1"/>
  <c r="N161" i="1"/>
  <c r="O161" i="1"/>
  <c r="R161" i="1"/>
  <c r="Q78" i="1"/>
  <c r="N79" i="1"/>
  <c r="O79" i="1"/>
  <c r="R79" i="1"/>
  <c r="Q63" i="1"/>
  <c r="N64" i="1"/>
  <c r="O64" i="1"/>
  <c r="R64" i="1"/>
  <c r="Q140" i="1"/>
  <c r="N141" i="1"/>
  <c r="O141" i="1"/>
  <c r="R141" i="1"/>
  <c r="Q91" i="1"/>
  <c r="N92" i="1"/>
  <c r="O92" i="1"/>
  <c r="R92" i="1"/>
  <c r="Q75" i="1"/>
  <c r="N76" i="1"/>
  <c r="O76" i="1"/>
  <c r="R76" i="1"/>
  <c r="Q127" i="1"/>
  <c r="Q46" i="1"/>
  <c r="N47" i="1"/>
  <c r="O47" i="1"/>
  <c r="R47" i="1"/>
  <c r="Q94" i="1"/>
  <c r="N95" i="1"/>
  <c r="O95" i="1"/>
  <c r="R95" i="1"/>
  <c r="Q149" i="1"/>
  <c r="N150" i="1"/>
  <c r="O150" i="1"/>
  <c r="R150" i="1"/>
  <c r="Q81" i="1"/>
  <c r="N82" i="1"/>
  <c r="O82" i="1"/>
  <c r="R82" i="1"/>
  <c r="Q179" i="1"/>
  <c r="N31" i="1"/>
  <c r="O31" i="1"/>
  <c r="R31" i="1"/>
  <c r="Q31" i="1"/>
  <c r="Q184" i="1"/>
  <c r="Q161" i="1"/>
  <c r="Q95" i="1"/>
  <c r="Q76" i="1"/>
  <c r="Q79" i="1"/>
  <c r="Q132" i="1"/>
  <c r="Q125" i="1"/>
  <c r="Q85" i="1"/>
  <c r="Q47" i="1"/>
  <c r="Q150" i="1"/>
  <c r="Q64" i="1"/>
  <c r="Q166" i="1"/>
  <c r="Q135" i="1"/>
  <c r="Q173" i="1"/>
  <c r="Q138" i="1"/>
  <c r="Q118" i="1"/>
  <c r="Q92" i="1"/>
  <c r="Q67" i="1"/>
  <c r="Q82" i="1"/>
  <c r="Q141" i="1"/>
  <c r="Q153" i="1"/>
  <c r="Q158" i="1"/>
  <c r="Q37" i="1"/>
  <c r="Q102" i="1"/>
  <c r="Q121" i="1"/>
  <c r="N122" i="1"/>
  <c r="O122" i="1"/>
  <c r="R122" i="1"/>
  <c r="Q128" i="1"/>
  <c r="N129" i="1"/>
  <c r="O129" i="1"/>
  <c r="R129" i="1"/>
  <c r="Q146" i="1"/>
  <c r="N147" i="1"/>
  <c r="O147" i="1"/>
  <c r="R147" i="1"/>
  <c r="Q72" i="1"/>
  <c r="N73" i="1"/>
  <c r="O73" i="1"/>
  <c r="R73" i="1"/>
  <c r="Q180" i="1"/>
  <c r="N181" i="1"/>
  <c r="Q73" i="1"/>
  <c r="Q147" i="1"/>
  <c r="Q122" i="1"/>
  <c r="Q129" i="1"/>
  <c r="O181" i="1"/>
  <c r="R181" i="1"/>
  <c r="Q181" i="1"/>
</calcChain>
</file>

<file path=xl/sharedStrings.xml><?xml version="1.0" encoding="utf-8"?>
<sst xmlns="http://schemas.openxmlformats.org/spreadsheetml/2006/main" count="1920" uniqueCount="244">
  <si>
    <t>编码</t>
  </si>
  <si>
    <t>品名</t>
  </si>
  <si>
    <t>规格型号</t>
  </si>
  <si>
    <t>单位</t>
  </si>
  <si>
    <t>TB29</t>
  </si>
  <si>
    <t>铜棒</t>
  </si>
  <si>
    <t>Φ29(DTB300）</t>
  </si>
  <si>
    <t>公斤</t>
  </si>
  <si>
    <t>LB23</t>
  </si>
  <si>
    <t>铝棒</t>
  </si>
  <si>
    <t>Φ23</t>
  </si>
  <si>
    <t>JBLHZ1Y</t>
  </si>
  <si>
    <t>铝型材</t>
  </si>
  <si>
    <t>JBL-1（16-120）压条(杭州型）</t>
  </si>
  <si>
    <t>JBLBJ2Y</t>
  </si>
  <si>
    <t>JBL-2－Y(北京型）</t>
  </si>
  <si>
    <t>JBLBJ1Y</t>
  </si>
  <si>
    <t>JBL-1－Y(北京型）</t>
  </si>
  <si>
    <t>JBLHZ2Y</t>
  </si>
  <si>
    <t>JBL-2（50-240）压条(杭州型）</t>
  </si>
  <si>
    <t>JBLHZ1G</t>
  </si>
  <si>
    <t>JBL-1（16-120）盖(杭州型）</t>
  </si>
  <si>
    <t>JBLHZ1D</t>
  </si>
  <si>
    <t>JBL-1(16-120)底(杭州型）</t>
  </si>
  <si>
    <t>JBLHZ2G</t>
  </si>
  <si>
    <t>JBL-2（50-240）盖(杭州型）</t>
  </si>
  <si>
    <t>GG183</t>
  </si>
  <si>
    <t>钢管</t>
  </si>
  <si>
    <t>18*3.0mm</t>
  </si>
  <si>
    <t>DG450</t>
  </si>
  <si>
    <t>钢带</t>
  </si>
  <si>
    <t>4*50mm</t>
  </si>
  <si>
    <t>YG24</t>
  </si>
  <si>
    <t>园钢</t>
  </si>
  <si>
    <t>24mm</t>
  </si>
  <si>
    <t>JBLBJ2G</t>
  </si>
  <si>
    <t>JBL-2－G(北京型）</t>
  </si>
  <si>
    <t>LX4G</t>
  </si>
  <si>
    <t>铝型材B-4盖</t>
  </si>
  <si>
    <t>LB-4G</t>
  </si>
  <si>
    <t>JBLBJ1G</t>
  </si>
  <si>
    <t>JBL-1－G(北京型）</t>
  </si>
  <si>
    <t>LX4D</t>
  </si>
  <si>
    <t>铝型材B-4底</t>
  </si>
  <si>
    <t>LB-4D</t>
  </si>
  <si>
    <t>JBLBJ1D</t>
  </si>
  <si>
    <t>JBL-1－D(北京型）</t>
  </si>
  <si>
    <t>JBLBJ2D</t>
  </si>
  <si>
    <t>JBL-2－D(北京型）</t>
  </si>
  <si>
    <t>JBLHZ2D</t>
  </si>
  <si>
    <t>JBL-2（50-240）底(杭州型）</t>
  </si>
  <si>
    <t>DG850</t>
  </si>
  <si>
    <t>8*50mm</t>
  </si>
  <si>
    <t>LB40</t>
  </si>
  <si>
    <t>Φ40</t>
  </si>
  <si>
    <t>JC1312</t>
  </si>
  <si>
    <t>JC-1-3-12</t>
  </si>
  <si>
    <t>JC4345</t>
  </si>
  <si>
    <t>JC-4-3-45</t>
  </si>
  <si>
    <t>LX3D</t>
  </si>
  <si>
    <t>铝型材B-3底</t>
  </si>
  <si>
    <t>LB-3D</t>
  </si>
  <si>
    <t>DG675</t>
  </si>
  <si>
    <t>6*75mm</t>
  </si>
  <si>
    <t>DG669</t>
  </si>
  <si>
    <t>6*69mm</t>
  </si>
  <si>
    <t>DG1270</t>
  </si>
  <si>
    <t>12*70mm</t>
  </si>
  <si>
    <t>JC1315</t>
  </si>
  <si>
    <t>JC-1-3-15</t>
  </si>
  <si>
    <t>LX3G</t>
  </si>
  <si>
    <t>铝型材B-3盖</t>
  </si>
  <si>
    <t>LB-3G</t>
  </si>
  <si>
    <t>TB11</t>
  </si>
  <si>
    <t>Φ11(DTA25、DTB35、DTLA25）</t>
  </si>
  <si>
    <t>YG18</t>
  </si>
  <si>
    <t>18mm</t>
  </si>
  <si>
    <t>JC41</t>
  </si>
  <si>
    <t>JC-4-1</t>
  </si>
  <si>
    <t>LB16</t>
  </si>
  <si>
    <t>Φ16</t>
  </si>
  <si>
    <t>JC11</t>
  </si>
  <si>
    <t>JC-1-1</t>
  </si>
  <si>
    <t>YG22</t>
  </si>
  <si>
    <t>22mm</t>
  </si>
  <si>
    <t>TB28</t>
  </si>
  <si>
    <t>Φ28(DTL-2-300/400）</t>
  </si>
  <si>
    <t>LB18</t>
  </si>
  <si>
    <t>Φ18</t>
  </si>
  <si>
    <t>BG16</t>
  </si>
  <si>
    <t>钢板</t>
  </si>
  <si>
    <t>16mm</t>
  </si>
  <si>
    <t>YG25</t>
  </si>
  <si>
    <t>25mm</t>
  </si>
  <si>
    <t>BG18</t>
  </si>
  <si>
    <t>JC12</t>
  </si>
  <si>
    <t>JC-1-2</t>
  </si>
  <si>
    <t>LB17</t>
  </si>
  <si>
    <t>Φ17</t>
  </si>
  <si>
    <t>BG22</t>
  </si>
  <si>
    <t>DP670</t>
  </si>
  <si>
    <t>铁皮</t>
  </si>
  <si>
    <t>6*70</t>
  </si>
  <si>
    <t>DP645</t>
  </si>
  <si>
    <t>6*45</t>
  </si>
  <si>
    <t>BG25</t>
  </si>
  <si>
    <t>JC1A1</t>
  </si>
  <si>
    <t>JC-1A-1</t>
  </si>
  <si>
    <t>TB17</t>
  </si>
  <si>
    <t>Φ17(DTB95、DTLB240)</t>
  </si>
  <si>
    <t>TB23</t>
  </si>
  <si>
    <t>Φ23（无端子规格）</t>
  </si>
  <si>
    <t>LB34</t>
  </si>
  <si>
    <t>Φ34</t>
  </si>
  <si>
    <t>TB12</t>
  </si>
  <si>
    <t>Φ12(DTA35、DTLA35、DTLB70)</t>
  </si>
  <si>
    <t>TB09</t>
  </si>
  <si>
    <t>Φ9(DTA10、DTB16、DTLA10、DTLB35)</t>
  </si>
  <si>
    <t>LB11</t>
  </si>
  <si>
    <t>Φ11</t>
  </si>
  <si>
    <t>LB27</t>
  </si>
  <si>
    <t>Φ27</t>
  </si>
  <si>
    <t>LB21</t>
  </si>
  <si>
    <t>Φ21</t>
  </si>
  <si>
    <t>LB22</t>
  </si>
  <si>
    <t>Φ22</t>
  </si>
  <si>
    <t>LB28</t>
  </si>
  <si>
    <t>Φ28</t>
  </si>
  <si>
    <t>LB20</t>
  </si>
  <si>
    <t>Φ20</t>
  </si>
  <si>
    <t>TB30</t>
  </si>
  <si>
    <t>Φ30（DTA300、DTLA300、400、DTLB500)</t>
  </si>
  <si>
    <t>LB14</t>
  </si>
  <si>
    <t>Φ14</t>
  </si>
  <si>
    <t>TB18</t>
  </si>
  <si>
    <t>Φ18(DTA95、DTLA95、DTLA120)</t>
  </si>
  <si>
    <t>TB13</t>
  </si>
  <si>
    <t>Φ13(DTB50)</t>
  </si>
  <si>
    <t>TB08</t>
  </si>
  <si>
    <t>Φ8 (DTB10、DTLB10、16、25)</t>
  </si>
  <si>
    <t>TB10</t>
  </si>
  <si>
    <t>Φ10(DTA16、DTB25、DTLA16、DTLB50)</t>
  </si>
  <si>
    <t>TB24</t>
  </si>
  <si>
    <t>Φ24（DTB185、DTLA240)</t>
  </si>
  <si>
    <t>TB19</t>
  </si>
  <si>
    <t>Φ19（DTB120）</t>
  </si>
  <si>
    <t>TB22</t>
  </si>
  <si>
    <t>Φ22(DTA150、DTLA185)</t>
  </si>
  <si>
    <t>TB14</t>
  </si>
  <si>
    <t>Φ14(DTA50、DTLA50、DTLB95)</t>
  </si>
  <si>
    <t>TB21</t>
  </si>
  <si>
    <t>Φ21(DTB150)</t>
  </si>
  <si>
    <t>TB15</t>
  </si>
  <si>
    <t>Φ15(DTB70、DTLB150)</t>
  </si>
  <si>
    <t>仓库</t>
    <phoneticPr fontId="3" type="noConversion"/>
  </si>
  <si>
    <t>金属材料库</t>
    <phoneticPr fontId="3" type="noConversion"/>
  </si>
  <si>
    <t>期初</t>
    <phoneticPr fontId="3" type="noConversion"/>
  </si>
  <si>
    <t>日期</t>
    <phoneticPr fontId="3" type="noConversion"/>
  </si>
  <si>
    <t>11月</t>
    <phoneticPr fontId="3" type="noConversion"/>
  </si>
  <si>
    <t>单价</t>
    <phoneticPr fontId="3" type="noConversion"/>
  </si>
  <si>
    <t>金额</t>
    <phoneticPr fontId="3" type="noConversion"/>
  </si>
  <si>
    <t>数量</t>
    <phoneticPr fontId="3" type="noConversion"/>
  </si>
  <si>
    <t>摘要</t>
    <phoneticPr fontId="3" type="noConversion"/>
  </si>
  <si>
    <t>借方</t>
    <phoneticPr fontId="3" type="noConversion"/>
  </si>
  <si>
    <t>贷方</t>
    <phoneticPr fontId="3" type="noConversion"/>
  </si>
  <si>
    <t>期末</t>
    <phoneticPr fontId="3" type="noConversion"/>
  </si>
  <si>
    <t>DP433</t>
  </si>
  <si>
    <t>4*33(NEJ-4)</t>
  </si>
  <si>
    <t>DTZ0859</t>
  </si>
  <si>
    <t>紫铜带</t>
  </si>
  <si>
    <t>0.8*59</t>
  </si>
  <si>
    <t>JC-1-1本体</t>
  </si>
  <si>
    <t>JC1311</t>
  </si>
  <si>
    <t>JC-1-3-11内楔</t>
  </si>
  <si>
    <t>JC1314</t>
  </si>
  <si>
    <t>JC-1-3-14</t>
  </si>
  <si>
    <t>JC1316</t>
  </si>
  <si>
    <t>JC-1-3-16</t>
  </si>
  <si>
    <t>JC42</t>
  </si>
  <si>
    <t>JC-4-2</t>
  </si>
  <si>
    <t>JC4341</t>
  </si>
  <si>
    <t>JC-4-3-41</t>
  </si>
  <si>
    <t>JC4342</t>
  </si>
  <si>
    <t>JC-4-3-42</t>
  </si>
  <si>
    <t>JC51</t>
  </si>
  <si>
    <t>JC-5-1</t>
  </si>
  <si>
    <t>LB10</t>
  </si>
  <si>
    <t>Φ10</t>
  </si>
  <si>
    <t>LB12</t>
  </si>
  <si>
    <t>Φ12</t>
  </si>
  <si>
    <t>LB24</t>
  </si>
  <si>
    <t>Φ24</t>
  </si>
  <si>
    <t>LB30</t>
  </si>
  <si>
    <t>Φ30</t>
  </si>
  <si>
    <t>LB38</t>
  </si>
  <si>
    <t>Φ38</t>
  </si>
  <si>
    <t>LB42</t>
  </si>
  <si>
    <t>Φ42</t>
  </si>
  <si>
    <t>LB47</t>
  </si>
  <si>
    <t>Φ47</t>
  </si>
  <si>
    <t>LP55120</t>
  </si>
  <si>
    <t>铝排</t>
  </si>
  <si>
    <t>5.5*120</t>
  </si>
  <si>
    <t>LP6580</t>
  </si>
  <si>
    <t>6.5*80</t>
  </si>
  <si>
    <t>TB16</t>
  </si>
  <si>
    <t>Φ16(DTA70、DTLA70、DTLB120、DTLB185)</t>
  </si>
  <si>
    <t>TB20</t>
  </si>
  <si>
    <t>Φ20（DTA120、DTLA150、DTLB300)</t>
  </si>
  <si>
    <t>TB25</t>
  </si>
  <si>
    <t>Φ25(DTA185)</t>
  </si>
  <si>
    <t>TB26</t>
  </si>
  <si>
    <t>Φ26（DTB240)</t>
  </si>
  <si>
    <t>TB27</t>
  </si>
  <si>
    <t>Φ27(DTA240)</t>
  </si>
  <si>
    <t>TB34</t>
  </si>
  <si>
    <t>Φ34(DTA400、DTB400、DTLB630)</t>
  </si>
  <si>
    <t>购入</t>
    <phoneticPr fontId="3" type="noConversion"/>
  </si>
  <si>
    <t>LB25</t>
  </si>
  <si>
    <t>Φ25</t>
  </si>
  <si>
    <t>LB32</t>
  </si>
  <si>
    <t>Φ32</t>
  </si>
  <si>
    <t>TB45</t>
  </si>
  <si>
    <t>Φ45（DTA630、DTB630)</t>
  </si>
  <si>
    <t>TP3080</t>
  </si>
  <si>
    <t>铜排</t>
  </si>
  <si>
    <t>30*80</t>
  </si>
  <si>
    <t>委外入库</t>
    <phoneticPr fontId="3" type="noConversion"/>
  </si>
  <si>
    <t>JC-1-2外楔</t>
  </si>
  <si>
    <t>生产领用</t>
    <phoneticPr fontId="3" type="noConversion"/>
  </si>
  <si>
    <t>期初</t>
    <phoneticPr fontId="3" type="noConversion"/>
  </si>
  <si>
    <t>单价</t>
    <phoneticPr fontId="3" type="noConversion"/>
  </si>
  <si>
    <t>总计</t>
  </si>
  <si>
    <t>值</t>
  </si>
  <si>
    <t>求和项:数量3</t>
  </si>
  <si>
    <t>求和项:金额3</t>
  </si>
  <si>
    <t>甲</t>
    <rPh sb="0" eb="1">
      <t>jia</t>
    </rPh>
    <phoneticPr fontId="3" type="noConversion"/>
  </si>
  <si>
    <t>乙</t>
    <rPh sb="0" eb="1">
      <t>yi'fang</t>
    </rPh>
    <phoneticPr fontId="3" type="noConversion"/>
  </si>
  <si>
    <t>丙</t>
    <rPh sb="0" eb="1">
      <t>bing</t>
    </rPh>
    <phoneticPr fontId="3" type="noConversion"/>
  </si>
  <si>
    <t>丁</t>
    <rPh sb="0" eb="1">
      <t>ding</t>
    </rPh>
    <phoneticPr fontId="3" type="noConversion"/>
  </si>
  <si>
    <t>11月</t>
  </si>
  <si>
    <t>11月</t>
    <phoneticPr fontId="3" type="noConversion"/>
  </si>
  <si>
    <t>12月</t>
  </si>
  <si>
    <t>12月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</si>
</sst>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</cellStyleXfs>
  <cellXfs count="44">
    <xf numFmtId="0" fontId="0" fillId="0" borderId="0" xfId="0">
      <alignment vertical="center"/>
    </xf>
    <xf numFmtId="0" fontId="2" fillId="0" borderId="1" xfId="1" applyFont="1" applyBorder="1" applyAlignment="1">
      <alignment horizontal="center"/>
    </xf>
    <xf numFmtId="49" fontId="2" fillId="0" borderId="1" xfId="1" applyNumberFormat="1" applyFont="1" applyBorder="1" applyAlignment="1">
      <alignment horizontal="center"/>
    </xf>
    <xf numFmtId="0" fontId="2" fillId="0" borderId="1" xfId="1" applyFont="1" applyBorder="1"/>
    <xf numFmtId="49" fontId="2" fillId="0" borderId="1" xfId="1" applyNumberFormat="1" applyFont="1" applyBorder="1" applyAlignment="1">
      <alignment horizontal="left"/>
    </xf>
    <xf numFmtId="0" fontId="2" fillId="2" borderId="1" xfId="1" applyFont="1" applyFill="1" applyBorder="1"/>
    <xf numFmtId="49" fontId="2" fillId="2" borderId="1" xfId="1" applyNumberFormat="1" applyFont="1" applyFill="1" applyBorder="1" applyAlignment="1">
      <alignment horizontal="left"/>
    </xf>
    <xf numFmtId="0" fontId="2" fillId="0" borderId="1" xfId="1" applyFont="1" applyFill="1" applyBorder="1"/>
    <xf numFmtId="49" fontId="2" fillId="0" borderId="1" xfId="1" applyNumberFormat="1" applyFont="1" applyFill="1" applyBorder="1" applyAlignment="1">
      <alignment horizontal="left"/>
    </xf>
    <xf numFmtId="49" fontId="2" fillId="0" borderId="2" xfId="1" applyNumberFormat="1" applyFont="1" applyFill="1" applyBorder="1" applyAlignment="1">
      <alignment horizontal="left"/>
    </xf>
    <xf numFmtId="0" fontId="4" fillId="0" borderId="0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49" fontId="2" fillId="0" borderId="0" xfId="1" applyNumberFormat="1" applyFont="1" applyBorder="1" applyAlignment="1">
      <alignment horizontal="left"/>
    </xf>
    <xf numFmtId="0" fontId="2" fillId="0" borderId="0" xfId="1" applyFont="1" applyBorder="1"/>
    <xf numFmtId="0" fontId="0" fillId="0" borderId="1" xfId="0" applyBorder="1">
      <alignment vertical="center"/>
    </xf>
    <xf numFmtId="0" fontId="4" fillId="0" borderId="0" xfId="0" applyNumberFormat="1" applyFont="1" applyAlignment="1">
      <alignment vertical="center"/>
    </xf>
    <xf numFmtId="0" fontId="4" fillId="0" borderId="1" xfId="2" applyFont="1" applyBorder="1" applyAlignment="1">
      <alignment vertical="center"/>
    </xf>
    <xf numFmtId="0" fontId="0" fillId="0" borderId="0" xfId="0" applyBorder="1">
      <alignment vertical="center"/>
    </xf>
    <xf numFmtId="0" fontId="4" fillId="0" borderId="0" xfId="0" applyFont="1" applyAlignment="1">
      <alignment vertical="center"/>
    </xf>
    <xf numFmtId="0" fontId="4" fillId="0" borderId="0" xfId="3" applyNumberFormat="1" applyFont="1" applyBorder="1" applyAlignment="1">
      <alignment vertical="center"/>
    </xf>
    <xf numFmtId="0" fontId="4" fillId="0" borderId="0" xfId="4" applyNumberFormat="1" applyFont="1" applyBorder="1" applyAlignment="1">
      <alignment vertical="center"/>
    </xf>
    <xf numFmtId="49" fontId="2" fillId="2" borderId="2" xfId="1" applyNumberFormat="1" applyFont="1" applyFill="1" applyBorder="1" applyAlignment="1">
      <alignment horizontal="left"/>
    </xf>
    <xf numFmtId="49" fontId="2" fillId="2" borderId="0" xfId="1" applyNumberFormat="1" applyFont="1" applyFill="1" applyBorder="1" applyAlignment="1">
      <alignment horizontal="left"/>
    </xf>
    <xf numFmtId="0" fontId="2" fillId="2" borderId="0" xfId="1" applyFont="1" applyFill="1" applyBorder="1"/>
    <xf numFmtId="0" fontId="0" fillId="2" borderId="0" xfId="0" applyFill="1">
      <alignment vertical="center"/>
    </xf>
    <xf numFmtId="0" fontId="4" fillId="2" borderId="0" xfId="0" applyFont="1" applyFill="1" applyAlignment="1">
      <alignment vertical="center"/>
    </xf>
    <xf numFmtId="0" fontId="4" fillId="2" borderId="0" xfId="0" applyNumberFormat="1" applyFont="1" applyFill="1" applyAlignment="1">
      <alignment vertical="center"/>
    </xf>
    <xf numFmtId="49" fontId="2" fillId="3" borderId="1" xfId="1" applyNumberFormat="1" applyFont="1" applyFill="1" applyBorder="1" applyAlignment="1">
      <alignment horizontal="left"/>
    </xf>
    <xf numFmtId="49" fontId="2" fillId="3" borderId="2" xfId="1" applyNumberFormat="1" applyFont="1" applyFill="1" applyBorder="1" applyAlignment="1">
      <alignment horizontal="left"/>
    </xf>
    <xf numFmtId="0" fontId="4" fillId="3" borderId="0" xfId="0" applyFont="1" applyFill="1" applyAlignment="1">
      <alignment vertical="center"/>
    </xf>
    <xf numFmtId="0" fontId="0" fillId="3" borderId="0" xfId="0" applyFill="1">
      <alignment vertical="center"/>
    </xf>
    <xf numFmtId="0" fontId="4" fillId="3" borderId="0" xfId="0" applyNumberFormat="1" applyFont="1" applyFill="1" applyAlignment="1">
      <alignment vertical="center"/>
    </xf>
    <xf numFmtId="49" fontId="2" fillId="0" borderId="1" xfId="1" applyNumberFormat="1" applyFont="1" applyFill="1" applyBorder="1" applyAlignment="1">
      <alignment horizontal="center"/>
    </xf>
    <xf numFmtId="0" fontId="4" fillId="0" borderId="1" xfId="0" applyNumberFormat="1" applyFont="1" applyBorder="1" applyAlignment="1">
      <alignment vertical="center"/>
    </xf>
    <xf numFmtId="0" fontId="4" fillId="0" borderId="1" xfId="3" applyNumberFormat="1" applyFont="1" applyBorder="1" applyAlignment="1">
      <alignment vertical="center"/>
    </xf>
    <xf numFmtId="0" fontId="4" fillId="0" borderId="1" xfId="4" applyNumberFormat="1" applyFont="1" applyBorder="1" applyAlignment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6" fillId="0" borderId="3" xfId="0" applyFont="1" applyBorder="1">
      <alignment vertical="center"/>
    </xf>
    <xf numFmtId="0" fontId="6" fillId="0" borderId="0" xfId="0" applyFont="1">
      <alignment vertical="center"/>
    </xf>
    <xf numFmtId="0" fontId="6" fillId="4" borderId="3" xfId="0" applyFont="1" applyFill="1" applyBorder="1">
      <alignment vertical="center"/>
    </xf>
    <xf numFmtId="0" fontId="4" fillId="0" borderId="0" xfId="2" applyFont="1" applyBorder="1" applyAlignment="1">
      <alignment vertical="center"/>
    </xf>
    <xf numFmtId="49" fontId="0" fillId="2" borderId="0" xfId="0" applyNumberFormat="1" applyFill="1">
      <alignment vertical="center"/>
    </xf>
    <xf numFmtId="0" fontId="0" fillId="0" borderId="1" xfId="0" applyBorder="1" applyAlignment="1">
      <alignment horizontal="center" vertical="center"/>
    </xf>
  </cellXfs>
  <cellStyles count="5">
    <cellStyle name="常规" xfId="0" builtinId="0"/>
    <cellStyle name="常规 2" xfId="1"/>
    <cellStyle name="常规 3" xfId="2"/>
    <cellStyle name="常规 4" xfId="3"/>
    <cellStyle name="常规 5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晓春电脑" refreshedDate="42754.475298263889" createdVersion="3" refreshedVersion="3" minRefreshableVersion="3" recordCount="188">
  <cacheSource type="worksheet">
    <worksheetSource ref="A2:R119" sheet="原材料"/>
  </cacheSource>
  <cacheFields count="18">
    <cacheField name="日期" numFmtId="49">
      <sharedItems/>
    </cacheField>
    <cacheField name="编码" numFmtId="0">
      <sharedItems count="98">
        <s v="DTZ0859"/>
        <s v="DG1270"/>
        <s v="BG16"/>
        <s v="GG183"/>
        <s v="BG18"/>
        <s v="YG18"/>
        <s v="BG22"/>
        <s v="YG22"/>
        <s v="YG24"/>
        <s v="BG25"/>
        <s v="YG25"/>
        <s v="TP3080"/>
        <s v="DP433"/>
        <s v="DG450"/>
        <s v="LP55120"/>
        <s v="DP645"/>
        <s v="DG669"/>
        <s v="DP670"/>
        <s v="DG675"/>
        <s v="LP6580"/>
        <s v="DG850"/>
        <s v="JBLHZ1D"/>
        <s v="JBLHZ1G"/>
        <s v="JBLHZ1Y"/>
        <s v="JBLBJ1D"/>
        <s v="JBLBJ1G"/>
        <s v="JBLBJ1Y"/>
        <s v="JBLHZ2D"/>
        <s v="JBLHZ2G"/>
        <s v="JBLHZ2Y"/>
        <s v="JBLBJ2D"/>
        <s v="JBLBJ2G"/>
        <s v="JBLBJ2Y"/>
        <s v="JC11"/>
        <s v="JC12"/>
        <s v="JC1311"/>
        <s v="JC1312"/>
        <s v="JC1314"/>
        <s v="JC1315"/>
        <s v="JC1316"/>
        <s v="JC1A1"/>
        <s v="JC41"/>
        <s v="JC42"/>
        <s v="JC4341"/>
        <s v="JC4342"/>
        <s v="JC4345"/>
        <s v="JC51"/>
        <s v="LX3D"/>
        <s v="LX3G"/>
        <s v="LX4D"/>
        <s v="LX4G"/>
        <s v="LB10"/>
        <s v="TB10"/>
        <s v="LB11"/>
        <s v="TB11"/>
        <s v="LB12"/>
        <s v="TB12"/>
        <s v="TB13"/>
        <s v="LB14"/>
        <s v="TB14"/>
        <s v="TB15"/>
        <s v="LB16"/>
        <s v="TB16"/>
        <s v="LB17"/>
        <s v="TB17"/>
        <s v="LB18"/>
        <s v="TB18"/>
        <s v="TB19"/>
        <s v="LB20"/>
        <s v="TB20"/>
        <s v="LB21"/>
        <s v="TB21"/>
        <s v="LB22"/>
        <s v="TB22"/>
        <s v="LB23"/>
        <s v="TB23"/>
        <s v="LB24"/>
        <s v="TB24"/>
        <s v="LB25"/>
        <s v="TB25"/>
        <s v="TB26"/>
        <s v="LB27"/>
        <s v="TB27"/>
        <s v="LB28"/>
        <s v="TB28"/>
        <s v="TB29"/>
        <s v="LB30"/>
        <s v="TB30"/>
        <s v="LB32"/>
        <s v="LB34"/>
        <s v="TB34"/>
        <s v="LB38"/>
        <s v="LB40"/>
        <s v="LB42"/>
        <s v="TB45"/>
        <s v="LB47"/>
        <s v="TB08"/>
        <s v="TB09"/>
      </sharedItems>
    </cacheField>
    <cacheField name="品名" numFmtId="0">
      <sharedItems count="15">
        <s v="紫铜带"/>
        <s v="钢带"/>
        <s v="钢板"/>
        <s v="钢管"/>
        <s v="园钢"/>
        <s v="铜排"/>
        <s v="铁皮"/>
        <s v="铝排"/>
        <s v="铝型材"/>
        <s v="铝型材B-3底"/>
        <s v="铝型材B-3盖"/>
        <s v="铝型材B-4底"/>
        <s v="铝型材B-4盖"/>
        <s v="铝棒"/>
        <s v="铜棒"/>
      </sharedItems>
    </cacheField>
    <cacheField name="规格型号" numFmtId="0">
      <sharedItems count="97">
        <s v="0.8*59"/>
        <s v="12*70mm"/>
        <s v="16mm"/>
        <s v="18*3.0mm"/>
        <s v="18mm"/>
        <s v="22mm"/>
        <s v="24mm"/>
        <s v="25mm"/>
        <s v="30*80"/>
        <s v="4*33(NEJ-4)"/>
        <s v="4*50mm"/>
        <s v="5.5*120"/>
        <s v="6*45"/>
        <s v="6*69mm"/>
        <s v="6*70"/>
        <s v="6*75mm"/>
        <s v="6.5*80"/>
        <s v="8*50mm"/>
        <s v="JBL-1(16-120)底(杭州型）"/>
        <s v="JBL-1（16-120）盖(杭州型）"/>
        <s v="JBL-1（16-120）压条(杭州型）"/>
        <s v="JBL-1－D(北京型）"/>
        <s v="JBL-1－G(北京型）"/>
        <s v="JBL-1－Y(北京型）"/>
        <s v="JBL-2（50-240）底(杭州型）"/>
        <s v="JBL-2（50-240）盖(杭州型）"/>
        <s v="JBL-2（50-240）压条(杭州型）"/>
        <s v="JBL-2－D(北京型）"/>
        <s v="JBL-2－G(北京型）"/>
        <s v="JBL-2－Y(北京型）"/>
        <s v="JC-1-1"/>
        <s v="JC-1-1本体"/>
        <s v="JC-1-2"/>
        <s v="JC-1-2外楔"/>
        <s v="JC-1-3-11内楔"/>
        <s v="JC-1-3-12"/>
        <s v="JC-1-3-14"/>
        <s v="JC-1-3-15"/>
        <s v="JC-1-3-16"/>
        <s v="JC-1A-1"/>
        <s v="JC-4-1"/>
        <s v="JC-4-2"/>
        <s v="JC-4-3-41"/>
        <s v="JC-4-3-42"/>
        <s v="JC-4-3-45"/>
        <s v="JC-5-1"/>
        <s v="LB-3D"/>
        <s v="LB-3G"/>
        <s v="LB-4D"/>
        <s v="LB-4G"/>
        <s v="Φ10"/>
        <s v="Φ10(DTA16、DTB25、DTLA16、DTLB50)"/>
        <s v="Φ11"/>
        <s v="Φ11(DTA25、DTB35、DTLA25）"/>
        <s v="Φ12"/>
        <s v="Φ12(DTA35、DTLA35、DTLB70)"/>
        <s v="Φ13(DTB50)"/>
        <s v="Φ14"/>
        <s v="Φ14(DTA50、DTLA50、DTLB95)"/>
        <s v="Φ15(DTB70、DTLB150)"/>
        <s v="Φ16"/>
        <s v="Φ16(DTA70、DTLA70、DTLB120、DTLB185)"/>
        <s v="Φ17"/>
        <s v="Φ17(DTB95、DTLB240)"/>
        <s v="Φ18"/>
        <s v="Φ18(DTA95、DTLA95、DTLA120)"/>
        <s v="Φ19（DTB120）"/>
        <s v="Φ20"/>
        <s v="Φ20（DTA120、DTLA150、DTLB300)"/>
        <s v="Φ21"/>
        <s v="Φ21(DTB150)"/>
        <s v="Φ22"/>
        <s v="Φ22(DTA150、DTLA185)"/>
        <s v="Φ23"/>
        <s v="Φ23（无端子规格）"/>
        <s v="Φ24"/>
        <s v="Φ24（DTB185、DTLA240)"/>
        <s v="Φ25"/>
        <s v="Φ25(DTA185)"/>
        <s v="Φ26（DTB240)"/>
        <s v="Φ27"/>
        <s v="Φ27(DTA240)"/>
        <s v="Φ28"/>
        <s v="Φ28(DTL-2-300/400）"/>
        <s v="Φ29(DTB300）"/>
        <s v="Φ30"/>
        <s v="Φ30（DTA300、DTLA300、400、DTLB500)"/>
        <s v="Φ32"/>
        <s v="Φ34"/>
        <s v="Φ34(DTA400、DTB400、DTLB630)"/>
        <s v="Φ38"/>
        <s v="Φ40"/>
        <s v="Φ42"/>
        <s v="Φ45（DTA630、DTB630)"/>
        <s v="Φ47"/>
        <s v="Φ8 (DTB10、DTLB10、16、25)"/>
        <s v="Φ9(DTA10、DTB16、DTLA10、DTLB35)"/>
      </sharedItems>
    </cacheField>
    <cacheField name="仓库" numFmtId="49">
      <sharedItems/>
    </cacheField>
    <cacheField name="摘要" numFmtId="49">
      <sharedItems/>
    </cacheField>
    <cacheField name="单位" numFmtId="0">
      <sharedItems containsBlank="1"/>
    </cacheField>
    <cacheField name="单价" numFmtId="0">
      <sharedItems containsString="0" containsBlank="1" containsNumber="1" minValue="2.6" maxValue="45.15995550611791"/>
    </cacheField>
    <cacheField name="数量" numFmtId="0">
      <sharedItems containsString="0" containsBlank="1" containsNumber="1" minValue="3.5" maxValue="9428"/>
    </cacheField>
    <cacheField name="金额" numFmtId="0">
      <sharedItems containsString="0" containsBlank="1" containsNumber="1" minValue="86.35" maxValue="361469.52"/>
    </cacheField>
    <cacheField name="数量2" numFmtId="0">
      <sharedItems containsString="0" containsBlank="1" containsNumber="1" minValue="55.5" maxValue="20472.5" count="65">
        <n v="89.9"/>
        <m/>
        <n v="55.5"/>
        <n v="584"/>
        <n v="394"/>
        <n v="742"/>
        <n v="487.5"/>
        <n v="228.5"/>
        <n v="159.5"/>
        <n v="208.5"/>
        <n v="116"/>
        <n v="498"/>
        <n v="98.5"/>
        <n v="79"/>
        <n v="75"/>
        <n v="206.5"/>
        <n v="1671.5"/>
        <n v="20472.5"/>
        <n v="8418.5"/>
        <n v="11699.5"/>
        <n v="3184"/>
        <n v="7976"/>
        <n v="14597"/>
        <n v="3651"/>
        <n v="11754.5"/>
        <n v="12134"/>
        <n v="6459"/>
        <n v="14878.5"/>
        <n v="8144"/>
        <n v="8046.5"/>
        <n v="3601"/>
        <n v="1337"/>
        <n v="12452.5"/>
        <n v="13230.5"/>
        <n v="2414"/>
        <n v="8501.5"/>
        <n v="2860"/>
        <n v="8563"/>
        <n v="2135.5"/>
        <n v="12441"/>
        <n v="2133.5"/>
        <n v="2076"/>
        <n v="16277"/>
        <n v="2101"/>
        <n v="8215.5"/>
        <n v="15866"/>
        <n v="3027"/>
        <n v="7720"/>
        <n v="2389.5"/>
        <n v="2900"/>
        <n v="4205.5"/>
        <n v="4450"/>
        <n v="4165.5"/>
        <n v="5117.5"/>
        <n v="2046"/>
        <n v="1027"/>
        <n v="4085"/>
        <n v="4068"/>
        <n v="1436.5"/>
        <n v="1073"/>
        <n v="2265.5"/>
        <n v="122.5"/>
        <n v="9004.5"/>
        <n v="8069.5"/>
        <n v="4129"/>
      </sharedItems>
    </cacheField>
    <cacheField name="金额2" numFmtId="0">
      <sharedItems containsString="0" containsBlank="1" containsNumber="1" minValue="1353.75" maxValue="850202.90000000014" count="65">
        <n v="4059.88"/>
        <m/>
        <n v="2221.6649999999995"/>
        <n v="2316.14"/>
        <n v="6973.8"/>
        <n v="13133.4"/>
        <n v="8633.6299999999992"/>
        <n v="4046.74"/>
        <n v="2869.41"/>
        <n v="3692.54"/>
        <n v="2093.8000000000002"/>
        <n v="8891.5"/>
        <n v="1653.82"/>
        <n v="1399.09"/>
        <n v="1353.75"/>
        <n v="3657.12"/>
        <n v="28006.379999999997"/>
        <n v="850202.90000000014"/>
        <n v="328754.94999999995"/>
        <n v="468330.98499999987"/>
        <n v="53125.53"/>
        <n v="309020.59999999998"/>
        <n v="582797.05000000005"/>
        <n v="64334.67"/>
        <n v="461867.5"/>
        <n v="528982.13"/>
        <n v="111345.34999999999"/>
        <n v="580859.54999999993"/>
        <n v="344378.1"/>
        <n v="322101.39499999996"/>
        <n v="62305.62"/>
        <n v="20910.679999999997"/>
        <n v="535928.13"/>
        <n v="514029.2"/>
        <n v="40651.760000000002"/>
        <n v="329669.90000000002"/>
        <n v="48305.4"/>
        <n v="357613.7"/>
        <n v="36068.6"/>
        <n v="498056.8"/>
        <n v="36034.82"/>
        <n v="35063.64"/>
        <n v="668157.25"/>
        <n v="32859.64"/>
        <n v="318588.79999999999"/>
        <n v="636570.89999999991"/>
        <n v="51456.54"/>
        <n v="236598.25"/>
        <n v="90501.834999999992"/>
        <n v="50953"/>
        <n v="187775.58"/>
        <n v="77418.290000000008"/>
        <n v="159538.65"/>
        <n v="203318.27499999999"/>
        <n v="31999.440000000002"/>
        <n v="17756.830000000002"/>
        <n v="160210.4"/>
        <n v="162842.03999999998"/>
        <n v="25282.400000000001"/>
        <n v="19099.400000000001"/>
        <n v="90687.964999999982"/>
        <n v="2156"/>
        <n v="352830.10000000003"/>
        <n v="311637.55"/>
        <n v="165283.86999999997"/>
      </sharedItems>
    </cacheField>
    <cacheField name="数量3" numFmtId="0">
      <sharedItems containsString="0" containsBlank="1" containsNumber="1" minValue="75" maxValue="17490.5" count="55">
        <m/>
        <n v="394"/>
        <n v="443"/>
        <n v="200"/>
        <n v="251.5"/>
        <n v="91.5"/>
        <n v="116"/>
        <n v="300"/>
        <n v="426.5"/>
        <n v="98.5"/>
        <n v="79"/>
        <n v="75"/>
        <n v="1032"/>
        <n v="15014.5"/>
        <n v="1042"/>
        <n v="17490.5"/>
        <n v="2639"/>
        <n v="8493"/>
        <n v="11430.5"/>
        <n v="4787"/>
        <n v="15521.5"/>
        <n v="14162"/>
        <n v="6167.5"/>
        <n v="14878.5"/>
        <n v="645.5"/>
        <n v="13062"/>
        <n v="2512"/>
        <n v="6725.5"/>
        <n v="12736"/>
        <n v="3771"/>
        <n v="8501.5"/>
        <n v="2235"/>
        <n v="12743.5"/>
        <n v="2819"/>
        <n v="12422"/>
        <n v="2138.5"/>
        <n v="1028"/>
        <n v="2076"/>
        <n v="16127"/>
        <n v="2101"/>
        <n v="8215.5"/>
        <n v="11954"/>
        <n v="3119"/>
        <n v="9122.5"/>
        <n v="5024"/>
        <n v="502"/>
        <n v="4450"/>
        <n v="8424"/>
        <n v="2046"/>
        <n v="1112"/>
        <n v="6877"/>
        <n v="1213"/>
        <n v="1073"/>
        <n v="8024"/>
        <n v="10488"/>
      </sharedItems>
    </cacheField>
    <cacheField name="单价2" numFmtId="0">
      <sharedItems containsString="0" containsBlank="1" containsNumber="1" minValue="15.359999999999998" maxValue="42.197639772125072"/>
    </cacheField>
    <cacheField name="金额3" numFmtId="0">
      <sharedItems containsString="0" containsBlank="1" containsNumber="1" minValue="1353.75" maxValue="692693.21926677111" count="55">
        <m/>
        <n v="6973.7999999999993"/>
        <n v="7636.7344116066624"/>
        <n v="3352.0000000000005"/>
        <n v="4407.6499999999996"/>
        <n v="1536.2849999999999"/>
        <n v="2093.8000000000002"/>
        <n v="5037"/>
        <n v="7478.0165147265079"/>
        <n v="1653.82"/>
        <n v="1399.0899999999997"/>
        <n v="1353.75"/>
        <n v="17291.405420281182"/>
        <n v="616344.30490182608"/>
        <n v="16005.119999999997"/>
        <n v="692693.21926677111"/>
        <n v="44032.121127512561"/>
        <n v="328672.68504546914"/>
        <n v="452950.75935530732"/>
        <n v="81551.943594793614"/>
        <n v="606073.92445999582"/>
        <n v="584851.88142565626"/>
        <n v="105661.9791182452"/>
        <n v="580859.54999999993"/>
        <n v="10095.620000000001"/>
        <n v="535403.24708524614"/>
        <n v="42048.773870997167"/>
        <n v="283800.22628742718"/>
        <n v="493816.50976830831"/>
        <n v="60847.016206595341"/>
        <n v="329669.90000000002"/>
        <n v="36903.133050847457"/>
        <n v="511032.90900240146"/>
        <n v="46213.21651774137"/>
        <n v="492355.78309771558"/>
        <n v="36121.17"/>
        <n v="39557.439999999995"/>
        <n v="35063.64"/>
        <n v="654016.19930314459"/>
        <n v="32859.64"/>
        <n v="318588.79999999999"/>
        <n v="479614.80767679308"/>
        <n v="51649.313209354121"/>
        <n v="295164.99583683658"/>
        <n v="84660.88"/>
        <n v="18875.2"/>
        <n v="77418.289999999994"/>
        <n v="327347.49075009819"/>
        <n v="31999.440000000002"/>
        <n v="17966.234128097243"/>
        <n v="272492.5340218324"/>
        <n v="21348.800000000003"/>
        <n v="19099.400000000001"/>
        <n v="325397.65883908415"/>
        <n v="409282.63620882353"/>
      </sharedItems>
    </cacheField>
    <cacheField name="数量4" numFmtId="0">
      <sharedItems containsSemiMixedTypes="0" containsString="0" containsNumber="1" minValue="0" maxValue="23988"/>
    </cacheField>
    <cacheField name="单价3" numFmtId="0">
      <sharedItems containsMixedTypes="1" containsNumber="1" minValue="2.6" maxValue="45.15995550611791"/>
    </cacheField>
    <cacheField name="金额4" numFmtId="0">
      <sharedItems containsSemiMixedTypes="0" containsString="0" containsNumber="1" minValue="0" maxValue="984705.930000000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8">
  <r>
    <s v="11月"/>
    <x v="0"/>
    <x v="0"/>
    <x v="0"/>
    <s v="金属材料库"/>
    <s v="购入"/>
    <s v="公斤"/>
    <n v="45.15995550611791"/>
    <m/>
    <m/>
    <x v="0"/>
    <x v="0"/>
    <x v="0"/>
    <m/>
    <x v="0"/>
    <n v="89.9"/>
    <n v="45.15995550611791"/>
    <n v="4059.88"/>
  </r>
  <r>
    <s v="11月"/>
    <x v="1"/>
    <x v="1"/>
    <x v="1"/>
    <s v="金属材料库"/>
    <s v="期初"/>
    <s v="公斤"/>
    <n v="2.8"/>
    <n v="186.5"/>
    <n v="522.19999999999993"/>
    <x v="1"/>
    <x v="1"/>
    <x v="0"/>
    <m/>
    <x v="0"/>
    <n v="186.5"/>
    <n v="2.8"/>
    <n v="522.19999999999993"/>
  </r>
  <r>
    <s v="11月"/>
    <x v="2"/>
    <x v="2"/>
    <x v="2"/>
    <s v="金属材料库"/>
    <s v="期初"/>
    <s v="公斤"/>
    <n v="3"/>
    <n v="558.5"/>
    <n v="1675.5"/>
    <x v="1"/>
    <x v="1"/>
    <x v="0"/>
    <m/>
    <x v="0"/>
    <n v="558.5"/>
    <n v="3"/>
    <n v="1675.5"/>
  </r>
  <r>
    <s v="11月"/>
    <x v="3"/>
    <x v="3"/>
    <x v="3"/>
    <s v="金属材料库"/>
    <s v="期初"/>
    <s v="公斤"/>
    <n v="5"/>
    <n v="32.5"/>
    <n v="162.5"/>
    <x v="1"/>
    <x v="1"/>
    <x v="0"/>
    <m/>
    <x v="0"/>
    <n v="32.5"/>
    <n v="5"/>
    <n v="162.5"/>
  </r>
  <r>
    <s v="11月"/>
    <x v="4"/>
    <x v="2"/>
    <x v="4"/>
    <s v="金属材料库"/>
    <s v="期初"/>
    <s v="公斤"/>
    <n v="2.6"/>
    <n v="592"/>
    <n v="1539.2"/>
    <x v="1"/>
    <x v="1"/>
    <x v="0"/>
    <m/>
    <x v="0"/>
    <n v="592"/>
    <n v="2.6"/>
    <n v="1539.2"/>
  </r>
  <r>
    <s v="11月"/>
    <x v="5"/>
    <x v="4"/>
    <x v="4"/>
    <s v="金属材料库"/>
    <s v="期初"/>
    <s v="公斤"/>
    <n v="2.8"/>
    <n v="298"/>
    <n v="834.4"/>
    <x v="1"/>
    <x v="1"/>
    <x v="0"/>
    <m/>
    <x v="0"/>
    <n v="298"/>
    <n v="2.8"/>
    <n v="834.4"/>
  </r>
  <r>
    <s v="11月"/>
    <x v="6"/>
    <x v="2"/>
    <x v="5"/>
    <s v="金属材料库"/>
    <s v="期初"/>
    <s v="公斤"/>
    <n v="2.6"/>
    <n v="705.5"/>
    <n v="1834.3"/>
    <x v="1"/>
    <x v="1"/>
    <x v="0"/>
    <m/>
    <x v="0"/>
    <n v="705.5"/>
    <n v="2.6"/>
    <n v="1834.3"/>
  </r>
  <r>
    <s v="11月"/>
    <x v="7"/>
    <x v="4"/>
    <x v="5"/>
    <s v="金属材料库"/>
    <s v="期初"/>
    <s v="公斤"/>
    <n v="2.8"/>
    <n v="450"/>
    <n v="1260"/>
    <x v="1"/>
    <x v="1"/>
    <x v="0"/>
    <m/>
    <x v="0"/>
    <n v="450"/>
    <n v="2.8"/>
    <n v="1260"/>
  </r>
  <r>
    <s v="11月"/>
    <x v="8"/>
    <x v="4"/>
    <x v="6"/>
    <s v="金属材料库"/>
    <s v="期初"/>
    <s v="公斤"/>
    <n v="2.9"/>
    <n v="42.5"/>
    <n v="123.25"/>
    <x v="1"/>
    <x v="1"/>
    <x v="0"/>
    <m/>
    <x v="0"/>
    <n v="42.5"/>
    <n v="2.9"/>
    <n v="123.25"/>
  </r>
  <r>
    <s v="11月"/>
    <x v="9"/>
    <x v="2"/>
    <x v="7"/>
    <s v="金属材料库"/>
    <s v="期初"/>
    <s v="公斤"/>
    <n v="2.6"/>
    <n v="801"/>
    <n v="2082.6"/>
    <x v="1"/>
    <x v="1"/>
    <x v="0"/>
    <m/>
    <x v="0"/>
    <n v="801"/>
    <n v="2.6"/>
    <n v="2082.6"/>
  </r>
  <r>
    <s v="11月"/>
    <x v="10"/>
    <x v="4"/>
    <x v="7"/>
    <s v="金属材料库"/>
    <s v="期初"/>
    <s v="公斤"/>
    <n v="2.8"/>
    <n v="587"/>
    <n v="1643.6"/>
    <x v="1"/>
    <x v="1"/>
    <x v="0"/>
    <m/>
    <x v="0"/>
    <n v="587"/>
    <n v="2.8"/>
    <n v="1643.6"/>
  </r>
  <r>
    <s v="11月"/>
    <x v="11"/>
    <x v="5"/>
    <x v="8"/>
    <s v="金属材料库"/>
    <s v="委外入库"/>
    <s v="公斤"/>
    <m/>
    <m/>
    <m/>
    <x v="2"/>
    <x v="2"/>
    <x v="0"/>
    <m/>
    <x v="0"/>
    <n v="55.5"/>
    <n v="40.029999999999994"/>
    <n v="2221.6649999999995"/>
  </r>
  <r>
    <s v="11月"/>
    <x v="12"/>
    <x v="6"/>
    <x v="9"/>
    <s v="金属材料库"/>
    <s v="购入"/>
    <s v="公斤"/>
    <n v="3.9659931506849313"/>
    <m/>
    <m/>
    <x v="3"/>
    <x v="3"/>
    <x v="0"/>
    <m/>
    <x v="0"/>
    <n v="584"/>
    <n v="3.9659931506849313"/>
    <n v="2316.14"/>
  </r>
  <r>
    <s v="11月"/>
    <x v="13"/>
    <x v="1"/>
    <x v="10"/>
    <s v="金属材料库"/>
    <s v="期初"/>
    <s v="公斤"/>
    <n v="2.8"/>
    <n v="41"/>
    <n v="114.8"/>
    <x v="1"/>
    <x v="1"/>
    <x v="0"/>
    <m/>
    <x v="0"/>
    <n v="41"/>
    <n v="2.8"/>
    <n v="114.8"/>
  </r>
  <r>
    <s v="11月"/>
    <x v="14"/>
    <x v="7"/>
    <x v="11"/>
    <s v="金属材料库"/>
    <s v="购入"/>
    <s v="公斤"/>
    <n v="17.7"/>
    <m/>
    <m/>
    <x v="4"/>
    <x v="4"/>
    <x v="0"/>
    <m/>
    <x v="0"/>
    <n v="394"/>
    <n v="17.7"/>
    <n v="6973.8"/>
  </r>
  <r>
    <s v="11月"/>
    <x v="14"/>
    <x v="7"/>
    <x v="11"/>
    <s v="金属材料库"/>
    <s v="生产领用"/>
    <m/>
    <m/>
    <m/>
    <m/>
    <x v="1"/>
    <x v="1"/>
    <x v="1"/>
    <n v="17.7"/>
    <x v="1"/>
    <n v="0"/>
    <e v="#DIV/0!"/>
    <n v="9.0949470177292824E-13"/>
  </r>
  <r>
    <s v="11月"/>
    <x v="15"/>
    <x v="6"/>
    <x v="12"/>
    <s v="金属材料库"/>
    <s v="期初"/>
    <s v="公斤"/>
    <n v="3.73"/>
    <n v="792.5"/>
    <n v="2956.0250000000001"/>
    <x v="1"/>
    <x v="1"/>
    <x v="0"/>
    <m/>
    <x v="0"/>
    <n v="792.5"/>
    <n v="3.73"/>
    <n v="2956.0250000000001"/>
  </r>
  <r>
    <s v="11月"/>
    <x v="16"/>
    <x v="1"/>
    <x v="13"/>
    <s v="金属材料库"/>
    <s v="期初"/>
    <s v="公斤"/>
    <n v="2.65"/>
    <n v="175.5"/>
    <n v="465.07499999999999"/>
    <x v="1"/>
    <x v="1"/>
    <x v="0"/>
    <m/>
    <x v="0"/>
    <n v="175.5"/>
    <n v="2.65"/>
    <n v="465.07499999999999"/>
  </r>
  <r>
    <s v="11月"/>
    <x v="17"/>
    <x v="6"/>
    <x v="14"/>
    <s v="金属材料库"/>
    <s v="期初"/>
    <s v="公斤"/>
    <n v="3.35"/>
    <n v="721.5"/>
    <n v="2417.0250000000001"/>
    <x v="1"/>
    <x v="1"/>
    <x v="0"/>
    <m/>
    <x v="0"/>
    <n v="721.5"/>
    <n v="3.35"/>
    <n v="2417.0250000000001"/>
  </r>
  <r>
    <s v="11月"/>
    <x v="18"/>
    <x v="1"/>
    <x v="15"/>
    <s v="金属材料库"/>
    <s v="期初"/>
    <s v="公斤"/>
    <n v="2.65"/>
    <n v="175.5"/>
    <n v="465.07499999999999"/>
    <x v="1"/>
    <x v="1"/>
    <x v="0"/>
    <m/>
    <x v="0"/>
    <n v="175.5"/>
    <n v="2.65"/>
    <n v="465.07499999999999"/>
  </r>
  <r>
    <s v="11月"/>
    <x v="19"/>
    <x v="7"/>
    <x v="16"/>
    <s v="金属材料库"/>
    <s v="购入"/>
    <s v="公斤"/>
    <n v="17.7"/>
    <m/>
    <m/>
    <x v="5"/>
    <x v="5"/>
    <x v="0"/>
    <m/>
    <x v="0"/>
    <n v="742"/>
    <n v="17.7"/>
    <n v="13133.4"/>
  </r>
  <r>
    <s v="11月"/>
    <x v="20"/>
    <x v="1"/>
    <x v="17"/>
    <s v="金属材料库"/>
    <s v="期初"/>
    <s v="公斤"/>
    <n v="2.8"/>
    <n v="80"/>
    <n v="224"/>
    <x v="1"/>
    <x v="1"/>
    <x v="0"/>
    <m/>
    <x v="0"/>
    <n v="80"/>
    <n v="2.8"/>
    <n v="224"/>
  </r>
  <r>
    <s v="11月"/>
    <x v="21"/>
    <x v="8"/>
    <x v="18"/>
    <s v="金属材料库"/>
    <s v="期初"/>
    <s v="公斤"/>
    <n v="14.21"/>
    <n v="28"/>
    <n v="397.88"/>
    <x v="1"/>
    <x v="1"/>
    <x v="0"/>
    <m/>
    <x v="0"/>
    <n v="28"/>
    <n v="14.209999999999999"/>
    <n v="397.88"/>
  </r>
  <r>
    <s v="11月"/>
    <x v="22"/>
    <x v="8"/>
    <x v="19"/>
    <s v="金属材料库"/>
    <s v="期初"/>
    <s v="公斤"/>
    <n v="14.22"/>
    <n v="20"/>
    <n v="284.40000000000003"/>
    <x v="1"/>
    <x v="1"/>
    <x v="0"/>
    <m/>
    <x v="0"/>
    <n v="20"/>
    <n v="14.220000000000002"/>
    <n v="284.40000000000003"/>
  </r>
  <r>
    <s v="11月"/>
    <x v="23"/>
    <x v="8"/>
    <x v="20"/>
    <s v="金属材料库"/>
    <s v="期初"/>
    <s v="公斤"/>
    <n v="14.23"/>
    <n v="12"/>
    <n v="170.76"/>
    <x v="1"/>
    <x v="1"/>
    <x v="0"/>
    <m/>
    <x v="0"/>
    <n v="12"/>
    <n v="14.229999999999999"/>
    <n v="170.76"/>
  </r>
  <r>
    <s v="11月"/>
    <x v="24"/>
    <x v="8"/>
    <x v="21"/>
    <s v="金属材料库"/>
    <s v="期初"/>
    <s v="公斤"/>
    <n v="14.27"/>
    <n v="70"/>
    <n v="998.9"/>
    <x v="1"/>
    <x v="1"/>
    <x v="0"/>
    <m/>
    <x v="0"/>
    <n v="70"/>
    <n v="14.27"/>
    <n v="998.9"/>
  </r>
  <r>
    <s v="11月"/>
    <x v="25"/>
    <x v="8"/>
    <x v="22"/>
    <s v="金属材料库"/>
    <s v="期初"/>
    <s v="公斤"/>
    <n v="14.27"/>
    <n v="51"/>
    <n v="727.77"/>
    <x v="1"/>
    <x v="1"/>
    <x v="0"/>
    <m/>
    <x v="0"/>
    <n v="51"/>
    <n v="14.27"/>
    <n v="727.77"/>
  </r>
  <r>
    <s v="11月"/>
    <x v="26"/>
    <x v="8"/>
    <x v="23"/>
    <s v="金属材料库"/>
    <s v="期初"/>
    <s v="公斤"/>
    <n v="14.27"/>
    <n v="15"/>
    <n v="214.04999999999998"/>
    <x v="1"/>
    <x v="1"/>
    <x v="0"/>
    <m/>
    <x v="0"/>
    <n v="15"/>
    <n v="14.27"/>
    <n v="214.04999999999998"/>
  </r>
  <r>
    <s v="11月"/>
    <x v="27"/>
    <x v="8"/>
    <x v="24"/>
    <s v="金属材料库"/>
    <s v="期初"/>
    <s v="公斤"/>
    <n v="14.2"/>
    <n v="73"/>
    <n v="1036.5999999999999"/>
    <x v="1"/>
    <x v="1"/>
    <x v="0"/>
    <m/>
    <x v="0"/>
    <n v="73"/>
    <n v="14.2"/>
    <n v="1036.5999999999999"/>
  </r>
  <r>
    <s v="11月"/>
    <x v="28"/>
    <x v="8"/>
    <x v="25"/>
    <s v="金属材料库"/>
    <s v="期初"/>
    <s v="公斤"/>
    <n v="14.17"/>
    <n v="31"/>
    <n v="439.27"/>
    <x v="1"/>
    <x v="1"/>
    <x v="0"/>
    <m/>
    <x v="0"/>
    <n v="31"/>
    <n v="14.17"/>
    <n v="439.27"/>
  </r>
  <r>
    <s v="11月"/>
    <x v="29"/>
    <x v="8"/>
    <x v="26"/>
    <s v="金属材料库"/>
    <s v="期初"/>
    <s v="公斤"/>
    <n v="14.2"/>
    <n v="15"/>
    <n v="213"/>
    <x v="1"/>
    <x v="1"/>
    <x v="0"/>
    <m/>
    <x v="0"/>
    <n v="15"/>
    <n v="14.2"/>
    <n v="213"/>
  </r>
  <r>
    <s v="11月"/>
    <x v="30"/>
    <x v="8"/>
    <x v="27"/>
    <s v="金属材料库"/>
    <s v="期初"/>
    <s v="公斤"/>
    <n v="14.27"/>
    <n v="71"/>
    <n v="1013.17"/>
    <x v="1"/>
    <x v="1"/>
    <x v="0"/>
    <m/>
    <x v="0"/>
    <n v="71"/>
    <n v="14.27"/>
    <n v="1013.17"/>
  </r>
  <r>
    <s v="11月"/>
    <x v="31"/>
    <x v="8"/>
    <x v="28"/>
    <s v="金属材料库"/>
    <s v="期初"/>
    <s v="公斤"/>
    <n v="14.27"/>
    <n v="48"/>
    <n v="684.96"/>
    <x v="1"/>
    <x v="1"/>
    <x v="0"/>
    <m/>
    <x v="0"/>
    <n v="48"/>
    <n v="14.270000000000001"/>
    <n v="684.96"/>
  </r>
  <r>
    <s v="11月"/>
    <x v="32"/>
    <x v="8"/>
    <x v="29"/>
    <s v="金属材料库"/>
    <s v="期初"/>
    <s v="公斤"/>
    <n v="14.27"/>
    <n v="12"/>
    <n v="171.24"/>
    <x v="1"/>
    <x v="1"/>
    <x v="0"/>
    <m/>
    <x v="0"/>
    <n v="12"/>
    <n v="14.270000000000001"/>
    <n v="171.24"/>
  </r>
  <r>
    <s v="11月"/>
    <x v="33"/>
    <x v="8"/>
    <x v="30"/>
    <s v="金属材料库"/>
    <s v="期初"/>
    <s v="公斤"/>
    <n v="16.72"/>
    <n v="443"/>
    <n v="7406.9599999999991"/>
    <x v="1"/>
    <x v="1"/>
    <x v="0"/>
    <m/>
    <x v="0"/>
    <n v="443"/>
    <n v="16.72"/>
    <n v="7406.9599999999991"/>
  </r>
  <r>
    <s v="11月"/>
    <x v="33"/>
    <x v="8"/>
    <x v="31"/>
    <s v="金属材料库"/>
    <s v="购入"/>
    <s v="公斤"/>
    <n v="17.710010256410254"/>
    <m/>
    <m/>
    <x v="6"/>
    <x v="6"/>
    <x v="0"/>
    <m/>
    <x v="0"/>
    <n v="930.5"/>
    <n v="17.238678130037613"/>
    <n v="16040.589999999998"/>
  </r>
  <r>
    <s v="11月"/>
    <x v="33"/>
    <x v="8"/>
    <x v="31"/>
    <s v="金属材料库"/>
    <s v="生产领用"/>
    <m/>
    <m/>
    <m/>
    <m/>
    <x v="1"/>
    <x v="1"/>
    <x v="2"/>
    <n v="17.238678130037613"/>
    <x v="2"/>
    <n v="487.5"/>
    <n v="17.238678130037613"/>
    <n v="8403.8555883933368"/>
  </r>
  <r>
    <s v="11月"/>
    <x v="34"/>
    <x v="8"/>
    <x v="32"/>
    <s v="金属材料库"/>
    <s v="期初"/>
    <s v="公斤"/>
    <n v="16.760000000000002"/>
    <n v="405"/>
    <n v="6787.8"/>
    <x v="1"/>
    <x v="1"/>
    <x v="0"/>
    <m/>
    <x v="0"/>
    <n v="405"/>
    <n v="16.760000000000002"/>
    <n v="6787.8"/>
  </r>
  <r>
    <s v="11月"/>
    <x v="34"/>
    <x v="8"/>
    <x v="33"/>
    <s v="金属材料库"/>
    <s v="生产领用"/>
    <m/>
    <m/>
    <m/>
    <m/>
    <x v="1"/>
    <x v="1"/>
    <x v="3"/>
    <n v="16.760000000000002"/>
    <x v="3"/>
    <n v="205"/>
    <n v="16.759999999999998"/>
    <n v="3435.7999999999997"/>
  </r>
  <r>
    <s v="11月"/>
    <x v="35"/>
    <x v="8"/>
    <x v="34"/>
    <s v="金属材料库"/>
    <s v="购入"/>
    <s v="公斤"/>
    <n v="17.710021881838074"/>
    <m/>
    <m/>
    <x v="7"/>
    <x v="7"/>
    <x v="0"/>
    <m/>
    <x v="0"/>
    <n v="228.5"/>
    <n v="17.710021881838074"/>
    <n v="4046.74"/>
  </r>
  <r>
    <s v="11月"/>
    <x v="36"/>
    <x v="8"/>
    <x v="35"/>
    <s v="金属材料库"/>
    <s v="期初"/>
    <s v="公斤"/>
    <n v="16.72"/>
    <n v="92"/>
    <n v="1538.2399999999998"/>
    <x v="1"/>
    <x v="1"/>
    <x v="0"/>
    <m/>
    <x v="0"/>
    <n v="92"/>
    <n v="16.72"/>
    <n v="1538.2399999999998"/>
  </r>
  <r>
    <s v="11月"/>
    <x v="36"/>
    <x v="8"/>
    <x v="35"/>
    <s v="金属材料库"/>
    <s v="购入"/>
    <s v="公斤"/>
    <n v="17.990031347962383"/>
    <m/>
    <m/>
    <x v="8"/>
    <x v="8"/>
    <x v="0"/>
    <m/>
    <x v="0"/>
    <n v="251.5"/>
    <n v="17.525447316103378"/>
    <n v="4407.6499999999996"/>
  </r>
  <r>
    <s v="11月"/>
    <x v="36"/>
    <x v="8"/>
    <x v="35"/>
    <s v="金属材料库"/>
    <s v="生产领用"/>
    <m/>
    <m/>
    <m/>
    <m/>
    <x v="1"/>
    <x v="1"/>
    <x v="4"/>
    <n v="17.525447316103378"/>
    <x v="4"/>
    <n v="0"/>
    <e v="#DIV/0!"/>
    <n v="0"/>
  </r>
  <r>
    <s v="11月"/>
    <x v="37"/>
    <x v="8"/>
    <x v="36"/>
    <s v="金属材料库"/>
    <s v="购入"/>
    <s v="公斤"/>
    <n v="17.710023980815347"/>
    <m/>
    <m/>
    <x v="9"/>
    <x v="9"/>
    <x v="0"/>
    <m/>
    <x v="0"/>
    <n v="208.5"/>
    <n v="17.710023980815347"/>
    <n v="3692.54"/>
  </r>
  <r>
    <s v="11月"/>
    <x v="38"/>
    <x v="8"/>
    <x v="37"/>
    <s v="金属材料库"/>
    <s v="期初"/>
    <s v="公斤"/>
    <n v="16.79"/>
    <n v="91.5"/>
    <n v="1536.2849999999999"/>
    <x v="1"/>
    <x v="1"/>
    <x v="0"/>
    <m/>
    <x v="0"/>
    <n v="91.5"/>
    <n v="16.79"/>
    <n v="1536.2849999999999"/>
  </r>
  <r>
    <s v="11月"/>
    <x v="38"/>
    <x v="8"/>
    <x v="37"/>
    <s v="金属材料库"/>
    <s v="生产领用"/>
    <m/>
    <m/>
    <m/>
    <m/>
    <x v="1"/>
    <x v="1"/>
    <x v="5"/>
    <n v="16.79"/>
    <x v="5"/>
    <n v="0"/>
    <e v="#DIV/0!"/>
    <n v="0"/>
  </r>
  <r>
    <s v="11月"/>
    <x v="39"/>
    <x v="8"/>
    <x v="38"/>
    <s v="金属材料库"/>
    <s v="购入"/>
    <s v="公斤"/>
    <n v="18.05"/>
    <m/>
    <m/>
    <x v="10"/>
    <x v="10"/>
    <x v="0"/>
    <m/>
    <x v="0"/>
    <n v="116"/>
    <n v="18.05"/>
    <n v="2093.8000000000002"/>
  </r>
  <r>
    <s v="11月"/>
    <x v="39"/>
    <x v="8"/>
    <x v="38"/>
    <s v="金属材料库"/>
    <s v="生产领用"/>
    <m/>
    <m/>
    <m/>
    <m/>
    <x v="1"/>
    <x v="1"/>
    <x v="6"/>
    <n v="18.05"/>
    <x v="6"/>
    <n v="0"/>
    <e v="#DIV/0!"/>
    <n v="0"/>
  </r>
  <r>
    <s v="11月"/>
    <x v="40"/>
    <x v="8"/>
    <x v="39"/>
    <s v="金属材料库"/>
    <s v="期初"/>
    <s v="公斤"/>
    <n v="16.79"/>
    <n v="600"/>
    <n v="10074"/>
    <x v="1"/>
    <x v="1"/>
    <x v="0"/>
    <m/>
    <x v="0"/>
    <n v="600"/>
    <n v="16.79"/>
    <n v="10074"/>
  </r>
  <r>
    <s v="11月"/>
    <x v="40"/>
    <x v="8"/>
    <x v="39"/>
    <s v="金属材料库"/>
    <s v="生产领用"/>
    <m/>
    <m/>
    <m/>
    <m/>
    <x v="1"/>
    <x v="1"/>
    <x v="7"/>
    <n v="16.79"/>
    <x v="7"/>
    <n v="300"/>
    <n v="16.79"/>
    <n v="5037"/>
  </r>
  <r>
    <s v="11月"/>
    <x v="41"/>
    <x v="8"/>
    <x v="40"/>
    <s v="金属材料库"/>
    <s v="期初"/>
    <s v="公斤"/>
    <n v="16.79"/>
    <n v="215"/>
    <n v="3609.85"/>
    <x v="1"/>
    <x v="1"/>
    <x v="0"/>
    <m/>
    <x v="0"/>
    <n v="215"/>
    <n v="16.79"/>
    <n v="3609.85"/>
  </r>
  <r>
    <s v="11月"/>
    <x v="41"/>
    <x v="8"/>
    <x v="40"/>
    <s v="金属材料库"/>
    <s v="购入"/>
    <s v="公斤"/>
    <n v="17.854417670682732"/>
    <m/>
    <m/>
    <x v="11"/>
    <x v="11"/>
    <x v="0"/>
    <m/>
    <x v="0"/>
    <n v="713"/>
    <n v="17.533450210378682"/>
    <n v="12501.35"/>
  </r>
  <r>
    <s v="11月"/>
    <x v="41"/>
    <x v="8"/>
    <x v="40"/>
    <s v="金属材料库"/>
    <s v="生产领用"/>
    <m/>
    <m/>
    <m/>
    <m/>
    <x v="1"/>
    <x v="1"/>
    <x v="8"/>
    <n v="17.533450210378682"/>
    <x v="8"/>
    <n v="286.5"/>
    <n v="17.533450210378682"/>
    <n v="5023.3334852734924"/>
  </r>
  <r>
    <s v="11月"/>
    <x v="42"/>
    <x v="8"/>
    <x v="41"/>
    <s v="金属材料库"/>
    <s v="购入"/>
    <s v="公斤"/>
    <n v="16.79005076142132"/>
    <m/>
    <m/>
    <x v="12"/>
    <x v="12"/>
    <x v="0"/>
    <m/>
    <x v="0"/>
    <n v="98.5"/>
    <n v="16.79005076142132"/>
    <n v="1653.82"/>
  </r>
  <r>
    <s v="11月"/>
    <x v="42"/>
    <x v="8"/>
    <x v="41"/>
    <s v="金属材料库"/>
    <s v="生产领用"/>
    <m/>
    <m/>
    <m/>
    <m/>
    <x v="1"/>
    <x v="1"/>
    <x v="9"/>
    <n v="16.79005076142132"/>
    <x v="9"/>
    <n v="0"/>
    <e v="#DIV/0!"/>
    <n v="0"/>
  </r>
  <r>
    <s v="11月"/>
    <x v="43"/>
    <x v="8"/>
    <x v="42"/>
    <s v="金属材料库"/>
    <s v="购入"/>
    <s v="公斤"/>
    <n v="17.709999999999997"/>
    <m/>
    <m/>
    <x v="13"/>
    <x v="13"/>
    <x v="0"/>
    <m/>
    <x v="0"/>
    <n v="79"/>
    <n v="17.709999999999997"/>
    <n v="1399.09"/>
  </r>
  <r>
    <s v="11月"/>
    <x v="43"/>
    <x v="8"/>
    <x v="42"/>
    <s v="金属材料库"/>
    <s v="生产领用"/>
    <m/>
    <m/>
    <m/>
    <m/>
    <x v="1"/>
    <x v="1"/>
    <x v="10"/>
    <n v="17.709999999999997"/>
    <x v="10"/>
    <n v="0"/>
    <e v="#DIV/0!"/>
    <n v="2.2737367544323206E-13"/>
  </r>
  <r>
    <s v="11月"/>
    <x v="44"/>
    <x v="8"/>
    <x v="43"/>
    <s v="金属材料库"/>
    <s v="购入"/>
    <s v="公斤"/>
    <n v="18.05"/>
    <m/>
    <m/>
    <x v="14"/>
    <x v="14"/>
    <x v="0"/>
    <m/>
    <x v="0"/>
    <n v="75"/>
    <n v="18.05"/>
    <n v="1353.75"/>
  </r>
  <r>
    <s v="11月"/>
    <x v="44"/>
    <x v="8"/>
    <x v="43"/>
    <s v="金属材料库"/>
    <s v="生产领用"/>
    <m/>
    <m/>
    <m/>
    <m/>
    <x v="1"/>
    <x v="1"/>
    <x v="11"/>
    <n v="18.05"/>
    <x v="11"/>
    <n v="0"/>
    <e v="#DIV/0!"/>
    <n v="0"/>
  </r>
  <r>
    <s v="11月"/>
    <x v="45"/>
    <x v="8"/>
    <x v="44"/>
    <s v="金属材料库"/>
    <s v="期初"/>
    <s v="公斤"/>
    <n v="16.79"/>
    <n v="53.5"/>
    <n v="898.26499999999999"/>
    <x v="1"/>
    <x v="1"/>
    <x v="0"/>
    <m/>
    <x v="0"/>
    <n v="53.5"/>
    <n v="16.79"/>
    <n v="898.26499999999999"/>
  </r>
  <r>
    <s v="11月"/>
    <x v="46"/>
    <x v="8"/>
    <x v="45"/>
    <s v="金属材料库"/>
    <s v="购入"/>
    <s v="公斤"/>
    <n v="17.710024213075059"/>
    <m/>
    <m/>
    <x v="15"/>
    <x v="15"/>
    <x v="0"/>
    <m/>
    <x v="0"/>
    <n v="206.5"/>
    <n v="17.710024213075059"/>
    <n v="3657.12"/>
  </r>
  <r>
    <s v="11月"/>
    <x v="47"/>
    <x v="9"/>
    <x v="46"/>
    <s v="金属材料库"/>
    <s v="期初"/>
    <s v="公斤"/>
    <n v="13.68"/>
    <n v="132"/>
    <n v="1805.76"/>
    <x v="1"/>
    <x v="1"/>
    <x v="0"/>
    <m/>
    <x v="0"/>
    <n v="132"/>
    <n v="13.68"/>
    <n v="1805.76"/>
  </r>
  <r>
    <s v="11月"/>
    <x v="48"/>
    <x v="10"/>
    <x v="47"/>
    <s v="金属材料库"/>
    <s v="期初"/>
    <s v="公斤"/>
    <n v="13.68"/>
    <n v="199"/>
    <n v="2722.32"/>
    <x v="1"/>
    <x v="1"/>
    <x v="0"/>
    <m/>
    <x v="0"/>
    <n v="199"/>
    <n v="13.680000000000001"/>
    <n v="2722.32"/>
  </r>
  <r>
    <s v="11月"/>
    <x v="49"/>
    <x v="11"/>
    <x v="48"/>
    <s v="金属材料库"/>
    <s v="期初"/>
    <s v="公斤"/>
    <n v="14.96"/>
    <n v="60"/>
    <n v="897.6"/>
    <x v="1"/>
    <x v="1"/>
    <x v="0"/>
    <m/>
    <x v="0"/>
    <n v="60"/>
    <n v="14.96"/>
    <n v="897.6"/>
  </r>
  <r>
    <s v="11月"/>
    <x v="50"/>
    <x v="12"/>
    <x v="49"/>
    <s v="金属材料库"/>
    <s v="期初"/>
    <s v="公斤"/>
    <n v="14.97"/>
    <n v="50.5"/>
    <n v="755.98500000000001"/>
    <x v="1"/>
    <x v="1"/>
    <x v="0"/>
    <m/>
    <x v="0"/>
    <n v="50.5"/>
    <n v="14.97"/>
    <n v="755.98500000000001"/>
  </r>
  <r>
    <s v="11月"/>
    <x v="51"/>
    <x v="13"/>
    <x v="50"/>
    <s v="金属材料库"/>
    <s v="购入"/>
    <s v="公斤"/>
    <n v="16.755237810349982"/>
    <m/>
    <m/>
    <x v="16"/>
    <x v="16"/>
    <x v="0"/>
    <m/>
    <x v="0"/>
    <n v="1671.5"/>
    <n v="16.755237810349982"/>
    <n v="28006.379999999997"/>
  </r>
  <r>
    <s v="11月"/>
    <x v="51"/>
    <x v="13"/>
    <x v="50"/>
    <s v="金属材料库"/>
    <s v="生产领用"/>
    <m/>
    <m/>
    <m/>
    <m/>
    <x v="1"/>
    <x v="1"/>
    <x v="12"/>
    <n v="16.755237810349982"/>
    <x v="12"/>
    <n v="639.5"/>
    <n v="16.755237810349985"/>
    <n v="10714.974579718815"/>
  </r>
  <r>
    <s v="11月"/>
    <x v="52"/>
    <x v="14"/>
    <x v="51"/>
    <s v="金属材料库"/>
    <s v="期初"/>
    <s v="公斤"/>
    <n v="38.26"/>
    <n v="3515.5"/>
    <n v="134503.03"/>
    <x v="1"/>
    <x v="1"/>
    <x v="0"/>
    <m/>
    <x v="0"/>
    <n v="3515.5"/>
    <n v="38.26"/>
    <n v="134503.03"/>
  </r>
  <r>
    <s v="11月"/>
    <x v="52"/>
    <x v="14"/>
    <x v="51"/>
    <s v="金属材料库"/>
    <s v="购入"/>
    <s v="公斤"/>
    <n v="41.529021858590802"/>
    <m/>
    <m/>
    <x v="17"/>
    <x v="17"/>
    <x v="0"/>
    <m/>
    <x v="0"/>
    <n v="23988"/>
    <n v="41.049938719359687"/>
    <n v="984705.93000000017"/>
  </r>
  <r>
    <s v="11月"/>
    <x v="52"/>
    <x v="14"/>
    <x v="51"/>
    <s v="金属材料库"/>
    <s v="生产领用"/>
    <m/>
    <m/>
    <m/>
    <m/>
    <x v="1"/>
    <x v="1"/>
    <x v="13"/>
    <n v="41.049938719359687"/>
    <x v="13"/>
    <n v="8973.5"/>
    <n v="41.04993871935968"/>
    <n v="368361.62509817409"/>
  </r>
  <r>
    <s v="11月"/>
    <x v="53"/>
    <x v="13"/>
    <x v="52"/>
    <s v="金属材料库"/>
    <s v="期初"/>
    <s v="公斤"/>
    <n v="15.36"/>
    <n v="1458.5"/>
    <n v="22402.559999999998"/>
    <x v="1"/>
    <x v="1"/>
    <x v="0"/>
    <m/>
    <x v="0"/>
    <n v="1458.5"/>
    <n v="15.359999999999998"/>
    <n v="22402.559999999998"/>
  </r>
  <r>
    <s v="11月"/>
    <x v="53"/>
    <x v="13"/>
    <x v="52"/>
    <s v="金属材料库"/>
    <s v="生产领用"/>
    <m/>
    <m/>
    <m/>
    <m/>
    <x v="1"/>
    <x v="1"/>
    <x v="14"/>
    <n v="15.359999999999998"/>
    <x v="14"/>
    <n v="416.5"/>
    <n v="15.360000000000001"/>
    <n v="6397.4400000000005"/>
  </r>
  <r>
    <s v="11月"/>
    <x v="54"/>
    <x v="14"/>
    <x v="53"/>
    <s v="金属材料库"/>
    <s v="期初"/>
    <s v="公斤"/>
    <n v="38.42"/>
    <n v="281.5"/>
    <n v="10815.230000000001"/>
    <x v="1"/>
    <x v="1"/>
    <x v="0"/>
    <m/>
    <x v="0"/>
    <n v="281.5"/>
    <n v="38.42"/>
    <n v="10815.230000000001"/>
  </r>
  <r>
    <s v="11月"/>
    <x v="54"/>
    <x v="14"/>
    <x v="53"/>
    <s v="金属材料库"/>
    <s v="购入"/>
    <s v="公斤"/>
    <n v="39.051487794737774"/>
    <m/>
    <m/>
    <x v="18"/>
    <x v="18"/>
    <x v="0"/>
    <m/>
    <x v="0"/>
    <n v="8700"/>
    <n v="39.031055172413787"/>
    <n v="339570.17999999993"/>
  </r>
  <r>
    <s v="11月"/>
    <x v="54"/>
    <x v="14"/>
    <x v="53"/>
    <s v="金属材料库"/>
    <s v="委外入库"/>
    <s v="公斤"/>
    <m/>
    <m/>
    <m/>
    <x v="19"/>
    <x v="19"/>
    <x v="0"/>
    <m/>
    <x v="0"/>
    <n v="20399.5"/>
    <n v="39.603968969827683"/>
    <n v="807901.1649999998"/>
  </r>
  <r>
    <s v="11月"/>
    <x v="54"/>
    <x v="14"/>
    <x v="53"/>
    <s v="金属材料库"/>
    <s v="生产领用"/>
    <m/>
    <m/>
    <m/>
    <m/>
    <x v="1"/>
    <x v="1"/>
    <x v="15"/>
    <n v="39.603968969827683"/>
    <x v="15"/>
    <n v="2909"/>
    <n v="39.603968969827669"/>
    <n v="115207.9457332287"/>
  </r>
  <r>
    <s v="11月"/>
    <x v="55"/>
    <x v="13"/>
    <x v="54"/>
    <s v="金属材料库"/>
    <s v="购入"/>
    <s v="公斤"/>
    <n v="16.685153894472361"/>
    <m/>
    <m/>
    <x v="20"/>
    <x v="20"/>
    <x v="0"/>
    <m/>
    <x v="0"/>
    <n v="3184"/>
    <n v="16.685153894472361"/>
    <n v="53125.53"/>
  </r>
  <r>
    <s v="11月"/>
    <x v="55"/>
    <x v="13"/>
    <x v="54"/>
    <s v="金属材料库"/>
    <s v="生产领用"/>
    <m/>
    <m/>
    <m/>
    <m/>
    <x v="1"/>
    <x v="1"/>
    <x v="16"/>
    <n v="16.685153894472361"/>
    <x v="16"/>
    <n v="545"/>
    <n v="16.685153894472364"/>
    <n v="9093.4088724874382"/>
  </r>
  <r>
    <s v="11月"/>
    <x v="56"/>
    <x v="14"/>
    <x v="55"/>
    <s v="金属材料库"/>
    <s v="期初"/>
    <s v="公斤"/>
    <n v="38.44"/>
    <n v="1371"/>
    <n v="52701.24"/>
    <x v="1"/>
    <x v="1"/>
    <x v="0"/>
    <m/>
    <x v="0"/>
    <n v="1371"/>
    <n v="38.44"/>
    <n v="52701.24"/>
  </r>
  <r>
    <s v="11月"/>
    <x v="56"/>
    <x v="14"/>
    <x v="55"/>
    <s v="金属材料库"/>
    <s v="购入"/>
    <s v="公斤"/>
    <n v="38.743806419257773"/>
    <m/>
    <m/>
    <x v="21"/>
    <x v="21"/>
    <x v="0"/>
    <m/>
    <x v="0"/>
    <n v="9347"/>
    <n v="38.69924467743661"/>
    <n v="361721.83999999997"/>
  </r>
  <r>
    <s v="11月"/>
    <x v="56"/>
    <x v="14"/>
    <x v="55"/>
    <s v="金属材料库"/>
    <s v="生产领用"/>
    <m/>
    <m/>
    <m/>
    <m/>
    <x v="1"/>
    <x v="1"/>
    <x v="17"/>
    <n v="38.69924467743661"/>
    <x v="17"/>
    <n v="854"/>
    <n v="38.69924467743656"/>
    <n v="33049.154954530823"/>
  </r>
  <r>
    <s v="11月"/>
    <x v="57"/>
    <x v="14"/>
    <x v="56"/>
    <s v="金属材料库"/>
    <s v="期初"/>
    <s v="公斤"/>
    <n v="38.229999999999997"/>
    <n v="3128.5"/>
    <n v="119602.55499999999"/>
    <x v="1"/>
    <x v="1"/>
    <x v="0"/>
    <m/>
    <x v="0"/>
    <n v="3128.5"/>
    <n v="38.229999999999997"/>
    <n v="119602.55499999999"/>
  </r>
  <r>
    <s v="11月"/>
    <x v="57"/>
    <x v="14"/>
    <x v="56"/>
    <s v="金属材料库"/>
    <s v="购入"/>
    <s v="公斤"/>
    <n v="39.925810097965339"/>
    <m/>
    <m/>
    <x v="22"/>
    <x v="22"/>
    <x v="0"/>
    <m/>
    <x v="0"/>
    <n v="17725.5"/>
    <n v="39.626504470959915"/>
    <n v="702399.60499999998"/>
  </r>
  <r>
    <s v="11月"/>
    <x v="57"/>
    <x v="14"/>
    <x v="56"/>
    <s v="金属材料库"/>
    <s v="生产领用"/>
    <m/>
    <m/>
    <m/>
    <m/>
    <x v="1"/>
    <x v="1"/>
    <x v="18"/>
    <n v="39.626504470959915"/>
    <x v="18"/>
    <n v="6295"/>
    <n v="39.626504470959915"/>
    <n v="249448.84564469266"/>
  </r>
  <r>
    <s v="11月"/>
    <x v="58"/>
    <x v="13"/>
    <x v="57"/>
    <s v="金属材料库"/>
    <s v="期初"/>
    <s v="公斤"/>
    <n v="16.059999999999999"/>
    <n v="2188"/>
    <n v="35139.279999999999"/>
    <x v="1"/>
    <x v="1"/>
    <x v="0"/>
    <m/>
    <x v="0"/>
    <n v="2188"/>
    <n v="16.059999999999999"/>
    <n v="35139.279999999999"/>
  </r>
  <r>
    <s v="11月"/>
    <x v="58"/>
    <x v="13"/>
    <x v="57"/>
    <s v="金属材料库"/>
    <s v="购入"/>
    <s v="公斤"/>
    <n v="17.621109285127361"/>
    <m/>
    <m/>
    <x v="23"/>
    <x v="23"/>
    <x v="0"/>
    <m/>
    <x v="0"/>
    <n v="5839"/>
    <n v="17.036127761603012"/>
    <n v="99473.95"/>
  </r>
  <r>
    <s v="11月"/>
    <x v="58"/>
    <x v="13"/>
    <x v="57"/>
    <s v="金属材料库"/>
    <s v="生产领用"/>
    <m/>
    <m/>
    <m/>
    <m/>
    <x v="1"/>
    <x v="1"/>
    <x v="19"/>
    <n v="17.036127761603012"/>
    <x v="19"/>
    <n v="1052"/>
    <n v="17.036127761603026"/>
    <n v="17922.006405206383"/>
  </r>
  <r>
    <s v="11月"/>
    <x v="59"/>
    <x v="14"/>
    <x v="58"/>
    <s v="金属材料库"/>
    <s v="期初"/>
    <s v="公斤"/>
    <n v="38.44"/>
    <n v="4750"/>
    <n v="182590"/>
    <x v="1"/>
    <x v="1"/>
    <x v="0"/>
    <m/>
    <x v="0"/>
    <n v="4750"/>
    <n v="38.44"/>
    <n v="182590"/>
  </r>
  <r>
    <s v="11月"/>
    <x v="59"/>
    <x v="14"/>
    <x v="58"/>
    <s v="金属材料库"/>
    <s v="购入"/>
    <s v="公斤"/>
    <n v="39.292824024841551"/>
    <m/>
    <m/>
    <x v="24"/>
    <x v="24"/>
    <x v="0"/>
    <m/>
    <x v="0"/>
    <n v="16504.5"/>
    <n v="39.047381017298314"/>
    <n v="644457.5"/>
  </r>
  <r>
    <s v="11月"/>
    <x v="59"/>
    <x v="14"/>
    <x v="58"/>
    <s v="金属材料库"/>
    <s v="生产领用"/>
    <m/>
    <m/>
    <m/>
    <m/>
    <x v="1"/>
    <x v="1"/>
    <x v="20"/>
    <n v="39.047381017298314"/>
    <x v="20"/>
    <n v="983"/>
    <n v="39.04738101729825"/>
    <n v="38383.575540004182"/>
  </r>
  <r>
    <s v="11月"/>
    <x v="60"/>
    <x v="14"/>
    <x v="59"/>
    <s v="金属材料库"/>
    <s v="期初"/>
    <s v="公斤"/>
    <n v="38.340000000000003"/>
    <n v="9428"/>
    <n v="361469.52"/>
    <x v="1"/>
    <x v="1"/>
    <x v="0"/>
    <m/>
    <x v="0"/>
    <n v="9428"/>
    <n v="38.340000000000003"/>
    <n v="361469.52"/>
  </r>
  <r>
    <s v="11月"/>
    <x v="60"/>
    <x v="14"/>
    <x v="59"/>
    <s v="金属材料库"/>
    <s v="购入"/>
    <s v="公斤"/>
    <n v="43.595032965221691"/>
    <m/>
    <m/>
    <x v="25"/>
    <x v="25"/>
    <x v="0"/>
    <m/>
    <x v="0"/>
    <n v="21562"/>
    <n v="41.29726602355997"/>
    <n v="890451.65"/>
  </r>
  <r>
    <s v="11月"/>
    <x v="60"/>
    <x v="14"/>
    <x v="59"/>
    <s v="金属材料库"/>
    <s v="生产领用"/>
    <m/>
    <m/>
    <m/>
    <m/>
    <x v="1"/>
    <x v="1"/>
    <x v="21"/>
    <n v="41.29726602355997"/>
    <x v="21"/>
    <n v="7400"/>
    <n v="41.29726602355997"/>
    <n v="305599.76857434376"/>
  </r>
  <r>
    <s v="11月"/>
    <x v="61"/>
    <x v="13"/>
    <x v="60"/>
    <s v="金属材料库"/>
    <s v="期初"/>
    <s v="公斤"/>
    <n v="15.51"/>
    <n v="425"/>
    <n v="6591.75"/>
    <x v="1"/>
    <x v="1"/>
    <x v="0"/>
    <m/>
    <x v="0"/>
    <n v="425"/>
    <n v="15.51"/>
    <n v="6591.75"/>
  </r>
  <r>
    <s v="11月"/>
    <x v="61"/>
    <x v="13"/>
    <x v="60"/>
    <s v="金属材料库"/>
    <s v="购入"/>
    <s v="公斤"/>
    <n v="17.238790834494502"/>
    <m/>
    <m/>
    <x v="26"/>
    <x v="26"/>
    <x v="0"/>
    <m/>
    <x v="0"/>
    <n v="6884"/>
    <n v="17.132059848925042"/>
    <n v="117937.09999999999"/>
  </r>
  <r>
    <s v="11月"/>
    <x v="61"/>
    <x v="13"/>
    <x v="60"/>
    <s v="金属材料库"/>
    <s v="生产领用"/>
    <m/>
    <m/>
    <m/>
    <m/>
    <x v="1"/>
    <x v="1"/>
    <x v="22"/>
    <n v="17.132059848925042"/>
    <x v="22"/>
    <n v="716.5"/>
    <n v="17.132059848925035"/>
    <n v="12275.120881754789"/>
  </r>
  <r>
    <s v="11月"/>
    <x v="62"/>
    <x v="14"/>
    <x v="61"/>
    <s v="金属材料库"/>
    <s v="购入"/>
    <s v="公斤"/>
    <n v="39.040195584232279"/>
    <m/>
    <m/>
    <x v="27"/>
    <x v="27"/>
    <x v="0"/>
    <m/>
    <x v="0"/>
    <n v="14878.5"/>
    <n v="39.040195584232279"/>
    <n v="580859.54999999993"/>
  </r>
  <r>
    <s v="11月"/>
    <x v="62"/>
    <x v="14"/>
    <x v="61"/>
    <s v="金属材料库"/>
    <s v="生产领用"/>
    <m/>
    <m/>
    <m/>
    <m/>
    <x v="1"/>
    <x v="1"/>
    <x v="23"/>
    <n v="39.040195584232279"/>
    <x v="23"/>
    <n v="0"/>
    <e v="#DIV/0!"/>
    <n v="0"/>
  </r>
  <r>
    <s v="11月"/>
    <x v="63"/>
    <x v="13"/>
    <x v="62"/>
    <s v="金属材料库"/>
    <s v="期初"/>
    <s v="公斤"/>
    <n v="15.64"/>
    <n v="645.5"/>
    <n v="10095.620000000001"/>
    <x v="1"/>
    <x v="1"/>
    <x v="0"/>
    <m/>
    <x v="0"/>
    <n v="645.5"/>
    <n v="15.64"/>
    <n v="10095.620000000001"/>
  </r>
  <r>
    <s v="11月"/>
    <x v="63"/>
    <x v="13"/>
    <x v="62"/>
    <s v="金属材料库"/>
    <s v="生产领用"/>
    <m/>
    <m/>
    <m/>
    <m/>
    <x v="1"/>
    <x v="1"/>
    <x v="24"/>
    <n v="15.64"/>
    <x v="24"/>
    <n v="0"/>
    <e v="#DIV/0!"/>
    <n v="0"/>
  </r>
  <r>
    <s v="11月"/>
    <x v="64"/>
    <x v="14"/>
    <x v="63"/>
    <s v="金属材料库"/>
    <s v="期初"/>
    <s v="公斤"/>
    <n v="38.200000000000003"/>
    <n v="1018.5"/>
    <n v="38906.700000000004"/>
    <x v="1"/>
    <x v="1"/>
    <x v="0"/>
    <m/>
    <x v="0"/>
    <n v="1018.5"/>
    <n v="38.200000000000003"/>
    <n v="38906.700000000004"/>
  </r>
  <r>
    <s v="11月"/>
    <x v="64"/>
    <x v="14"/>
    <x v="63"/>
    <s v="金属材料库"/>
    <s v="购入"/>
    <s v="公斤"/>
    <n v="42.286112475442039"/>
    <m/>
    <m/>
    <x v="28"/>
    <x v="28"/>
    <x v="0"/>
    <m/>
    <x v="0"/>
    <n v="9162.5"/>
    <n v="41.831901773533424"/>
    <n v="383284.8"/>
  </r>
  <r>
    <s v="11月"/>
    <x v="64"/>
    <x v="14"/>
    <x v="63"/>
    <s v="金属材料库"/>
    <s v="委外入库"/>
    <s v="公斤"/>
    <m/>
    <m/>
    <m/>
    <x v="29"/>
    <x v="29"/>
    <x v="0"/>
    <m/>
    <x v="0"/>
    <n v="17209"/>
    <n v="40.989377360683363"/>
    <n v="705386.19499999995"/>
  </r>
  <r>
    <s v="11月"/>
    <x v="64"/>
    <x v="14"/>
    <x v="63"/>
    <s v="金属材料库"/>
    <s v="生产领用"/>
    <m/>
    <m/>
    <m/>
    <m/>
    <x v="1"/>
    <x v="1"/>
    <x v="25"/>
    <n v="40.989377360683363"/>
    <x v="25"/>
    <n v="4147"/>
    <n v="40.989377360683342"/>
    <n v="169982.94791475381"/>
  </r>
  <r>
    <s v="11月"/>
    <x v="65"/>
    <x v="13"/>
    <x v="64"/>
    <s v="金属材料库"/>
    <s v="期初"/>
    <s v="公斤"/>
    <n v="15.71"/>
    <n v="542.5"/>
    <n v="8522.6750000000011"/>
    <x v="1"/>
    <x v="1"/>
    <x v="0"/>
    <m/>
    <x v="0"/>
    <n v="542.5"/>
    <n v="15.710000000000003"/>
    <n v="8522.6750000000011"/>
  </r>
  <r>
    <s v="11月"/>
    <x v="65"/>
    <x v="13"/>
    <x v="64"/>
    <s v="金属材料库"/>
    <s v="购入"/>
    <s v="公斤"/>
    <n v="17.302310469314079"/>
    <m/>
    <m/>
    <x v="30"/>
    <x v="30"/>
    <x v="0"/>
    <m/>
    <x v="0"/>
    <n v="4143.5"/>
    <n v="17.09383250874864"/>
    <n v="70828.294999999998"/>
  </r>
  <r>
    <s v="11月"/>
    <x v="65"/>
    <x v="13"/>
    <x v="64"/>
    <s v="金属材料库"/>
    <s v="委外入库"/>
    <s v="公斤"/>
    <m/>
    <m/>
    <m/>
    <x v="31"/>
    <x v="31"/>
    <x v="0"/>
    <m/>
    <x v="0"/>
    <n v="5480.5"/>
    <n v="16.739161572849191"/>
    <n v="91738.974999999991"/>
  </r>
  <r>
    <s v="11月"/>
    <x v="65"/>
    <x v="13"/>
    <x v="64"/>
    <s v="金属材料库"/>
    <s v="生产领用"/>
    <m/>
    <m/>
    <m/>
    <m/>
    <x v="1"/>
    <x v="1"/>
    <x v="26"/>
    <n v="16.739161572849191"/>
    <x v="26"/>
    <n v="2968.5"/>
    <n v="16.739161572849191"/>
    <n v="49690.201129002824"/>
  </r>
  <r>
    <s v="11月"/>
    <x v="66"/>
    <x v="14"/>
    <x v="65"/>
    <s v="金属材料库"/>
    <s v="期初"/>
    <s v="公斤"/>
    <n v="38.24"/>
    <n v="2643.5"/>
    <n v="101087.44"/>
    <x v="1"/>
    <x v="1"/>
    <x v="0"/>
    <m/>
    <x v="0"/>
    <n v="2643.5"/>
    <n v="38.24"/>
    <n v="101087.44"/>
  </r>
  <r>
    <s v="11月"/>
    <x v="66"/>
    <x v="14"/>
    <x v="65"/>
    <s v="金属材料库"/>
    <s v="购入"/>
    <s v="公斤"/>
    <n v="43.037794017265611"/>
    <m/>
    <m/>
    <x v="32"/>
    <x v="32"/>
    <x v="0"/>
    <m/>
    <x v="0"/>
    <n v="15096"/>
    <n v="42.197639772125072"/>
    <n v="637015.57000000007"/>
  </r>
  <r>
    <s v="11月"/>
    <x v="66"/>
    <x v="14"/>
    <x v="65"/>
    <s v="金属材料库"/>
    <s v="生产领用"/>
    <m/>
    <m/>
    <m/>
    <m/>
    <x v="1"/>
    <x v="1"/>
    <x v="27"/>
    <n v="42.197639772125072"/>
    <x v="27"/>
    <n v="8370.5"/>
    <n v="42.197639772125065"/>
    <n v="353215.34371257288"/>
  </r>
  <r>
    <s v="11月"/>
    <x v="67"/>
    <x v="14"/>
    <x v="66"/>
    <s v="金属材料库"/>
    <s v="期初"/>
    <s v="公斤"/>
    <n v="38.51"/>
    <n v="3947.5"/>
    <n v="152018.22500000001"/>
    <x v="1"/>
    <x v="1"/>
    <x v="0"/>
    <m/>
    <x v="0"/>
    <n v="3947.5"/>
    <n v="38.51"/>
    <n v="152018.22500000001"/>
  </r>
  <r>
    <s v="11月"/>
    <x v="67"/>
    <x v="14"/>
    <x v="66"/>
    <s v="金属材料库"/>
    <s v="购入"/>
    <s v="公斤"/>
    <n v="38.851834775707644"/>
    <m/>
    <m/>
    <x v="33"/>
    <x v="33"/>
    <x v="0"/>
    <m/>
    <x v="0"/>
    <n v="17178"/>
    <n v="38.773281231808127"/>
    <n v="666047.42500000005"/>
  </r>
  <r>
    <s v="11月"/>
    <x v="67"/>
    <x v="14"/>
    <x v="66"/>
    <s v="金属材料库"/>
    <s v="生产领用"/>
    <m/>
    <m/>
    <m/>
    <m/>
    <x v="1"/>
    <x v="1"/>
    <x v="28"/>
    <n v="38.773281231808127"/>
    <x v="28"/>
    <n v="4442"/>
    <n v="38.773281231808134"/>
    <n v="172230.91523169173"/>
  </r>
  <r>
    <s v="11月"/>
    <x v="68"/>
    <x v="13"/>
    <x v="67"/>
    <s v="金属材料库"/>
    <s v="期初"/>
    <s v="公斤"/>
    <n v="15.35"/>
    <n v="2165"/>
    <n v="33232.75"/>
    <x v="1"/>
    <x v="1"/>
    <x v="0"/>
    <m/>
    <x v="0"/>
    <n v="2165"/>
    <n v="15.35"/>
    <n v="33232.75"/>
  </r>
  <r>
    <s v="11月"/>
    <x v="68"/>
    <x v="13"/>
    <x v="67"/>
    <s v="金属材料库"/>
    <s v="购入"/>
    <s v="公斤"/>
    <n v="16.84"/>
    <m/>
    <m/>
    <x v="34"/>
    <x v="34"/>
    <x v="0"/>
    <m/>
    <x v="0"/>
    <n v="4579"/>
    <n v="16.135512120550342"/>
    <n v="73884.510000000009"/>
  </r>
  <r>
    <s v="11月"/>
    <x v="68"/>
    <x v="13"/>
    <x v="67"/>
    <s v="金属材料库"/>
    <s v="生产领用"/>
    <m/>
    <m/>
    <m/>
    <m/>
    <x v="1"/>
    <x v="1"/>
    <x v="29"/>
    <n v="16.135512120550342"/>
    <x v="29"/>
    <n v="808"/>
    <n v="16.135512120550331"/>
    <n v="13037.493793404668"/>
  </r>
  <r>
    <s v="11月"/>
    <x v="69"/>
    <x v="14"/>
    <x v="68"/>
    <s v="金属材料库"/>
    <s v="购入"/>
    <s v="公斤"/>
    <n v="38.777850967476333"/>
    <m/>
    <m/>
    <x v="35"/>
    <x v="35"/>
    <x v="0"/>
    <m/>
    <x v="0"/>
    <n v="8501.5"/>
    <n v="38.777850967476333"/>
    <n v="329669.90000000002"/>
  </r>
  <r>
    <s v="11月"/>
    <x v="69"/>
    <x v="14"/>
    <x v="68"/>
    <s v="金属材料库"/>
    <s v="生产领用"/>
    <m/>
    <m/>
    <m/>
    <m/>
    <x v="1"/>
    <x v="1"/>
    <x v="30"/>
    <n v="38.777850967476333"/>
    <x v="30"/>
    <n v="0"/>
    <e v="#DIV/0!"/>
    <n v="0"/>
  </r>
  <r>
    <s v="11月"/>
    <x v="70"/>
    <x v="13"/>
    <x v="69"/>
    <s v="金属材料库"/>
    <s v="期初"/>
    <s v="公斤"/>
    <n v="15.89"/>
    <n v="1742"/>
    <n v="27680.38"/>
    <x v="1"/>
    <x v="1"/>
    <x v="0"/>
    <m/>
    <x v="0"/>
    <n v="1742"/>
    <n v="15.89"/>
    <n v="27680.38"/>
  </r>
  <r>
    <s v="11月"/>
    <x v="70"/>
    <x v="13"/>
    <x v="69"/>
    <s v="金属材料库"/>
    <s v="购入"/>
    <s v="公斤"/>
    <n v="16.89"/>
    <m/>
    <m/>
    <x v="36"/>
    <x v="36"/>
    <x v="0"/>
    <m/>
    <x v="0"/>
    <n v="4602"/>
    <n v="16.511468926553672"/>
    <n v="75985.78"/>
  </r>
  <r>
    <s v="11月"/>
    <x v="70"/>
    <x v="13"/>
    <x v="69"/>
    <s v="金属材料库"/>
    <s v="生产领用"/>
    <m/>
    <m/>
    <m/>
    <m/>
    <x v="1"/>
    <x v="1"/>
    <x v="31"/>
    <n v="16.511468926553672"/>
    <x v="31"/>
    <n v="2367"/>
    <n v="16.511468926553672"/>
    <n v="39082.646949152542"/>
  </r>
  <r>
    <s v="11月"/>
    <x v="71"/>
    <x v="14"/>
    <x v="70"/>
    <s v="金属材料库"/>
    <s v="期初"/>
    <s v="公斤"/>
    <n v="38.43"/>
    <n v="8510.5"/>
    <n v="327058.51500000001"/>
    <x v="1"/>
    <x v="1"/>
    <x v="0"/>
    <m/>
    <x v="0"/>
    <n v="8510.5"/>
    <n v="38.43"/>
    <n v="327058.51500000001"/>
  </r>
  <r>
    <s v="11月"/>
    <x v="71"/>
    <x v="14"/>
    <x v="70"/>
    <s v="金属材料库"/>
    <s v="购入"/>
    <s v="公斤"/>
    <n v="41.762664953871308"/>
    <m/>
    <m/>
    <x v="37"/>
    <x v="37"/>
    <x v="0"/>
    <m/>
    <x v="0"/>
    <n v="17073.5"/>
    <n v="40.101456350484675"/>
    <n v="684672.21500000008"/>
  </r>
  <r>
    <s v="11月"/>
    <x v="71"/>
    <x v="14"/>
    <x v="70"/>
    <s v="金属材料库"/>
    <s v="生产领用"/>
    <m/>
    <m/>
    <m/>
    <m/>
    <x v="1"/>
    <x v="1"/>
    <x v="32"/>
    <n v="40.101456350484675"/>
    <x v="32"/>
    <n v="4330"/>
    <n v="40.101456350484668"/>
    <n v="173639.30599759863"/>
  </r>
  <r>
    <s v="11月"/>
    <x v="72"/>
    <x v="13"/>
    <x v="71"/>
    <s v="金属材料库"/>
    <s v="期初"/>
    <s v="公斤"/>
    <n v="15.89"/>
    <n v="2106"/>
    <n v="33464.340000000004"/>
    <x v="1"/>
    <x v="1"/>
    <x v="0"/>
    <m/>
    <x v="0"/>
    <n v="2106"/>
    <n v="15.890000000000002"/>
    <n v="33464.340000000004"/>
  </r>
  <r>
    <s v="11月"/>
    <x v="72"/>
    <x v="13"/>
    <x v="71"/>
    <s v="金属材料库"/>
    <s v="购入"/>
    <s v="公斤"/>
    <n v="16.890002341372043"/>
    <m/>
    <m/>
    <x v="38"/>
    <x v="38"/>
    <x v="0"/>
    <m/>
    <x v="0"/>
    <n v="4241.5"/>
    <n v="16.393478722150185"/>
    <n v="69532.94"/>
  </r>
  <r>
    <s v="11月"/>
    <x v="72"/>
    <x v="13"/>
    <x v="71"/>
    <s v="金属材料库"/>
    <s v="生产领用"/>
    <m/>
    <m/>
    <m/>
    <m/>
    <x v="1"/>
    <x v="1"/>
    <x v="33"/>
    <n v="16.393478722150185"/>
    <x v="33"/>
    <n v="1422.5"/>
    <n v="16.393478722150181"/>
    <n v="23319.723482258632"/>
  </r>
  <r>
    <s v="11月"/>
    <x v="73"/>
    <x v="14"/>
    <x v="72"/>
    <s v="金属材料库"/>
    <s v="期初"/>
    <s v="公斤"/>
    <n v="38.479999999999997"/>
    <n v="4281"/>
    <n v="164732.87999999998"/>
    <x v="1"/>
    <x v="1"/>
    <x v="0"/>
    <m/>
    <x v="0"/>
    <n v="4281"/>
    <n v="38.479999999999997"/>
    <n v="164732.87999999998"/>
  </r>
  <r>
    <s v="11月"/>
    <x v="73"/>
    <x v="14"/>
    <x v="72"/>
    <s v="金属材料库"/>
    <s v="购入"/>
    <s v="公斤"/>
    <n v="40.033502130053854"/>
    <m/>
    <m/>
    <x v="39"/>
    <x v="39"/>
    <x v="0"/>
    <m/>
    <x v="0"/>
    <n v="16722"/>
    <n v="39.635789977275444"/>
    <n v="662789.67999999993"/>
  </r>
  <r>
    <s v="11月"/>
    <x v="73"/>
    <x v="14"/>
    <x v="72"/>
    <s v="金属材料库"/>
    <s v="生产领用"/>
    <m/>
    <m/>
    <m/>
    <m/>
    <x v="1"/>
    <x v="1"/>
    <x v="34"/>
    <n v="39.635789977275444"/>
    <x v="34"/>
    <n v="4300"/>
    <n v="39.635789977275429"/>
    <n v="170433.89690228435"/>
  </r>
  <r>
    <s v="11月"/>
    <x v="74"/>
    <x v="13"/>
    <x v="73"/>
    <s v="金属材料库"/>
    <s v="期初"/>
    <s v="公斤"/>
    <n v="17.27"/>
    <n v="5"/>
    <n v="86.35"/>
    <x v="1"/>
    <x v="1"/>
    <x v="0"/>
    <m/>
    <x v="0"/>
    <n v="5"/>
    <n v="17.27"/>
    <n v="86.35"/>
  </r>
  <r>
    <s v="11月"/>
    <x v="74"/>
    <x v="13"/>
    <x v="73"/>
    <s v="金属材料库"/>
    <s v="购入"/>
    <s v="公斤"/>
    <n v="16.890002343566909"/>
    <m/>
    <m/>
    <x v="40"/>
    <x v="40"/>
    <x v="0"/>
    <m/>
    <x v="0"/>
    <n v="2138.5"/>
    <n v="16.890890811316343"/>
    <n v="36121.17"/>
  </r>
  <r>
    <s v="11月"/>
    <x v="74"/>
    <x v="13"/>
    <x v="73"/>
    <s v="金属材料库"/>
    <s v="生产领用"/>
    <m/>
    <m/>
    <m/>
    <m/>
    <x v="1"/>
    <x v="1"/>
    <x v="35"/>
    <n v="16.890890811316343"/>
    <x v="35"/>
    <n v="0"/>
    <e v="#DIV/0!"/>
    <n v="0"/>
  </r>
  <r>
    <s v="11月"/>
    <x v="75"/>
    <x v="14"/>
    <x v="74"/>
    <s v="金属材料库"/>
    <s v="期初"/>
    <s v="公斤"/>
    <n v="38.479999999999997"/>
    <n v="1028"/>
    <n v="39557.439999999995"/>
    <x v="1"/>
    <x v="1"/>
    <x v="0"/>
    <m/>
    <x v="0"/>
    <n v="1028"/>
    <n v="38.479999999999997"/>
    <n v="39557.439999999995"/>
  </r>
  <r>
    <s v="11月"/>
    <x v="75"/>
    <x v="14"/>
    <x v="74"/>
    <s v="金属材料库"/>
    <s v="生产领用"/>
    <m/>
    <m/>
    <m/>
    <m/>
    <x v="1"/>
    <x v="1"/>
    <x v="36"/>
    <n v="38.479999999999997"/>
    <x v="36"/>
    <n v="0"/>
    <e v="#DIV/0!"/>
    <n v="0"/>
  </r>
  <r>
    <s v="11月"/>
    <x v="76"/>
    <x v="13"/>
    <x v="75"/>
    <s v="金属材料库"/>
    <s v="购入"/>
    <s v="公斤"/>
    <n v="16.89"/>
    <m/>
    <m/>
    <x v="41"/>
    <x v="41"/>
    <x v="0"/>
    <m/>
    <x v="0"/>
    <n v="2076"/>
    <n v="16.89"/>
    <n v="35063.64"/>
  </r>
  <r>
    <s v="11月"/>
    <x v="76"/>
    <x v="13"/>
    <x v="75"/>
    <s v="金属材料库"/>
    <s v="生产领用"/>
    <m/>
    <m/>
    <m/>
    <m/>
    <x v="1"/>
    <x v="1"/>
    <x v="37"/>
    <n v="16.89"/>
    <x v="37"/>
    <n v="0"/>
    <e v="#DIV/0!"/>
    <n v="0"/>
  </r>
  <r>
    <s v="11月"/>
    <x v="77"/>
    <x v="14"/>
    <x v="76"/>
    <s v="金属材料库"/>
    <s v="期初"/>
    <s v="公斤"/>
    <n v="38.479999999999997"/>
    <n v="3885"/>
    <n v="149494.79999999999"/>
    <x v="1"/>
    <x v="1"/>
    <x v="0"/>
    <m/>
    <x v="0"/>
    <n v="3885"/>
    <n v="38.479999999999997"/>
    <n v="149494.79999999999"/>
  </r>
  <r>
    <s v="11月"/>
    <x v="77"/>
    <x v="14"/>
    <x v="76"/>
    <s v="金属材料库"/>
    <s v="购入"/>
    <s v="公斤"/>
    <n v="41.049164465196291"/>
    <m/>
    <m/>
    <x v="42"/>
    <x v="42"/>
    <x v="0"/>
    <m/>
    <x v="0"/>
    <n v="20162"/>
    <n v="40.554114175181034"/>
    <n v="817652.05"/>
  </r>
  <r>
    <s v="11月"/>
    <x v="77"/>
    <x v="14"/>
    <x v="76"/>
    <s v="金属材料库"/>
    <s v="生产领用"/>
    <m/>
    <m/>
    <m/>
    <m/>
    <x v="1"/>
    <x v="1"/>
    <x v="38"/>
    <n v="40.554114175181034"/>
    <x v="38"/>
    <n v="4035"/>
    <n v="40.554114175181027"/>
    <n v="163635.85069685546"/>
  </r>
  <r>
    <s v="11月"/>
    <x v="78"/>
    <x v="13"/>
    <x v="77"/>
    <s v="金属材料库"/>
    <s v="委外入库"/>
    <s v="公斤"/>
    <m/>
    <m/>
    <m/>
    <x v="43"/>
    <x v="43"/>
    <x v="0"/>
    <m/>
    <x v="0"/>
    <n v="2101"/>
    <n v="15.64"/>
    <n v="32859.64"/>
  </r>
  <r>
    <s v="11月"/>
    <x v="78"/>
    <x v="13"/>
    <x v="77"/>
    <s v="金属材料库"/>
    <s v="生产领用"/>
    <m/>
    <m/>
    <m/>
    <m/>
    <x v="1"/>
    <x v="1"/>
    <x v="39"/>
    <n v="15.64"/>
    <x v="39"/>
    <n v="0"/>
    <e v="#DIV/0!"/>
    <n v="0"/>
  </r>
  <r>
    <s v="11月"/>
    <x v="79"/>
    <x v="14"/>
    <x v="78"/>
    <s v="金属材料库"/>
    <s v="购入"/>
    <s v="公斤"/>
    <n v="38.778990931775304"/>
    <m/>
    <m/>
    <x v="44"/>
    <x v="44"/>
    <x v="0"/>
    <m/>
    <x v="0"/>
    <n v="8215.5"/>
    <n v="38.778990931775304"/>
    <n v="318588.79999999999"/>
  </r>
  <r>
    <s v="11月"/>
    <x v="79"/>
    <x v="14"/>
    <x v="78"/>
    <s v="金属材料库"/>
    <s v="生产领用"/>
    <m/>
    <m/>
    <m/>
    <m/>
    <x v="1"/>
    <x v="1"/>
    <x v="40"/>
    <n v="38.778990931775304"/>
    <x v="40"/>
    <n v="0"/>
    <e v="#DIV/0!"/>
    <n v="0"/>
  </r>
  <r>
    <s v="11月"/>
    <x v="80"/>
    <x v="14"/>
    <x v="79"/>
    <s v="金属材料库"/>
    <s v="购入"/>
    <s v="公斤"/>
    <n v="40.12170049161729"/>
    <m/>
    <m/>
    <x v="45"/>
    <x v="45"/>
    <x v="0"/>
    <m/>
    <x v="0"/>
    <n v="15866"/>
    <n v="40.12170049161729"/>
    <n v="636570.89999999991"/>
  </r>
  <r>
    <s v="11月"/>
    <x v="80"/>
    <x v="14"/>
    <x v="79"/>
    <s v="金属材料库"/>
    <s v="生产领用"/>
    <m/>
    <m/>
    <m/>
    <m/>
    <x v="1"/>
    <x v="1"/>
    <x v="41"/>
    <n v="40.12170049161729"/>
    <x v="41"/>
    <n v="3912"/>
    <n v="40.12170049161729"/>
    <n v="156956.09232320683"/>
  </r>
  <r>
    <s v="11月"/>
    <x v="81"/>
    <x v="13"/>
    <x v="80"/>
    <s v="金属材料库"/>
    <s v="期初"/>
    <s v="公斤"/>
    <n v="15.65"/>
    <n v="1463"/>
    <n v="22895.95"/>
    <x v="1"/>
    <x v="1"/>
    <x v="0"/>
    <m/>
    <x v="0"/>
    <n v="1463"/>
    <n v="15.65"/>
    <n v="22895.95"/>
  </r>
  <r>
    <s v="11月"/>
    <x v="81"/>
    <x v="13"/>
    <x v="80"/>
    <s v="金属材料库"/>
    <s v="购入"/>
    <s v="公斤"/>
    <n v="16.999187314172449"/>
    <m/>
    <m/>
    <x v="46"/>
    <x v="46"/>
    <x v="0"/>
    <m/>
    <x v="0"/>
    <n v="4490"/>
    <n v="16.55957461024499"/>
    <n v="74352.490000000005"/>
  </r>
  <r>
    <s v="11月"/>
    <x v="81"/>
    <x v="13"/>
    <x v="80"/>
    <s v="金属材料库"/>
    <s v="生产领用"/>
    <m/>
    <m/>
    <m/>
    <m/>
    <x v="1"/>
    <x v="1"/>
    <x v="42"/>
    <n v="16.55957461024499"/>
    <x v="42"/>
    <n v="1371"/>
    <n v="16.559574610244994"/>
    <n v="22703.176790645884"/>
  </r>
  <r>
    <s v="11月"/>
    <x v="82"/>
    <x v="14"/>
    <x v="81"/>
    <s v="金属材料库"/>
    <s v="购入"/>
    <s v="公斤"/>
    <n v="30.647441709844561"/>
    <m/>
    <m/>
    <x v="47"/>
    <x v="47"/>
    <x v="0"/>
    <m/>
    <x v="0"/>
    <n v="7720"/>
    <n v="30.647441709844561"/>
    <n v="236598.25"/>
  </r>
  <r>
    <s v="11月"/>
    <x v="82"/>
    <x v="14"/>
    <x v="81"/>
    <s v="金属材料库"/>
    <s v="委外入库"/>
    <s v="公斤"/>
    <m/>
    <m/>
    <m/>
    <x v="48"/>
    <x v="48"/>
    <x v="0"/>
    <m/>
    <x v="0"/>
    <n v="10109.5"/>
    <n v="32.355713437855478"/>
    <n v="327100.08499999996"/>
  </r>
  <r>
    <s v="11月"/>
    <x v="82"/>
    <x v="14"/>
    <x v="81"/>
    <s v="金属材料库"/>
    <s v="生产领用"/>
    <m/>
    <m/>
    <m/>
    <m/>
    <x v="1"/>
    <x v="1"/>
    <x v="43"/>
    <n v="32.355713437855478"/>
    <x v="43"/>
    <n v="987"/>
    <n v="32.355713437855506"/>
    <n v="31935.089163163386"/>
  </r>
  <r>
    <s v="11月"/>
    <x v="83"/>
    <x v="13"/>
    <x v="82"/>
    <s v="金属材料库"/>
    <s v="期初"/>
    <s v="公斤"/>
    <n v="15.87"/>
    <n v="2124"/>
    <n v="33707.879999999997"/>
    <x v="1"/>
    <x v="1"/>
    <x v="0"/>
    <m/>
    <x v="0"/>
    <n v="2124"/>
    <n v="15.87"/>
    <n v="33707.879999999997"/>
  </r>
  <r>
    <s v="11月"/>
    <x v="83"/>
    <x v="13"/>
    <x v="82"/>
    <s v="金属材料库"/>
    <s v="购入"/>
    <s v="公斤"/>
    <n v="17.57"/>
    <m/>
    <m/>
    <x v="49"/>
    <x v="49"/>
    <x v="0"/>
    <m/>
    <x v="0"/>
    <n v="5024"/>
    <n v="16.851289808917198"/>
    <n v="84660.88"/>
  </r>
  <r>
    <s v="11月"/>
    <x v="83"/>
    <x v="13"/>
    <x v="82"/>
    <s v="金属材料库"/>
    <s v="生产领用"/>
    <m/>
    <m/>
    <m/>
    <m/>
    <x v="1"/>
    <x v="1"/>
    <x v="44"/>
    <n v="16.851289808917198"/>
    <x v="44"/>
    <n v="0"/>
    <e v="#DIV/0!"/>
    <n v="0"/>
  </r>
  <r>
    <s v="11月"/>
    <x v="84"/>
    <x v="14"/>
    <x v="83"/>
    <s v="金属材料库"/>
    <s v="期初"/>
    <s v="公斤"/>
    <n v="37.6"/>
    <n v="502"/>
    <n v="18875.2"/>
    <x v="1"/>
    <x v="1"/>
    <x v="0"/>
    <m/>
    <x v="0"/>
    <n v="502"/>
    <n v="37.6"/>
    <n v="18875.2"/>
  </r>
  <r>
    <s v="11月"/>
    <x v="84"/>
    <x v="14"/>
    <x v="83"/>
    <s v="金属材料库"/>
    <s v="生产领用"/>
    <m/>
    <m/>
    <m/>
    <m/>
    <x v="1"/>
    <x v="1"/>
    <x v="45"/>
    <n v="37.6"/>
    <x v="45"/>
    <n v="0"/>
    <e v="#DIV/0!"/>
    <n v="0"/>
  </r>
  <r>
    <s v="11月"/>
    <x v="85"/>
    <x v="14"/>
    <x v="84"/>
    <s v="金属材料库"/>
    <s v="期初"/>
    <s v="公斤"/>
    <n v="41.61"/>
    <n v="3.5"/>
    <n v="145.63499999999999"/>
    <x v="1"/>
    <x v="1"/>
    <x v="0"/>
    <m/>
    <x v="0"/>
    <n v="3.5"/>
    <n v="41.61"/>
    <n v="145.63499999999999"/>
  </r>
  <r>
    <s v="11月"/>
    <x v="85"/>
    <x v="14"/>
    <x v="84"/>
    <s v="金属材料库"/>
    <s v="购入"/>
    <s v="公斤"/>
    <n v="44.650001188919269"/>
    <m/>
    <m/>
    <x v="50"/>
    <x v="50"/>
    <x v="0"/>
    <m/>
    <x v="0"/>
    <n v="4209"/>
    <n v="44.647473271560941"/>
    <n v="187921.215"/>
  </r>
  <r>
    <s v="11月"/>
    <x v="86"/>
    <x v="13"/>
    <x v="85"/>
    <s v="金属材料库"/>
    <s v="购入"/>
    <s v="公斤"/>
    <n v="17.397368539325843"/>
    <m/>
    <m/>
    <x v="51"/>
    <x v="51"/>
    <x v="0"/>
    <m/>
    <x v="0"/>
    <n v="4450"/>
    <n v="17.397368539325843"/>
    <n v="77418.290000000008"/>
  </r>
  <r>
    <s v="11月"/>
    <x v="86"/>
    <x v="13"/>
    <x v="85"/>
    <s v="金属材料库"/>
    <s v="生产领用"/>
    <m/>
    <m/>
    <m/>
    <m/>
    <x v="1"/>
    <x v="1"/>
    <x v="46"/>
    <n v="17.397368539325843"/>
    <x v="46"/>
    <n v="0"/>
    <e v="#DIV/0!"/>
    <n v="1.4551915228366852E-11"/>
  </r>
  <r>
    <s v="11月"/>
    <x v="87"/>
    <x v="14"/>
    <x v="86"/>
    <s v="金属材料库"/>
    <s v="期初"/>
    <s v="公斤"/>
    <n v="37.880000000000003"/>
    <n v="2175.5"/>
    <n v="82407.94"/>
    <x v="1"/>
    <x v="1"/>
    <x v="0"/>
    <m/>
    <x v="0"/>
    <n v="2175.5"/>
    <n v="37.880000000000003"/>
    <n v="82407.94"/>
  </r>
  <r>
    <s v="11月"/>
    <x v="87"/>
    <x v="14"/>
    <x v="86"/>
    <s v="金属材料库"/>
    <s v="购入"/>
    <s v="公斤"/>
    <n v="38.299999999999997"/>
    <m/>
    <m/>
    <x v="52"/>
    <x v="52"/>
    <x v="0"/>
    <m/>
    <x v="0"/>
    <n v="6341"/>
    <n v="38.155904431477687"/>
    <n v="241946.59"/>
  </r>
  <r>
    <s v="11月"/>
    <x v="87"/>
    <x v="14"/>
    <x v="86"/>
    <s v="金属材料库"/>
    <s v="委外入库"/>
    <s v="公斤"/>
    <m/>
    <m/>
    <m/>
    <x v="53"/>
    <x v="53"/>
    <x v="0"/>
    <m/>
    <x v="0"/>
    <n v="11458.5"/>
    <n v="38.85891390670681"/>
    <n v="445264.86499999999"/>
  </r>
  <r>
    <s v="11月"/>
    <x v="87"/>
    <x v="14"/>
    <x v="86"/>
    <s v="金属材料库"/>
    <s v="生产领用"/>
    <m/>
    <m/>
    <m/>
    <m/>
    <x v="1"/>
    <x v="1"/>
    <x v="47"/>
    <n v="38.85891390670681"/>
    <x v="47"/>
    <n v="3034.5"/>
    <n v="38.858913906706803"/>
    <n v="117917.3742499018"/>
  </r>
  <r>
    <s v="11月"/>
    <x v="88"/>
    <x v="13"/>
    <x v="87"/>
    <s v="金属材料库"/>
    <s v="委外入库"/>
    <s v="公斤"/>
    <m/>
    <m/>
    <m/>
    <x v="54"/>
    <x v="54"/>
    <x v="0"/>
    <m/>
    <x v="0"/>
    <n v="2046"/>
    <n v="15.64"/>
    <n v="31999.440000000002"/>
  </r>
  <r>
    <s v="11月"/>
    <x v="88"/>
    <x v="13"/>
    <x v="87"/>
    <s v="金属材料库"/>
    <s v="生产领用"/>
    <m/>
    <m/>
    <m/>
    <m/>
    <x v="1"/>
    <x v="1"/>
    <x v="48"/>
    <n v="15.64"/>
    <x v="48"/>
    <n v="0"/>
    <e v="#DIV/0!"/>
    <n v="0"/>
  </r>
  <r>
    <s v="11月"/>
    <x v="89"/>
    <x v="13"/>
    <x v="88"/>
    <s v="金属材料库"/>
    <s v="期初"/>
    <s v="公斤"/>
    <n v="15.11"/>
    <n v="1112"/>
    <n v="16802.32"/>
    <x v="1"/>
    <x v="1"/>
    <x v="0"/>
    <m/>
    <x v="0"/>
    <n v="1112"/>
    <n v="15.11"/>
    <n v="16802.32"/>
  </r>
  <r>
    <s v="11月"/>
    <x v="89"/>
    <x v="13"/>
    <x v="88"/>
    <s v="金属材料库"/>
    <s v="购入"/>
    <s v="公斤"/>
    <n v="17.290000000000003"/>
    <m/>
    <m/>
    <x v="55"/>
    <x v="55"/>
    <x v="0"/>
    <m/>
    <x v="0"/>
    <n v="2139"/>
    <n v="16.156685366993923"/>
    <n v="34559.15"/>
  </r>
  <r>
    <s v="11月"/>
    <x v="89"/>
    <x v="13"/>
    <x v="88"/>
    <s v="金属材料库"/>
    <s v="生产领用"/>
    <m/>
    <m/>
    <m/>
    <m/>
    <x v="1"/>
    <x v="1"/>
    <x v="49"/>
    <n v="16.156685366993923"/>
    <x v="49"/>
    <n v="1027"/>
    <n v="16.156685366993923"/>
    <n v="16592.915871902758"/>
  </r>
  <r>
    <s v="11月"/>
    <x v="90"/>
    <x v="14"/>
    <x v="89"/>
    <s v="金属材料库"/>
    <s v="购入"/>
    <s v="公斤"/>
    <n v="39.219192166462669"/>
    <m/>
    <m/>
    <x v="56"/>
    <x v="56"/>
    <x v="0"/>
    <m/>
    <x v="0"/>
    <n v="4085"/>
    <n v="39.219192166462669"/>
    <n v="160210.4"/>
  </r>
  <r>
    <s v="11月"/>
    <x v="90"/>
    <x v="14"/>
    <x v="89"/>
    <s v="金属材料库"/>
    <s v="委外入库"/>
    <s v="公斤"/>
    <m/>
    <m/>
    <m/>
    <x v="57"/>
    <x v="57"/>
    <x v="0"/>
    <m/>
    <x v="0"/>
    <n v="8153"/>
    <n v="39.623750766588977"/>
    <n v="323052.43999999994"/>
  </r>
  <r>
    <s v="11月"/>
    <x v="90"/>
    <x v="14"/>
    <x v="89"/>
    <s v="金属材料库"/>
    <s v="生产领用"/>
    <m/>
    <m/>
    <m/>
    <m/>
    <x v="1"/>
    <x v="1"/>
    <x v="50"/>
    <n v="39.623750766588977"/>
    <x v="50"/>
    <n v="1276"/>
    <n v="39.623750766588984"/>
    <n v="50559.905978167546"/>
  </r>
  <r>
    <s v="11月"/>
    <x v="91"/>
    <x v="13"/>
    <x v="90"/>
    <s v="金属材料库"/>
    <s v="购入"/>
    <s v="公斤"/>
    <n v="17.600000000000001"/>
    <m/>
    <m/>
    <x v="58"/>
    <x v="58"/>
    <x v="0"/>
    <m/>
    <x v="0"/>
    <n v="1436.5"/>
    <n v="17.600000000000001"/>
    <n v="25282.400000000001"/>
  </r>
  <r>
    <s v="11月"/>
    <x v="91"/>
    <x v="13"/>
    <x v="90"/>
    <s v="金属材料库"/>
    <s v="生产领用"/>
    <m/>
    <m/>
    <m/>
    <m/>
    <x v="1"/>
    <x v="1"/>
    <x v="51"/>
    <n v="17.600000000000001"/>
    <x v="51"/>
    <n v="223.5"/>
    <n v="17.599999999999994"/>
    <n v="3933.5999999999985"/>
  </r>
  <r>
    <s v="11月"/>
    <x v="92"/>
    <x v="13"/>
    <x v="91"/>
    <s v="金属材料库"/>
    <s v="期初"/>
    <s v="公斤"/>
    <n v="15.55"/>
    <n v="91"/>
    <n v="1415.05"/>
    <x v="1"/>
    <x v="1"/>
    <x v="0"/>
    <m/>
    <x v="0"/>
    <n v="91"/>
    <n v="15.549999999999999"/>
    <n v="1415.05"/>
  </r>
  <r>
    <s v="11月"/>
    <x v="93"/>
    <x v="13"/>
    <x v="92"/>
    <s v="金属材料库"/>
    <s v="购入"/>
    <s v="公斤"/>
    <n v="17.8"/>
    <m/>
    <m/>
    <x v="59"/>
    <x v="59"/>
    <x v="0"/>
    <m/>
    <x v="0"/>
    <n v="1073"/>
    <n v="17.8"/>
    <n v="19099.400000000001"/>
  </r>
  <r>
    <s v="11月"/>
    <x v="93"/>
    <x v="13"/>
    <x v="92"/>
    <s v="金属材料库"/>
    <s v="生产领用"/>
    <m/>
    <m/>
    <m/>
    <m/>
    <x v="1"/>
    <x v="1"/>
    <x v="52"/>
    <n v="17.8"/>
    <x v="52"/>
    <n v="0"/>
    <e v="#DIV/0!"/>
    <n v="0"/>
  </r>
  <r>
    <s v="11月"/>
    <x v="94"/>
    <x v="14"/>
    <x v="93"/>
    <s v="金属材料库"/>
    <s v="委外入库"/>
    <s v="公斤"/>
    <m/>
    <m/>
    <m/>
    <x v="60"/>
    <x v="60"/>
    <x v="0"/>
    <m/>
    <x v="0"/>
    <n v="2265.5"/>
    <n v="40.029999999999994"/>
    <n v="90687.964999999982"/>
  </r>
  <r>
    <s v="11月"/>
    <x v="95"/>
    <x v="13"/>
    <x v="94"/>
    <s v="金属材料库"/>
    <s v="购入"/>
    <s v="公斤"/>
    <n v="17.600000000000001"/>
    <m/>
    <m/>
    <x v="61"/>
    <x v="61"/>
    <x v="0"/>
    <m/>
    <x v="0"/>
    <n v="122.5"/>
    <n v="17.600000000000001"/>
    <n v="2156"/>
  </r>
  <r>
    <s v="11月"/>
    <x v="96"/>
    <x v="14"/>
    <x v="95"/>
    <s v="金属材料库"/>
    <s v="期初"/>
    <s v="公斤"/>
    <n v="44.18"/>
    <n v="3399.5"/>
    <n v="150189.91"/>
    <x v="1"/>
    <x v="1"/>
    <x v="0"/>
    <m/>
    <x v="0"/>
    <n v="3399.5"/>
    <n v="44.18"/>
    <n v="150189.91"/>
  </r>
  <r>
    <s v="11月"/>
    <x v="96"/>
    <x v="14"/>
    <x v="95"/>
    <s v="金属材料库"/>
    <s v="购入"/>
    <s v="公斤"/>
    <n v="39.183752568160365"/>
    <m/>
    <m/>
    <x v="62"/>
    <x v="62"/>
    <x v="0"/>
    <m/>
    <x v="0"/>
    <n v="12404"/>
    <n v="40.553048210254758"/>
    <n v="503020.01"/>
  </r>
  <r>
    <s v="11月"/>
    <x v="96"/>
    <x v="14"/>
    <x v="95"/>
    <s v="金属材料库"/>
    <s v="生产领用"/>
    <m/>
    <m/>
    <m/>
    <m/>
    <x v="1"/>
    <x v="1"/>
    <x v="53"/>
    <n v="40.553048210254758"/>
    <x v="53"/>
    <n v="4380"/>
    <n v="40.553048210254765"/>
    <n v="177622.35116091586"/>
  </r>
  <r>
    <s v="11月"/>
    <x v="97"/>
    <x v="14"/>
    <x v="96"/>
    <s v="金属材料库"/>
    <s v="期初"/>
    <s v="公斤"/>
    <n v="38.39"/>
    <n v="1401.5"/>
    <n v="53803.584999999999"/>
    <x v="1"/>
    <x v="1"/>
    <x v="0"/>
    <m/>
    <x v="0"/>
    <n v="1401.5"/>
    <n v="38.39"/>
    <n v="53803.584999999999"/>
  </r>
  <r>
    <s v="11月"/>
    <x v="97"/>
    <x v="14"/>
    <x v="96"/>
    <s v="金属材料库"/>
    <s v="购入"/>
    <s v="公斤"/>
    <n v="38.619189540863744"/>
    <m/>
    <m/>
    <x v="63"/>
    <x v="63"/>
    <x v="0"/>
    <m/>
    <x v="0"/>
    <n v="9471"/>
    <n v="38.585274522225745"/>
    <n v="365441.13500000001"/>
  </r>
  <r>
    <s v="11月"/>
    <x v="97"/>
    <x v="14"/>
    <x v="96"/>
    <s v="金属材料库"/>
    <s v="委外入库"/>
    <s v="公斤"/>
    <m/>
    <m/>
    <m/>
    <x v="64"/>
    <x v="64"/>
    <x v="0"/>
    <m/>
    <x v="0"/>
    <n v="13600"/>
    <n v="39.02389742647059"/>
    <n v="530725.005"/>
  </r>
  <r>
    <s v="11月"/>
    <x v="97"/>
    <x v="14"/>
    <x v="96"/>
    <s v="金属材料库"/>
    <s v="生产领用"/>
    <m/>
    <m/>
    <m/>
    <m/>
    <x v="1"/>
    <x v="1"/>
    <x v="54"/>
    <n v="39.02389742647059"/>
    <x v="54"/>
    <n v="3112"/>
    <n v="39.02389742647059"/>
    <n v="121442.368791176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compact="0" compactData="0" gridDropZones="1" multipleFieldFilters="0">
  <location ref="A3:E105" firstHeaderRow="1" firstDataRow="2" firstDataCol="3"/>
  <pivotFields count="18">
    <pivotField compact="0" outline="0" showAll="0"/>
    <pivotField axis="axisRow" compact="0" outline="0" showAll="0" defaultSubtotal="0">
      <items count="98">
        <item x="2"/>
        <item x="4"/>
        <item x="6"/>
        <item x="9"/>
        <item x="1"/>
        <item x="13"/>
        <item x="16"/>
        <item x="18"/>
        <item x="20"/>
        <item x="12"/>
        <item x="15"/>
        <item x="17"/>
        <item x="0"/>
        <item x="3"/>
        <item x="24"/>
        <item x="25"/>
        <item x="26"/>
        <item x="30"/>
        <item x="31"/>
        <item x="32"/>
        <item x="21"/>
        <item x="22"/>
        <item x="23"/>
        <item x="27"/>
        <item x="28"/>
        <item x="29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51"/>
        <item x="53"/>
        <item x="55"/>
        <item x="58"/>
        <item x="61"/>
        <item x="63"/>
        <item x="65"/>
        <item x="68"/>
        <item x="70"/>
        <item x="72"/>
        <item x="74"/>
        <item x="76"/>
        <item x="78"/>
        <item x="81"/>
        <item x="83"/>
        <item x="86"/>
        <item x="88"/>
        <item x="89"/>
        <item x="91"/>
        <item x="92"/>
        <item x="93"/>
        <item x="95"/>
        <item x="14"/>
        <item x="19"/>
        <item x="47"/>
        <item x="48"/>
        <item x="49"/>
        <item x="50"/>
        <item x="96"/>
        <item x="97"/>
        <item x="52"/>
        <item x="54"/>
        <item x="56"/>
        <item x="57"/>
        <item x="59"/>
        <item x="60"/>
        <item x="62"/>
        <item x="64"/>
        <item x="66"/>
        <item x="67"/>
        <item x="69"/>
        <item x="71"/>
        <item x="73"/>
        <item x="75"/>
        <item x="77"/>
        <item x="79"/>
        <item x="80"/>
        <item x="82"/>
        <item x="84"/>
        <item x="85"/>
        <item x="87"/>
        <item x="90"/>
        <item x="94"/>
        <item x="11"/>
        <item x="5"/>
        <item x="7"/>
        <item x="8"/>
        <item x="10"/>
      </items>
    </pivotField>
    <pivotField axis="axisRow" compact="0" outline="0" showAll="0" defaultSubtotal="0">
      <items count="15">
        <item x="2"/>
        <item x="1"/>
        <item x="3"/>
        <item x="13"/>
        <item x="7"/>
        <item x="8"/>
        <item x="9"/>
        <item x="10"/>
        <item x="11"/>
        <item x="12"/>
        <item x="6"/>
        <item x="14"/>
        <item x="5"/>
        <item x="4"/>
        <item x="0"/>
      </items>
    </pivotField>
    <pivotField axis="axisRow" compact="0" outline="0" showAll="0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6">
        <item x="2"/>
        <item x="14"/>
        <item x="13"/>
        <item x="0"/>
        <item x="12"/>
        <item x="10"/>
        <item x="61"/>
        <item x="8"/>
        <item x="15"/>
        <item x="9"/>
        <item x="7"/>
        <item x="4"/>
        <item x="6"/>
        <item x="11"/>
        <item x="3"/>
        <item x="5"/>
        <item x="55"/>
        <item x="59"/>
        <item x="31"/>
        <item x="58"/>
        <item x="16"/>
        <item x="54"/>
        <item x="41"/>
        <item x="43"/>
        <item x="40"/>
        <item x="38"/>
        <item x="60"/>
        <item x="48"/>
        <item x="34"/>
        <item x="36"/>
        <item x="49"/>
        <item x="46"/>
        <item x="20"/>
        <item x="30"/>
        <item x="23"/>
        <item x="57"/>
        <item x="56"/>
        <item x="64"/>
        <item x="52"/>
        <item x="50"/>
        <item x="51"/>
        <item x="53"/>
        <item x="26"/>
        <item x="47"/>
        <item x="21"/>
        <item x="29"/>
        <item x="63"/>
        <item x="28"/>
        <item x="44"/>
        <item x="18"/>
        <item x="35"/>
        <item x="37"/>
        <item x="62"/>
        <item x="19"/>
        <item x="24"/>
        <item x="25"/>
        <item x="39"/>
        <item x="32"/>
        <item x="33"/>
        <item x="22"/>
        <item x="27"/>
        <item x="45"/>
        <item x="42"/>
        <item x="17"/>
        <item x="1"/>
        <item t="default"/>
      </items>
    </pivotField>
    <pivotField compact="0" outline="0" showAll="0">
      <items count="66">
        <item x="14"/>
        <item x="13"/>
        <item x="12"/>
        <item x="10"/>
        <item x="61"/>
        <item x="2"/>
        <item x="3"/>
        <item x="8"/>
        <item x="15"/>
        <item x="9"/>
        <item x="7"/>
        <item x="0"/>
        <item x="4"/>
        <item x="6"/>
        <item x="11"/>
        <item x="5"/>
        <item x="55"/>
        <item x="59"/>
        <item x="31"/>
        <item x="58"/>
        <item x="16"/>
        <item x="54"/>
        <item x="43"/>
        <item x="41"/>
        <item x="40"/>
        <item x="38"/>
        <item x="34"/>
        <item x="36"/>
        <item x="49"/>
        <item x="46"/>
        <item x="20"/>
        <item x="30"/>
        <item x="23"/>
        <item x="51"/>
        <item x="48"/>
        <item x="60"/>
        <item x="26"/>
        <item x="52"/>
        <item x="56"/>
        <item x="57"/>
        <item x="64"/>
        <item x="50"/>
        <item x="53"/>
        <item x="47"/>
        <item x="21"/>
        <item x="63"/>
        <item x="44"/>
        <item x="29"/>
        <item x="18"/>
        <item x="35"/>
        <item x="28"/>
        <item x="62"/>
        <item x="37"/>
        <item x="24"/>
        <item x="19"/>
        <item x="39"/>
        <item x="33"/>
        <item x="25"/>
        <item x="32"/>
        <item x="27"/>
        <item x="22"/>
        <item x="45"/>
        <item x="42"/>
        <item x="17"/>
        <item x="1"/>
        <item t="default"/>
      </items>
    </pivotField>
    <pivotField dataField="1" compact="0" outline="0" showAll="0">
      <items count="56">
        <item x="11"/>
        <item x="10"/>
        <item x="5"/>
        <item x="9"/>
        <item x="6"/>
        <item x="3"/>
        <item x="4"/>
        <item x="7"/>
        <item x="1"/>
        <item x="8"/>
        <item x="2"/>
        <item x="45"/>
        <item x="24"/>
        <item x="36"/>
        <item x="12"/>
        <item x="14"/>
        <item x="52"/>
        <item x="49"/>
        <item x="51"/>
        <item x="48"/>
        <item x="37"/>
        <item x="39"/>
        <item x="35"/>
        <item x="31"/>
        <item x="26"/>
        <item x="16"/>
        <item x="33"/>
        <item x="42"/>
        <item x="29"/>
        <item x="46"/>
        <item x="19"/>
        <item x="44"/>
        <item x="22"/>
        <item x="27"/>
        <item x="50"/>
        <item x="53"/>
        <item x="40"/>
        <item x="47"/>
        <item x="17"/>
        <item x="30"/>
        <item x="43"/>
        <item x="54"/>
        <item x="18"/>
        <item x="41"/>
        <item x="34"/>
        <item x="28"/>
        <item x="32"/>
        <item x="25"/>
        <item x="21"/>
        <item x="23"/>
        <item x="13"/>
        <item x="20"/>
        <item x="38"/>
        <item x="15"/>
        <item x="0"/>
        <item t="default"/>
      </items>
    </pivotField>
    <pivotField compact="0" outline="0" showAll="0"/>
    <pivotField dataField="1" compact="0" outline="0" showAll="0">
      <items count="56">
        <item x="11"/>
        <item x="10"/>
        <item x="5"/>
        <item x="9"/>
        <item x="6"/>
        <item x="3"/>
        <item x="4"/>
        <item x="7"/>
        <item x="1"/>
        <item x="8"/>
        <item x="2"/>
        <item x="24"/>
        <item x="14"/>
        <item x="12"/>
        <item x="49"/>
        <item x="45"/>
        <item x="52"/>
        <item x="51"/>
        <item x="48"/>
        <item x="39"/>
        <item x="37"/>
        <item x="35"/>
        <item x="31"/>
        <item x="36"/>
        <item x="26"/>
        <item x="16"/>
        <item x="33"/>
        <item x="42"/>
        <item x="29"/>
        <item x="46"/>
        <item x="19"/>
        <item x="44"/>
        <item x="22"/>
        <item x="50"/>
        <item x="27"/>
        <item x="43"/>
        <item x="40"/>
        <item x="53"/>
        <item x="47"/>
        <item x="17"/>
        <item x="30"/>
        <item x="54"/>
        <item x="18"/>
        <item x="41"/>
        <item x="34"/>
        <item x="28"/>
        <item x="32"/>
        <item x="25"/>
        <item x="23"/>
        <item x="21"/>
        <item x="20"/>
        <item x="13"/>
        <item x="38"/>
        <item x="15"/>
        <item x="0"/>
        <item t="default"/>
      </items>
    </pivotField>
    <pivotField compact="0" outline="0" showAll="0"/>
    <pivotField compact="0" outline="0" showAll="0"/>
    <pivotField compact="0" outline="0" showAll="0"/>
  </pivotFields>
  <rowFields count="3">
    <field x="1"/>
    <field x="2"/>
    <field x="3"/>
  </rowFields>
  <rowItems count="101">
    <i>
      <x/>
      <x/>
      <x v="2"/>
    </i>
    <i>
      <x v="1"/>
      <x/>
      <x v="4"/>
    </i>
    <i>
      <x v="2"/>
      <x/>
      <x v="5"/>
    </i>
    <i>
      <x v="3"/>
      <x/>
      <x v="7"/>
    </i>
    <i>
      <x v="4"/>
      <x v="1"/>
      <x v="1"/>
    </i>
    <i>
      <x v="5"/>
      <x v="1"/>
      <x v="10"/>
    </i>
    <i>
      <x v="6"/>
      <x v="1"/>
      <x v="13"/>
    </i>
    <i>
      <x v="7"/>
      <x v="1"/>
      <x v="15"/>
    </i>
    <i>
      <x v="8"/>
      <x v="1"/>
      <x v="17"/>
    </i>
    <i>
      <x v="9"/>
      <x v="10"/>
      <x v="9"/>
    </i>
    <i>
      <x v="10"/>
      <x v="10"/>
      <x v="12"/>
    </i>
    <i>
      <x v="11"/>
      <x v="10"/>
      <x v="14"/>
    </i>
    <i>
      <x v="12"/>
      <x v="14"/>
      <x/>
    </i>
    <i>
      <x v="13"/>
      <x v="2"/>
      <x v="3"/>
    </i>
    <i>
      <x v="14"/>
      <x v="5"/>
      <x v="21"/>
    </i>
    <i>
      <x v="15"/>
      <x v="5"/>
      <x v="22"/>
    </i>
    <i>
      <x v="16"/>
      <x v="5"/>
      <x v="23"/>
    </i>
    <i>
      <x v="17"/>
      <x v="5"/>
      <x v="27"/>
    </i>
    <i>
      <x v="18"/>
      <x v="5"/>
      <x v="28"/>
    </i>
    <i>
      <x v="19"/>
      <x v="5"/>
      <x v="29"/>
    </i>
    <i>
      <x v="20"/>
      <x v="5"/>
      <x v="18"/>
    </i>
    <i>
      <x v="21"/>
      <x v="5"/>
      <x v="19"/>
    </i>
    <i>
      <x v="22"/>
      <x v="5"/>
      <x v="20"/>
    </i>
    <i>
      <x v="23"/>
      <x v="5"/>
      <x v="24"/>
    </i>
    <i>
      <x v="24"/>
      <x v="5"/>
      <x v="25"/>
    </i>
    <i>
      <x v="25"/>
      <x v="5"/>
      <x v="26"/>
    </i>
    <i>
      <x v="26"/>
      <x v="5"/>
      <x v="30"/>
    </i>
    <i r="2">
      <x v="31"/>
    </i>
    <i>
      <x v="27"/>
      <x v="5"/>
      <x v="32"/>
    </i>
    <i r="2">
      <x v="33"/>
    </i>
    <i>
      <x v="28"/>
      <x v="5"/>
      <x v="34"/>
    </i>
    <i>
      <x v="29"/>
      <x v="5"/>
      <x v="35"/>
    </i>
    <i>
      <x v="30"/>
      <x v="5"/>
      <x v="36"/>
    </i>
    <i>
      <x v="31"/>
      <x v="5"/>
      <x v="37"/>
    </i>
    <i>
      <x v="32"/>
      <x v="5"/>
      <x v="38"/>
    </i>
    <i>
      <x v="33"/>
      <x v="5"/>
      <x v="39"/>
    </i>
    <i>
      <x v="34"/>
      <x v="5"/>
      <x v="40"/>
    </i>
    <i>
      <x v="35"/>
      <x v="5"/>
      <x v="41"/>
    </i>
    <i>
      <x v="36"/>
      <x v="5"/>
      <x v="42"/>
    </i>
    <i>
      <x v="37"/>
      <x v="5"/>
      <x v="43"/>
    </i>
    <i>
      <x v="38"/>
      <x v="5"/>
      <x v="44"/>
    </i>
    <i>
      <x v="39"/>
      <x v="5"/>
      <x v="45"/>
    </i>
    <i>
      <x v="40"/>
      <x v="3"/>
      <x v="50"/>
    </i>
    <i>
      <x v="41"/>
      <x v="3"/>
      <x v="52"/>
    </i>
    <i>
      <x v="42"/>
      <x v="3"/>
      <x v="54"/>
    </i>
    <i>
      <x v="43"/>
      <x v="3"/>
      <x v="57"/>
    </i>
    <i>
      <x v="44"/>
      <x v="3"/>
      <x v="60"/>
    </i>
    <i>
      <x v="45"/>
      <x v="3"/>
      <x v="62"/>
    </i>
    <i>
      <x v="46"/>
      <x v="3"/>
      <x v="64"/>
    </i>
    <i>
      <x v="47"/>
      <x v="3"/>
      <x v="67"/>
    </i>
    <i>
      <x v="48"/>
      <x v="3"/>
      <x v="69"/>
    </i>
    <i>
      <x v="49"/>
      <x v="3"/>
      <x v="71"/>
    </i>
    <i>
      <x v="50"/>
      <x v="3"/>
      <x v="73"/>
    </i>
    <i>
      <x v="51"/>
      <x v="3"/>
      <x v="75"/>
    </i>
    <i>
      <x v="52"/>
      <x v="3"/>
      <x v="77"/>
    </i>
    <i>
      <x v="53"/>
      <x v="3"/>
      <x v="80"/>
    </i>
    <i>
      <x v="54"/>
      <x v="3"/>
      <x v="82"/>
    </i>
    <i>
      <x v="55"/>
      <x v="3"/>
      <x v="85"/>
    </i>
    <i>
      <x v="56"/>
      <x v="3"/>
      <x v="87"/>
    </i>
    <i>
      <x v="57"/>
      <x v="3"/>
      <x v="88"/>
    </i>
    <i>
      <x v="58"/>
      <x v="3"/>
      <x v="90"/>
    </i>
    <i>
      <x v="59"/>
      <x v="3"/>
      <x v="91"/>
    </i>
    <i>
      <x v="60"/>
      <x v="3"/>
      <x v="92"/>
    </i>
    <i>
      <x v="61"/>
      <x v="3"/>
      <x v="94"/>
    </i>
    <i>
      <x v="62"/>
      <x v="4"/>
      <x v="11"/>
    </i>
    <i>
      <x v="63"/>
      <x v="4"/>
      <x v="16"/>
    </i>
    <i>
      <x v="64"/>
      <x v="6"/>
      <x v="46"/>
    </i>
    <i>
      <x v="65"/>
      <x v="7"/>
      <x v="47"/>
    </i>
    <i>
      <x v="66"/>
      <x v="8"/>
      <x v="48"/>
    </i>
    <i>
      <x v="67"/>
      <x v="9"/>
      <x v="49"/>
    </i>
    <i>
      <x v="68"/>
      <x v="11"/>
      <x v="95"/>
    </i>
    <i>
      <x v="69"/>
      <x v="11"/>
      <x v="96"/>
    </i>
    <i>
      <x v="70"/>
      <x v="11"/>
      <x v="51"/>
    </i>
    <i>
      <x v="71"/>
      <x v="11"/>
      <x v="53"/>
    </i>
    <i>
      <x v="72"/>
      <x v="11"/>
      <x v="55"/>
    </i>
    <i>
      <x v="73"/>
      <x v="11"/>
      <x v="56"/>
    </i>
    <i>
      <x v="74"/>
      <x v="11"/>
      <x v="58"/>
    </i>
    <i>
      <x v="75"/>
      <x v="11"/>
      <x v="59"/>
    </i>
    <i>
      <x v="76"/>
      <x v="11"/>
      <x v="61"/>
    </i>
    <i>
      <x v="77"/>
      <x v="11"/>
      <x v="63"/>
    </i>
    <i>
      <x v="78"/>
      <x v="11"/>
      <x v="65"/>
    </i>
    <i>
      <x v="79"/>
      <x v="11"/>
      <x v="66"/>
    </i>
    <i>
      <x v="80"/>
      <x v="11"/>
      <x v="68"/>
    </i>
    <i>
      <x v="81"/>
      <x v="11"/>
      <x v="70"/>
    </i>
    <i>
      <x v="82"/>
      <x v="11"/>
      <x v="72"/>
    </i>
    <i>
      <x v="83"/>
      <x v="11"/>
      <x v="74"/>
    </i>
    <i>
      <x v="84"/>
      <x v="11"/>
      <x v="76"/>
    </i>
    <i>
      <x v="85"/>
      <x v="11"/>
      <x v="78"/>
    </i>
    <i>
      <x v="86"/>
      <x v="11"/>
      <x v="79"/>
    </i>
    <i>
      <x v="87"/>
      <x v="11"/>
      <x v="81"/>
    </i>
    <i>
      <x v="88"/>
      <x v="11"/>
      <x v="83"/>
    </i>
    <i>
      <x v="89"/>
      <x v="11"/>
      <x v="84"/>
    </i>
    <i>
      <x v="90"/>
      <x v="11"/>
      <x v="86"/>
    </i>
    <i>
      <x v="91"/>
      <x v="11"/>
      <x v="89"/>
    </i>
    <i>
      <x v="92"/>
      <x v="11"/>
      <x v="93"/>
    </i>
    <i>
      <x v="93"/>
      <x v="12"/>
      <x v="8"/>
    </i>
    <i>
      <x v="94"/>
      <x v="13"/>
      <x v="4"/>
    </i>
    <i>
      <x v="95"/>
      <x v="13"/>
      <x v="5"/>
    </i>
    <i>
      <x v="96"/>
      <x v="13"/>
      <x v="6"/>
    </i>
    <i>
      <x v="97"/>
      <x v="13"/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数量3" fld="12" baseField="0" baseItem="0"/>
    <dataField name="求和项:金额3" fld="14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/>
  <dimension ref="A3:E105"/>
  <sheetViews>
    <sheetView workbookViewId="0">
      <selection activeCell="C32" sqref="C32"/>
    </sheetView>
  </sheetViews>
  <sheetFormatPr baseColWidth="10" defaultColWidth="8.83203125" defaultRowHeight="14" x14ac:dyDescent="0.15"/>
  <cols>
    <col min="1" max="1" width="8.5" bestFit="1" customWidth="1"/>
    <col min="2" max="2" width="12.1640625" bestFit="1" customWidth="1"/>
    <col min="3" max="3" width="41" bestFit="1" customWidth="1"/>
    <col min="4" max="4" width="14.33203125" customWidth="1"/>
    <col min="5" max="5" width="14.5" customWidth="1"/>
  </cols>
  <sheetData>
    <row r="3" spans="1:5" x14ac:dyDescent="0.15">
      <c r="D3" s="36" t="s">
        <v>233</v>
      </c>
    </row>
    <row r="4" spans="1:5" x14ac:dyDescent="0.15">
      <c r="A4" s="36" t="s">
        <v>0</v>
      </c>
      <c r="B4" s="36" t="s">
        <v>1</v>
      </c>
      <c r="C4" s="36" t="s">
        <v>2</v>
      </c>
      <c r="D4" t="s">
        <v>234</v>
      </c>
      <c r="E4" t="s">
        <v>235</v>
      </c>
    </row>
    <row r="5" spans="1:5" x14ac:dyDescent="0.15">
      <c r="A5" t="s">
        <v>89</v>
      </c>
      <c r="B5" t="s">
        <v>90</v>
      </c>
      <c r="C5" t="s">
        <v>91</v>
      </c>
      <c r="D5" s="37"/>
      <c r="E5" s="37"/>
    </row>
    <row r="6" spans="1:5" x14ac:dyDescent="0.15">
      <c r="A6" t="s">
        <v>94</v>
      </c>
      <c r="B6" t="s">
        <v>90</v>
      </c>
      <c r="C6" t="s">
        <v>76</v>
      </c>
      <c r="D6" s="37"/>
      <c r="E6" s="37"/>
    </row>
    <row r="7" spans="1:5" x14ac:dyDescent="0.15">
      <c r="A7" t="s">
        <v>99</v>
      </c>
      <c r="B7" t="s">
        <v>90</v>
      </c>
      <c r="C7" t="s">
        <v>84</v>
      </c>
      <c r="D7" s="37"/>
      <c r="E7" s="37"/>
    </row>
    <row r="8" spans="1:5" x14ac:dyDescent="0.15">
      <c r="A8" t="s">
        <v>105</v>
      </c>
      <c r="B8" t="s">
        <v>90</v>
      </c>
      <c r="C8" t="s">
        <v>93</v>
      </c>
      <c r="D8" s="37"/>
      <c r="E8" s="37"/>
    </row>
    <row r="9" spans="1:5" x14ac:dyDescent="0.15">
      <c r="A9" t="s">
        <v>66</v>
      </c>
      <c r="B9" t="s">
        <v>30</v>
      </c>
      <c r="C9" t="s">
        <v>67</v>
      </c>
      <c r="D9" s="37"/>
      <c r="E9" s="37"/>
    </row>
    <row r="10" spans="1:5" x14ac:dyDescent="0.15">
      <c r="A10" t="s">
        <v>29</v>
      </c>
      <c r="B10" t="s">
        <v>30</v>
      </c>
      <c r="C10" t="s">
        <v>31</v>
      </c>
      <c r="D10" s="37"/>
      <c r="E10" s="37"/>
    </row>
    <row r="11" spans="1:5" x14ac:dyDescent="0.15">
      <c r="A11" t="s">
        <v>64</v>
      </c>
      <c r="B11" t="s">
        <v>30</v>
      </c>
      <c r="C11" t="s">
        <v>65</v>
      </c>
      <c r="D11" s="37"/>
      <c r="E11" s="37"/>
    </row>
    <row r="12" spans="1:5" x14ac:dyDescent="0.15">
      <c r="A12" t="s">
        <v>62</v>
      </c>
      <c r="B12" t="s">
        <v>30</v>
      </c>
      <c r="C12" t="s">
        <v>63</v>
      </c>
      <c r="D12" s="37"/>
      <c r="E12" s="37"/>
    </row>
    <row r="13" spans="1:5" x14ac:dyDescent="0.15">
      <c r="A13" t="s">
        <v>51</v>
      </c>
      <c r="B13" t="s">
        <v>30</v>
      </c>
      <c r="C13" t="s">
        <v>52</v>
      </c>
      <c r="D13" s="37"/>
      <c r="E13" s="37"/>
    </row>
    <row r="14" spans="1:5" x14ac:dyDescent="0.15">
      <c r="A14" t="s">
        <v>166</v>
      </c>
      <c r="B14" t="s">
        <v>101</v>
      </c>
      <c r="C14" t="s">
        <v>167</v>
      </c>
      <c r="D14" s="37"/>
      <c r="E14" s="37"/>
    </row>
    <row r="15" spans="1:5" x14ac:dyDescent="0.15">
      <c r="A15" t="s">
        <v>103</v>
      </c>
      <c r="B15" t="s">
        <v>101</v>
      </c>
      <c r="C15" t="s">
        <v>104</v>
      </c>
      <c r="D15" s="37"/>
      <c r="E15" s="37"/>
    </row>
    <row r="16" spans="1:5" x14ac:dyDescent="0.15">
      <c r="A16" t="s">
        <v>100</v>
      </c>
      <c r="B16" t="s">
        <v>101</v>
      </c>
      <c r="C16" t="s">
        <v>102</v>
      </c>
      <c r="D16" s="37"/>
      <c r="E16" s="37"/>
    </row>
    <row r="17" spans="1:5" x14ac:dyDescent="0.15">
      <c r="A17" t="s">
        <v>168</v>
      </c>
      <c r="B17" t="s">
        <v>169</v>
      </c>
      <c r="C17" t="s">
        <v>170</v>
      </c>
      <c r="D17" s="37"/>
      <c r="E17" s="37"/>
    </row>
    <row r="18" spans="1:5" x14ac:dyDescent="0.15">
      <c r="A18" t="s">
        <v>26</v>
      </c>
      <c r="B18" t="s">
        <v>27</v>
      </c>
      <c r="C18" t="s">
        <v>28</v>
      </c>
      <c r="D18" s="37"/>
      <c r="E18" s="37"/>
    </row>
    <row r="19" spans="1:5" x14ac:dyDescent="0.15">
      <c r="A19" t="s">
        <v>45</v>
      </c>
      <c r="B19" t="s">
        <v>12</v>
      </c>
      <c r="C19" t="s">
        <v>46</v>
      </c>
      <c r="D19" s="37"/>
      <c r="E19" s="37"/>
    </row>
    <row r="20" spans="1:5" x14ac:dyDescent="0.15">
      <c r="A20" t="s">
        <v>40</v>
      </c>
      <c r="B20" t="s">
        <v>12</v>
      </c>
      <c r="C20" t="s">
        <v>41</v>
      </c>
      <c r="D20" s="37"/>
      <c r="E20" s="37"/>
    </row>
    <row r="21" spans="1:5" x14ac:dyDescent="0.15">
      <c r="A21" t="s">
        <v>16</v>
      </c>
      <c r="B21" t="s">
        <v>12</v>
      </c>
      <c r="C21" t="s">
        <v>17</v>
      </c>
      <c r="D21" s="37"/>
      <c r="E21" s="37"/>
    </row>
    <row r="22" spans="1:5" x14ac:dyDescent="0.15">
      <c r="A22" t="s">
        <v>47</v>
      </c>
      <c r="B22" t="s">
        <v>12</v>
      </c>
      <c r="C22" t="s">
        <v>48</v>
      </c>
      <c r="D22" s="37"/>
      <c r="E22" s="37"/>
    </row>
    <row r="23" spans="1:5" x14ac:dyDescent="0.15">
      <c r="A23" t="s">
        <v>35</v>
      </c>
      <c r="B23" t="s">
        <v>12</v>
      </c>
      <c r="C23" t="s">
        <v>36</v>
      </c>
      <c r="D23" s="37"/>
      <c r="E23" s="37"/>
    </row>
    <row r="24" spans="1:5" x14ac:dyDescent="0.15">
      <c r="A24" t="s">
        <v>14</v>
      </c>
      <c r="B24" t="s">
        <v>12</v>
      </c>
      <c r="C24" t="s">
        <v>15</v>
      </c>
      <c r="D24" s="37"/>
      <c r="E24" s="37"/>
    </row>
    <row r="25" spans="1:5" x14ac:dyDescent="0.15">
      <c r="A25" t="s">
        <v>22</v>
      </c>
      <c r="B25" t="s">
        <v>12</v>
      </c>
      <c r="C25" t="s">
        <v>23</v>
      </c>
      <c r="D25" s="37"/>
      <c r="E25" s="37"/>
    </row>
    <row r="26" spans="1:5" x14ac:dyDescent="0.15">
      <c r="A26" t="s">
        <v>20</v>
      </c>
      <c r="B26" t="s">
        <v>12</v>
      </c>
      <c r="C26" t="s">
        <v>21</v>
      </c>
      <c r="D26" s="37"/>
      <c r="E26" s="37"/>
    </row>
    <row r="27" spans="1:5" x14ac:dyDescent="0.15">
      <c r="A27" t="s">
        <v>11</v>
      </c>
      <c r="B27" t="s">
        <v>12</v>
      </c>
      <c r="C27" t="s">
        <v>13</v>
      </c>
      <c r="D27" s="37"/>
      <c r="E27" s="37"/>
    </row>
    <row r="28" spans="1:5" x14ac:dyDescent="0.15">
      <c r="A28" t="s">
        <v>49</v>
      </c>
      <c r="B28" t="s">
        <v>12</v>
      </c>
      <c r="C28" t="s">
        <v>50</v>
      </c>
      <c r="D28" s="37"/>
      <c r="E28" s="37"/>
    </row>
    <row r="29" spans="1:5" x14ac:dyDescent="0.15">
      <c r="A29" t="s">
        <v>24</v>
      </c>
      <c r="B29" t="s">
        <v>12</v>
      </c>
      <c r="C29" t="s">
        <v>25</v>
      </c>
      <c r="D29" s="37"/>
      <c r="E29" s="37"/>
    </row>
    <row r="30" spans="1:5" x14ac:dyDescent="0.15">
      <c r="A30" t="s">
        <v>18</v>
      </c>
      <c r="B30" t="s">
        <v>12</v>
      </c>
      <c r="C30" t="s">
        <v>19</v>
      </c>
      <c r="D30" s="37"/>
      <c r="E30" s="37"/>
    </row>
    <row r="31" spans="1:5" x14ac:dyDescent="0.15">
      <c r="A31" t="s">
        <v>81</v>
      </c>
      <c r="B31" t="s">
        <v>12</v>
      </c>
      <c r="C31" t="s">
        <v>82</v>
      </c>
      <c r="D31" s="37"/>
      <c r="E31" s="37"/>
    </row>
    <row r="32" spans="1:5" x14ac:dyDescent="0.15">
      <c r="C32" t="s">
        <v>171</v>
      </c>
      <c r="D32" s="37">
        <v>443</v>
      </c>
      <c r="E32" s="37">
        <v>7636.7344116066624</v>
      </c>
    </row>
    <row r="33" spans="1:5" x14ac:dyDescent="0.15">
      <c r="A33" t="s">
        <v>95</v>
      </c>
      <c r="B33" t="s">
        <v>12</v>
      </c>
      <c r="C33" t="s">
        <v>96</v>
      </c>
      <c r="D33" s="37"/>
      <c r="E33" s="37"/>
    </row>
    <row r="34" spans="1:5" x14ac:dyDescent="0.15">
      <c r="C34" t="s">
        <v>228</v>
      </c>
      <c r="D34" s="37">
        <v>200</v>
      </c>
      <c r="E34" s="37">
        <v>3352.0000000000005</v>
      </c>
    </row>
    <row r="35" spans="1:5" x14ac:dyDescent="0.15">
      <c r="A35" t="s">
        <v>172</v>
      </c>
      <c r="B35" t="s">
        <v>12</v>
      </c>
      <c r="C35" t="s">
        <v>173</v>
      </c>
      <c r="D35" s="37"/>
      <c r="E35" s="37"/>
    </row>
    <row r="36" spans="1:5" x14ac:dyDescent="0.15">
      <c r="A36" t="s">
        <v>55</v>
      </c>
      <c r="B36" t="s">
        <v>12</v>
      </c>
      <c r="C36" t="s">
        <v>56</v>
      </c>
      <c r="D36" s="37">
        <v>251.5</v>
      </c>
      <c r="E36" s="37">
        <v>4407.6499999999996</v>
      </c>
    </row>
    <row r="37" spans="1:5" x14ac:dyDescent="0.15">
      <c r="A37" t="s">
        <v>174</v>
      </c>
      <c r="B37" t="s">
        <v>12</v>
      </c>
      <c r="C37" t="s">
        <v>175</v>
      </c>
      <c r="D37" s="37"/>
      <c r="E37" s="37"/>
    </row>
    <row r="38" spans="1:5" x14ac:dyDescent="0.15">
      <c r="A38" t="s">
        <v>68</v>
      </c>
      <c r="B38" t="s">
        <v>12</v>
      </c>
      <c r="C38" t="s">
        <v>69</v>
      </c>
      <c r="D38" s="37">
        <v>91.5</v>
      </c>
      <c r="E38" s="37">
        <v>1536.2849999999999</v>
      </c>
    </row>
    <row r="39" spans="1:5" x14ac:dyDescent="0.15">
      <c r="A39" t="s">
        <v>176</v>
      </c>
      <c r="B39" t="s">
        <v>12</v>
      </c>
      <c r="C39" t="s">
        <v>177</v>
      </c>
      <c r="D39" s="37">
        <v>116</v>
      </c>
      <c r="E39" s="37">
        <v>2093.8000000000002</v>
      </c>
    </row>
    <row r="40" spans="1:5" x14ac:dyDescent="0.15">
      <c r="A40" t="s">
        <v>106</v>
      </c>
      <c r="B40" t="s">
        <v>12</v>
      </c>
      <c r="C40" t="s">
        <v>107</v>
      </c>
      <c r="D40" s="37">
        <v>300</v>
      </c>
      <c r="E40" s="37">
        <v>5037</v>
      </c>
    </row>
    <row r="41" spans="1:5" x14ac:dyDescent="0.15">
      <c r="A41" t="s">
        <v>77</v>
      </c>
      <c r="B41" t="s">
        <v>12</v>
      </c>
      <c r="C41" t="s">
        <v>78</v>
      </c>
      <c r="D41" s="37">
        <v>426.5</v>
      </c>
      <c r="E41" s="37">
        <v>7478.0165147265079</v>
      </c>
    </row>
    <row r="42" spans="1:5" x14ac:dyDescent="0.15">
      <c r="A42" t="s">
        <v>178</v>
      </c>
      <c r="B42" t="s">
        <v>12</v>
      </c>
      <c r="C42" t="s">
        <v>179</v>
      </c>
      <c r="D42" s="37">
        <v>98.5</v>
      </c>
      <c r="E42" s="37">
        <v>1653.82</v>
      </c>
    </row>
    <row r="43" spans="1:5" x14ac:dyDescent="0.15">
      <c r="A43" t="s">
        <v>180</v>
      </c>
      <c r="B43" t="s">
        <v>12</v>
      </c>
      <c r="C43" t="s">
        <v>181</v>
      </c>
      <c r="D43" s="37">
        <v>79</v>
      </c>
      <c r="E43" s="37">
        <v>1399.0899999999997</v>
      </c>
    </row>
    <row r="44" spans="1:5" x14ac:dyDescent="0.15">
      <c r="A44" t="s">
        <v>182</v>
      </c>
      <c r="B44" t="s">
        <v>12</v>
      </c>
      <c r="C44" t="s">
        <v>183</v>
      </c>
      <c r="D44" s="37">
        <v>75</v>
      </c>
      <c r="E44" s="37">
        <v>1353.75</v>
      </c>
    </row>
    <row r="45" spans="1:5" x14ac:dyDescent="0.15">
      <c r="A45" t="s">
        <v>57</v>
      </c>
      <c r="B45" t="s">
        <v>12</v>
      </c>
      <c r="C45" t="s">
        <v>58</v>
      </c>
      <c r="D45" s="37"/>
      <c r="E45" s="37"/>
    </row>
    <row r="46" spans="1:5" x14ac:dyDescent="0.15">
      <c r="A46" t="s">
        <v>184</v>
      </c>
      <c r="B46" t="s">
        <v>12</v>
      </c>
      <c r="C46" t="s">
        <v>185</v>
      </c>
      <c r="D46" s="37"/>
      <c r="E46" s="37"/>
    </row>
    <row r="47" spans="1:5" x14ac:dyDescent="0.15">
      <c r="A47" t="s">
        <v>186</v>
      </c>
      <c r="B47" t="s">
        <v>9</v>
      </c>
      <c r="C47" t="s">
        <v>187</v>
      </c>
      <c r="D47" s="37">
        <v>1032</v>
      </c>
      <c r="E47" s="37">
        <v>17291.405420281182</v>
      </c>
    </row>
    <row r="48" spans="1:5" x14ac:dyDescent="0.15">
      <c r="A48" t="s">
        <v>118</v>
      </c>
      <c r="B48" t="s">
        <v>9</v>
      </c>
      <c r="C48" t="s">
        <v>119</v>
      </c>
      <c r="D48" s="37">
        <v>1042</v>
      </c>
      <c r="E48" s="37">
        <v>16005.119999999997</v>
      </c>
    </row>
    <row r="49" spans="1:5" x14ac:dyDescent="0.15">
      <c r="A49" t="s">
        <v>188</v>
      </c>
      <c r="B49" t="s">
        <v>9</v>
      </c>
      <c r="C49" t="s">
        <v>189</v>
      </c>
      <c r="D49" s="37">
        <v>2639</v>
      </c>
      <c r="E49" s="37">
        <v>44032.121127512561</v>
      </c>
    </row>
    <row r="50" spans="1:5" x14ac:dyDescent="0.15">
      <c r="A50" t="s">
        <v>132</v>
      </c>
      <c r="B50" t="s">
        <v>9</v>
      </c>
      <c r="C50" t="s">
        <v>133</v>
      </c>
      <c r="D50" s="37">
        <v>4787</v>
      </c>
      <c r="E50" s="37">
        <v>81551.943594793614</v>
      </c>
    </row>
    <row r="51" spans="1:5" x14ac:dyDescent="0.15">
      <c r="A51" t="s">
        <v>79</v>
      </c>
      <c r="B51" t="s">
        <v>9</v>
      </c>
      <c r="C51" t="s">
        <v>80</v>
      </c>
      <c r="D51" s="37">
        <v>6167.5</v>
      </c>
      <c r="E51" s="37">
        <v>105661.9791182452</v>
      </c>
    </row>
    <row r="52" spans="1:5" x14ac:dyDescent="0.15">
      <c r="A52" t="s">
        <v>97</v>
      </c>
      <c r="B52" t="s">
        <v>9</v>
      </c>
      <c r="C52" t="s">
        <v>98</v>
      </c>
      <c r="D52" s="37">
        <v>645.5</v>
      </c>
      <c r="E52" s="37">
        <v>10095.620000000001</v>
      </c>
    </row>
    <row r="53" spans="1:5" x14ac:dyDescent="0.15">
      <c r="A53" t="s">
        <v>87</v>
      </c>
      <c r="B53" t="s">
        <v>9</v>
      </c>
      <c r="C53" t="s">
        <v>88</v>
      </c>
      <c r="D53" s="37">
        <v>2512</v>
      </c>
      <c r="E53" s="37">
        <v>42048.773870997167</v>
      </c>
    </row>
    <row r="54" spans="1:5" x14ac:dyDescent="0.15">
      <c r="A54" t="s">
        <v>128</v>
      </c>
      <c r="B54" t="s">
        <v>9</v>
      </c>
      <c r="C54" t="s">
        <v>129</v>
      </c>
      <c r="D54" s="37">
        <v>3771</v>
      </c>
      <c r="E54" s="37">
        <v>60847.016206595341</v>
      </c>
    </row>
    <row r="55" spans="1:5" x14ac:dyDescent="0.15">
      <c r="A55" t="s">
        <v>122</v>
      </c>
      <c r="B55" t="s">
        <v>9</v>
      </c>
      <c r="C55" t="s">
        <v>123</v>
      </c>
      <c r="D55" s="37">
        <v>2235</v>
      </c>
      <c r="E55" s="37">
        <v>36903.133050847457</v>
      </c>
    </row>
    <row r="56" spans="1:5" x14ac:dyDescent="0.15">
      <c r="A56" t="s">
        <v>124</v>
      </c>
      <c r="B56" t="s">
        <v>9</v>
      </c>
      <c r="C56" t="s">
        <v>125</v>
      </c>
      <c r="D56" s="37">
        <v>2819</v>
      </c>
      <c r="E56" s="37">
        <v>46213.21651774137</v>
      </c>
    </row>
    <row r="57" spans="1:5" x14ac:dyDescent="0.15">
      <c r="A57" t="s">
        <v>8</v>
      </c>
      <c r="B57" t="s">
        <v>9</v>
      </c>
      <c r="C57" t="s">
        <v>10</v>
      </c>
      <c r="D57" s="37">
        <v>2138.5</v>
      </c>
      <c r="E57" s="37">
        <v>36121.17</v>
      </c>
    </row>
    <row r="58" spans="1:5" x14ac:dyDescent="0.15">
      <c r="A58" t="s">
        <v>190</v>
      </c>
      <c r="B58" t="s">
        <v>9</v>
      </c>
      <c r="C58" t="s">
        <v>191</v>
      </c>
      <c r="D58" s="37">
        <v>2076</v>
      </c>
      <c r="E58" s="37">
        <v>35063.64</v>
      </c>
    </row>
    <row r="59" spans="1:5" x14ac:dyDescent="0.15">
      <c r="A59" t="s">
        <v>218</v>
      </c>
      <c r="B59" t="s">
        <v>9</v>
      </c>
      <c r="C59" t="s">
        <v>219</v>
      </c>
      <c r="D59" s="37">
        <v>2101</v>
      </c>
      <c r="E59" s="37">
        <v>32859.64</v>
      </c>
    </row>
    <row r="60" spans="1:5" x14ac:dyDescent="0.15">
      <c r="A60" t="s">
        <v>120</v>
      </c>
      <c r="B60" t="s">
        <v>9</v>
      </c>
      <c r="C60" t="s">
        <v>121</v>
      </c>
      <c r="D60" s="37">
        <v>3119</v>
      </c>
      <c r="E60" s="37">
        <v>51649.313209354121</v>
      </c>
    </row>
    <row r="61" spans="1:5" x14ac:dyDescent="0.15">
      <c r="A61" t="s">
        <v>126</v>
      </c>
      <c r="B61" t="s">
        <v>9</v>
      </c>
      <c r="C61" t="s">
        <v>127</v>
      </c>
      <c r="D61" s="37">
        <v>5024</v>
      </c>
      <c r="E61" s="37">
        <v>84660.88</v>
      </c>
    </row>
    <row r="62" spans="1:5" x14ac:dyDescent="0.15">
      <c r="A62" t="s">
        <v>192</v>
      </c>
      <c r="B62" t="s">
        <v>9</v>
      </c>
      <c r="C62" t="s">
        <v>193</v>
      </c>
      <c r="D62" s="37">
        <v>4450</v>
      </c>
      <c r="E62" s="37">
        <v>77418.289999999994</v>
      </c>
    </row>
    <row r="63" spans="1:5" x14ac:dyDescent="0.15">
      <c r="A63" t="s">
        <v>220</v>
      </c>
      <c r="B63" t="s">
        <v>9</v>
      </c>
      <c r="C63" t="s">
        <v>221</v>
      </c>
      <c r="D63" s="37">
        <v>2046</v>
      </c>
      <c r="E63" s="37">
        <v>31999.440000000002</v>
      </c>
    </row>
    <row r="64" spans="1:5" x14ac:dyDescent="0.15">
      <c r="A64" t="s">
        <v>112</v>
      </c>
      <c r="B64" t="s">
        <v>9</v>
      </c>
      <c r="C64" t="s">
        <v>113</v>
      </c>
      <c r="D64" s="37">
        <v>1112</v>
      </c>
      <c r="E64" s="37">
        <v>17966.234128097243</v>
      </c>
    </row>
    <row r="65" spans="1:5" x14ac:dyDescent="0.15">
      <c r="A65" t="s">
        <v>194</v>
      </c>
      <c r="B65" t="s">
        <v>9</v>
      </c>
      <c r="C65" t="s">
        <v>195</v>
      </c>
      <c r="D65" s="37">
        <v>1213</v>
      </c>
      <c r="E65" s="37">
        <v>21348.800000000003</v>
      </c>
    </row>
    <row r="66" spans="1:5" x14ac:dyDescent="0.15">
      <c r="A66" t="s">
        <v>53</v>
      </c>
      <c r="B66" t="s">
        <v>9</v>
      </c>
      <c r="C66" t="s">
        <v>54</v>
      </c>
      <c r="D66" s="37"/>
      <c r="E66" s="37"/>
    </row>
    <row r="67" spans="1:5" x14ac:dyDescent="0.15">
      <c r="A67" t="s">
        <v>196</v>
      </c>
      <c r="B67" t="s">
        <v>9</v>
      </c>
      <c r="C67" t="s">
        <v>197</v>
      </c>
      <c r="D67" s="37">
        <v>1073</v>
      </c>
      <c r="E67" s="37">
        <v>19099.400000000001</v>
      </c>
    </row>
    <row r="68" spans="1:5" x14ac:dyDescent="0.15">
      <c r="A68" t="s">
        <v>198</v>
      </c>
      <c r="B68" t="s">
        <v>9</v>
      </c>
      <c r="C68" t="s">
        <v>199</v>
      </c>
      <c r="D68" s="37"/>
      <c r="E68" s="37"/>
    </row>
    <row r="69" spans="1:5" x14ac:dyDescent="0.15">
      <c r="A69" t="s">
        <v>200</v>
      </c>
      <c r="B69" t="s">
        <v>201</v>
      </c>
      <c r="C69" t="s">
        <v>202</v>
      </c>
      <c r="D69" s="37">
        <v>394</v>
      </c>
      <c r="E69" s="37">
        <v>6973.7999999999993</v>
      </c>
    </row>
    <row r="70" spans="1:5" x14ac:dyDescent="0.15">
      <c r="A70" t="s">
        <v>203</v>
      </c>
      <c r="B70" t="s">
        <v>201</v>
      </c>
      <c r="C70" t="s">
        <v>204</v>
      </c>
      <c r="D70" s="37"/>
      <c r="E70" s="37"/>
    </row>
    <row r="71" spans="1:5" x14ac:dyDescent="0.15">
      <c r="A71" t="s">
        <v>59</v>
      </c>
      <c r="B71" t="s">
        <v>60</v>
      </c>
      <c r="C71" t="s">
        <v>61</v>
      </c>
      <c r="D71" s="37"/>
      <c r="E71" s="37"/>
    </row>
    <row r="72" spans="1:5" x14ac:dyDescent="0.15">
      <c r="A72" t="s">
        <v>70</v>
      </c>
      <c r="B72" t="s">
        <v>71</v>
      </c>
      <c r="C72" t="s">
        <v>72</v>
      </c>
      <c r="D72" s="37"/>
      <c r="E72" s="37"/>
    </row>
    <row r="73" spans="1:5" x14ac:dyDescent="0.15">
      <c r="A73" t="s">
        <v>42</v>
      </c>
      <c r="B73" t="s">
        <v>43</v>
      </c>
      <c r="C73" t="s">
        <v>44</v>
      </c>
      <c r="D73" s="37"/>
      <c r="E73" s="37"/>
    </row>
    <row r="74" spans="1:5" x14ac:dyDescent="0.15">
      <c r="A74" t="s">
        <v>37</v>
      </c>
      <c r="B74" t="s">
        <v>38</v>
      </c>
      <c r="C74" t="s">
        <v>39</v>
      </c>
      <c r="D74" s="37"/>
      <c r="E74" s="37"/>
    </row>
    <row r="75" spans="1:5" x14ac:dyDescent="0.15">
      <c r="A75" t="s">
        <v>138</v>
      </c>
      <c r="B75" t="s">
        <v>5</v>
      </c>
      <c r="C75" t="s">
        <v>139</v>
      </c>
      <c r="D75" s="37">
        <v>8024</v>
      </c>
      <c r="E75" s="37">
        <v>325397.65883908415</v>
      </c>
    </row>
    <row r="76" spans="1:5" x14ac:dyDescent="0.15">
      <c r="A76" t="s">
        <v>116</v>
      </c>
      <c r="B76" t="s">
        <v>5</v>
      </c>
      <c r="C76" t="s">
        <v>117</v>
      </c>
      <c r="D76" s="37">
        <v>10488</v>
      </c>
      <c r="E76" s="37">
        <v>409282.63620882353</v>
      </c>
    </row>
    <row r="77" spans="1:5" x14ac:dyDescent="0.15">
      <c r="A77" t="s">
        <v>140</v>
      </c>
      <c r="B77" t="s">
        <v>5</v>
      </c>
      <c r="C77" t="s">
        <v>141</v>
      </c>
      <c r="D77" s="37">
        <v>15014.5</v>
      </c>
      <c r="E77" s="37">
        <v>616344.30490182608</v>
      </c>
    </row>
    <row r="78" spans="1:5" x14ac:dyDescent="0.15">
      <c r="A78" t="s">
        <v>73</v>
      </c>
      <c r="B78" t="s">
        <v>5</v>
      </c>
      <c r="C78" t="s">
        <v>74</v>
      </c>
      <c r="D78" s="37">
        <v>17490.5</v>
      </c>
      <c r="E78" s="37">
        <v>692693.21926677111</v>
      </c>
    </row>
    <row r="79" spans="1:5" x14ac:dyDescent="0.15">
      <c r="A79" t="s">
        <v>114</v>
      </c>
      <c r="B79" t="s">
        <v>5</v>
      </c>
      <c r="C79" t="s">
        <v>115</v>
      </c>
      <c r="D79" s="37">
        <v>8493</v>
      </c>
      <c r="E79" s="37">
        <v>328672.68504546914</v>
      </c>
    </row>
    <row r="80" spans="1:5" x14ac:dyDescent="0.15">
      <c r="A80" t="s">
        <v>136</v>
      </c>
      <c r="B80" t="s">
        <v>5</v>
      </c>
      <c r="C80" t="s">
        <v>137</v>
      </c>
      <c r="D80" s="37">
        <v>11430.5</v>
      </c>
      <c r="E80" s="37">
        <v>452950.75935530732</v>
      </c>
    </row>
    <row r="81" spans="1:5" x14ac:dyDescent="0.15">
      <c r="A81" t="s">
        <v>148</v>
      </c>
      <c r="B81" t="s">
        <v>5</v>
      </c>
      <c r="C81" t="s">
        <v>149</v>
      </c>
      <c r="D81" s="37">
        <v>15521.5</v>
      </c>
      <c r="E81" s="37">
        <v>606073.92445999582</v>
      </c>
    </row>
    <row r="82" spans="1:5" x14ac:dyDescent="0.15">
      <c r="A82" t="s">
        <v>152</v>
      </c>
      <c r="B82" t="s">
        <v>5</v>
      </c>
      <c r="C82" t="s">
        <v>153</v>
      </c>
      <c r="D82" s="37">
        <v>14162</v>
      </c>
      <c r="E82" s="37">
        <v>584851.88142565626</v>
      </c>
    </row>
    <row r="83" spans="1:5" x14ac:dyDescent="0.15">
      <c r="A83" t="s">
        <v>205</v>
      </c>
      <c r="B83" t="s">
        <v>5</v>
      </c>
      <c r="C83" t="s">
        <v>206</v>
      </c>
      <c r="D83" s="37">
        <v>14878.5</v>
      </c>
      <c r="E83" s="37">
        <v>580859.54999999993</v>
      </c>
    </row>
    <row r="84" spans="1:5" x14ac:dyDescent="0.15">
      <c r="A84" t="s">
        <v>108</v>
      </c>
      <c r="B84" t="s">
        <v>5</v>
      </c>
      <c r="C84" t="s">
        <v>109</v>
      </c>
      <c r="D84" s="37">
        <v>13062</v>
      </c>
      <c r="E84" s="37">
        <v>535403.24708524614</v>
      </c>
    </row>
    <row r="85" spans="1:5" x14ac:dyDescent="0.15">
      <c r="A85" t="s">
        <v>134</v>
      </c>
      <c r="B85" t="s">
        <v>5</v>
      </c>
      <c r="C85" t="s">
        <v>135</v>
      </c>
      <c r="D85" s="37">
        <v>6725.5</v>
      </c>
      <c r="E85" s="37">
        <v>283800.22628742718</v>
      </c>
    </row>
    <row r="86" spans="1:5" x14ac:dyDescent="0.15">
      <c r="A86" t="s">
        <v>144</v>
      </c>
      <c r="B86" t="s">
        <v>5</v>
      </c>
      <c r="C86" t="s">
        <v>145</v>
      </c>
      <c r="D86" s="37">
        <v>12736</v>
      </c>
      <c r="E86" s="37">
        <v>493816.50976830831</v>
      </c>
    </row>
    <row r="87" spans="1:5" x14ac:dyDescent="0.15">
      <c r="A87" t="s">
        <v>207</v>
      </c>
      <c r="B87" t="s">
        <v>5</v>
      </c>
      <c r="C87" t="s">
        <v>208</v>
      </c>
      <c r="D87" s="37">
        <v>8501.5</v>
      </c>
      <c r="E87" s="37">
        <v>329669.90000000002</v>
      </c>
    </row>
    <row r="88" spans="1:5" x14ac:dyDescent="0.15">
      <c r="A88" t="s">
        <v>150</v>
      </c>
      <c r="B88" t="s">
        <v>5</v>
      </c>
      <c r="C88" t="s">
        <v>151</v>
      </c>
      <c r="D88" s="37">
        <v>12743.5</v>
      </c>
      <c r="E88" s="37">
        <v>511032.90900240146</v>
      </c>
    </row>
    <row r="89" spans="1:5" x14ac:dyDescent="0.15">
      <c r="A89" t="s">
        <v>146</v>
      </c>
      <c r="B89" t="s">
        <v>5</v>
      </c>
      <c r="C89" t="s">
        <v>147</v>
      </c>
      <c r="D89" s="37">
        <v>12422</v>
      </c>
      <c r="E89" s="37">
        <v>492355.78309771558</v>
      </c>
    </row>
    <row r="90" spans="1:5" x14ac:dyDescent="0.15">
      <c r="A90" t="s">
        <v>110</v>
      </c>
      <c r="B90" t="s">
        <v>5</v>
      </c>
      <c r="C90" t="s">
        <v>111</v>
      </c>
      <c r="D90" s="37">
        <v>1028</v>
      </c>
      <c r="E90" s="37">
        <v>39557.439999999995</v>
      </c>
    </row>
    <row r="91" spans="1:5" x14ac:dyDescent="0.15">
      <c r="A91" t="s">
        <v>142</v>
      </c>
      <c r="B91" t="s">
        <v>5</v>
      </c>
      <c r="C91" t="s">
        <v>143</v>
      </c>
      <c r="D91" s="37">
        <v>16127</v>
      </c>
      <c r="E91" s="37">
        <v>654016.19930314459</v>
      </c>
    </row>
    <row r="92" spans="1:5" x14ac:dyDescent="0.15">
      <c r="A92" t="s">
        <v>209</v>
      </c>
      <c r="B92" t="s">
        <v>5</v>
      </c>
      <c r="C92" t="s">
        <v>210</v>
      </c>
      <c r="D92" s="37">
        <v>8215.5</v>
      </c>
      <c r="E92" s="37">
        <v>318588.79999999999</v>
      </c>
    </row>
    <row r="93" spans="1:5" x14ac:dyDescent="0.15">
      <c r="A93" t="s">
        <v>211</v>
      </c>
      <c r="B93" t="s">
        <v>5</v>
      </c>
      <c r="C93" t="s">
        <v>212</v>
      </c>
      <c r="D93" s="37">
        <v>11954</v>
      </c>
      <c r="E93" s="37">
        <v>479614.80767679308</v>
      </c>
    </row>
    <row r="94" spans="1:5" x14ac:dyDescent="0.15">
      <c r="A94" t="s">
        <v>213</v>
      </c>
      <c r="B94" t="s">
        <v>5</v>
      </c>
      <c r="C94" t="s">
        <v>214</v>
      </c>
      <c r="D94" s="37">
        <v>9122.5</v>
      </c>
      <c r="E94" s="37">
        <v>295164.99583683658</v>
      </c>
    </row>
    <row r="95" spans="1:5" x14ac:dyDescent="0.15">
      <c r="A95" t="s">
        <v>85</v>
      </c>
      <c r="B95" t="s">
        <v>5</v>
      </c>
      <c r="C95" t="s">
        <v>86</v>
      </c>
      <c r="D95" s="37">
        <v>502</v>
      </c>
      <c r="E95" s="37">
        <v>18875.2</v>
      </c>
    </row>
    <row r="96" spans="1:5" x14ac:dyDescent="0.15">
      <c r="A96" t="s">
        <v>4</v>
      </c>
      <c r="B96" t="s">
        <v>5</v>
      </c>
      <c r="C96" t="s">
        <v>6</v>
      </c>
      <c r="D96" s="37"/>
      <c r="E96" s="37"/>
    </row>
    <row r="97" spans="1:5" x14ac:dyDescent="0.15">
      <c r="A97" t="s">
        <v>130</v>
      </c>
      <c r="B97" t="s">
        <v>5</v>
      </c>
      <c r="C97" t="s">
        <v>131</v>
      </c>
      <c r="D97" s="37">
        <v>8424</v>
      </c>
      <c r="E97" s="37">
        <v>327347.49075009819</v>
      </c>
    </row>
    <row r="98" spans="1:5" x14ac:dyDescent="0.15">
      <c r="A98" t="s">
        <v>215</v>
      </c>
      <c r="B98" t="s">
        <v>5</v>
      </c>
      <c r="C98" t="s">
        <v>216</v>
      </c>
      <c r="D98" s="37">
        <v>6877</v>
      </c>
      <c r="E98" s="37">
        <v>272492.5340218324</v>
      </c>
    </row>
    <row r="99" spans="1:5" x14ac:dyDescent="0.15">
      <c r="A99" t="s">
        <v>222</v>
      </c>
      <c r="B99" t="s">
        <v>5</v>
      </c>
      <c r="C99" t="s">
        <v>223</v>
      </c>
      <c r="D99" s="37"/>
      <c r="E99" s="37"/>
    </row>
    <row r="100" spans="1:5" x14ac:dyDescent="0.15">
      <c r="A100" t="s">
        <v>224</v>
      </c>
      <c r="B100" t="s">
        <v>225</v>
      </c>
      <c r="C100" t="s">
        <v>226</v>
      </c>
      <c r="D100" s="37"/>
      <c r="E100" s="37"/>
    </row>
    <row r="101" spans="1:5" x14ac:dyDescent="0.15">
      <c r="A101" t="s">
        <v>75</v>
      </c>
      <c r="B101" t="s">
        <v>33</v>
      </c>
      <c r="C101" t="s">
        <v>76</v>
      </c>
      <c r="D101" s="37"/>
      <c r="E101" s="37"/>
    </row>
    <row r="102" spans="1:5" x14ac:dyDescent="0.15">
      <c r="A102" t="s">
        <v>83</v>
      </c>
      <c r="B102" t="s">
        <v>33</v>
      </c>
      <c r="C102" t="s">
        <v>84</v>
      </c>
      <c r="D102" s="37"/>
      <c r="E102" s="37"/>
    </row>
    <row r="103" spans="1:5" x14ac:dyDescent="0.15">
      <c r="A103" t="s">
        <v>32</v>
      </c>
      <c r="B103" t="s">
        <v>33</v>
      </c>
      <c r="C103" t="s">
        <v>34</v>
      </c>
      <c r="D103" s="37"/>
      <c r="E103" s="37"/>
    </row>
    <row r="104" spans="1:5" x14ac:dyDescent="0.15">
      <c r="A104" t="s">
        <v>92</v>
      </c>
      <c r="B104" t="s">
        <v>33</v>
      </c>
      <c r="C104" t="s">
        <v>93</v>
      </c>
      <c r="D104" s="37"/>
      <c r="E104" s="37"/>
    </row>
    <row r="105" spans="1:5" x14ac:dyDescent="0.15">
      <c r="A105" t="s">
        <v>232</v>
      </c>
      <c r="D105" s="37">
        <v>298420.5</v>
      </c>
      <c r="E105" s="37">
        <v>10560621.744503535</v>
      </c>
    </row>
  </sheetData>
  <phoneticPr fontId="3" type="noConversion"/>
  <pageMargins left="0.7" right="0.7" top="0.75" bottom="0.75" header="0.3" footer="0.3"/>
  <pageSetup paperSize="512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 enableFormatConditionsCalculation="0"/>
  <dimension ref="A1:U190"/>
  <sheetViews>
    <sheetView tabSelected="1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T8" sqref="T8"/>
    </sheetView>
  </sheetViews>
  <sheetFormatPr baseColWidth="10" defaultColWidth="8.83203125" defaultRowHeight="28" customHeight="1" x14ac:dyDescent="0.15"/>
  <cols>
    <col min="4" max="18" width="5.5" customWidth="1"/>
    <col min="19" max="19" width="10.6640625" style="24" customWidth="1"/>
    <col min="20" max="20" width="10.1640625" style="24" customWidth="1"/>
    <col min="21" max="21" width="11.5" style="24" customWidth="1"/>
  </cols>
  <sheetData>
    <row r="1" spans="1:21" ht="28" customHeight="1" x14ac:dyDescent="0.15">
      <c r="A1" s="14"/>
      <c r="B1" s="14"/>
      <c r="C1" s="14"/>
      <c r="D1" s="14"/>
      <c r="E1" s="14"/>
      <c r="F1" s="14"/>
      <c r="G1" s="14"/>
      <c r="H1" s="14"/>
      <c r="I1" s="43" t="s">
        <v>156</v>
      </c>
      <c r="J1" s="43"/>
      <c r="K1" s="43" t="s">
        <v>163</v>
      </c>
      <c r="L1" s="43"/>
      <c r="M1" s="43" t="s">
        <v>164</v>
      </c>
      <c r="N1" s="43"/>
      <c r="O1" s="43"/>
      <c r="P1" s="43" t="s">
        <v>165</v>
      </c>
      <c r="Q1" s="43"/>
      <c r="R1" s="43"/>
    </row>
    <row r="2" spans="1:21" ht="28" customHeight="1" x14ac:dyDescent="0.15">
      <c r="A2" s="2" t="s">
        <v>157</v>
      </c>
      <c r="B2" s="2" t="s">
        <v>0</v>
      </c>
      <c r="C2" s="2" t="s">
        <v>1</v>
      </c>
      <c r="D2" s="2" t="s">
        <v>2</v>
      </c>
      <c r="E2" s="2" t="s">
        <v>154</v>
      </c>
      <c r="F2" s="2" t="s">
        <v>162</v>
      </c>
      <c r="G2" s="2" t="s">
        <v>3</v>
      </c>
      <c r="H2" s="32" t="s">
        <v>159</v>
      </c>
      <c r="I2" s="1" t="s">
        <v>161</v>
      </c>
      <c r="J2" s="32" t="s">
        <v>160</v>
      </c>
      <c r="K2" s="1" t="s">
        <v>161</v>
      </c>
      <c r="L2" s="32" t="s">
        <v>160</v>
      </c>
      <c r="M2" s="1" t="s">
        <v>161</v>
      </c>
      <c r="N2" s="1" t="s">
        <v>231</v>
      </c>
      <c r="O2" s="32" t="s">
        <v>160</v>
      </c>
      <c r="P2" s="1" t="s">
        <v>161</v>
      </c>
      <c r="Q2" s="1" t="s">
        <v>231</v>
      </c>
      <c r="R2" s="32" t="s">
        <v>160</v>
      </c>
    </row>
    <row r="3" spans="1:21" ht="14" x14ac:dyDescent="0.15">
      <c r="A3" s="8" t="s">
        <v>158</v>
      </c>
      <c r="B3" s="4" t="s">
        <v>89</v>
      </c>
      <c r="C3" s="4" t="s">
        <v>90</v>
      </c>
      <c r="D3" s="4" t="s">
        <v>91</v>
      </c>
      <c r="E3" s="4" t="s">
        <v>155</v>
      </c>
      <c r="F3" s="8" t="s">
        <v>156</v>
      </c>
      <c r="G3" s="4" t="s">
        <v>7</v>
      </c>
      <c r="H3" s="4">
        <v>3</v>
      </c>
      <c r="I3" s="3">
        <v>558.5</v>
      </c>
      <c r="J3" s="14">
        <v>1675.5</v>
      </c>
      <c r="K3" s="14"/>
      <c r="L3" s="14"/>
      <c r="M3" s="14"/>
      <c r="N3" s="14"/>
      <c r="O3" s="14"/>
      <c r="P3" s="14">
        <f>IF(AND(TRIM(F3)&lt;&gt;"期初",TRIM(B3)=TRIM(B2)),P2+I3+K3-M3,I3+K3-M3)</f>
        <v>558.5</v>
      </c>
      <c r="Q3" s="14">
        <f t="shared" ref="Q3:Q34" si="0">R3/P3</f>
        <v>3</v>
      </c>
      <c r="R3" s="14">
        <f>IF(AND(TRIM(F3)&lt;&gt;"期初",TRIM(B3)=TRIM(B2)),R2+J3+L3-O3,J3+L3-O3)</f>
        <v>1675.5</v>
      </c>
      <c r="S3" s="42" t="str">
        <f>A3&amp;B3</f>
        <v>11月BG16</v>
      </c>
      <c r="T3" s="24" t="str">
        <f>IF(COUNTIF(S$3:S3,S3)=COUNTIF(S:S,S3),"本月合计","")</f>
        <v>本月合计</v>
      </c>
      <c r="U3" s="24">
        <f>IF(T3="本月合计",SUMIF(S:S,S3,J:J),"")</f>
        <v>1675.5</v>
      </c>
    </row>
    <row r="4" spans="1:21" ht="16" customHeight="1" x14ac:dyDescent="0.15">
      <c r="A4" s="8" t="s">
        <v>158</v>
      </c>
      <c r="B4" s="4" t="s">
        <v>94</v>
      </c>
      <c r="C4" s="4" t="s">
        <v>90</v>
      </c>
      <c r="D4" s="4" t="s">
        <v>76</v>
      </c>
      <c r="E4" s="4" t="s">
        <v>155</v>
      </c>
      <c r="F4" s="8" t="s">
        <v>156</v>
      </c>
      <c r="G4" s="4" t="s">
        <v>7</v>
      </c>
      <c r="H4" s="4">
        <v>2.6</v>
      </c>
      <c r="I4" s="3">
        <v>592</v>
      </c>
      <c r="J4" s="14">
        <v>1539.2</v>
      </c>
      <c r="K4" s="14"/>
      <c r="L4" s="14"/>
      <c r="M4" s="14"/>
      <c r="N4" s="14"/>
      <c r="O4" s="14"/>
      <c r="P4" s="14">
        <f>IF(AND(TRIM(F4)&lt;&gt;"期初",TRIM(B4)=TRIM(B3)),P3+I4+K4-M4,I4+K4-M4)</f>
        <v>592</v>
      </c>
      <c r="Q4" s="14">
        <f t="shared" si="0"/>
        <v>2.6</v>
      </c>
      <c r="R4" s="14">
        <f>IF(AND(TRIM(F4)&lt;&gt;"期初",TRIM(B4)=TRIM(B3)),R3+J4+L4-O4,J4+L4-O4)</f>
        <v>1539.2</v>
      </c>
      <c r="S4" s="42" t="str">
        <f t="shared" ref="S4:S67" si="1">A4&amp;B4</f>
        <v>11月BG18</v>
      </c>
      <c r="T4" s="24" t="str">
        <f>IF(COUNTIF(S$3:S4,S4)=COUNTIF(S:S,S4),"本月合计","")</f>
        <v>本月合计</v>
      </c>
      <c r="U4" s="24">
        <f t="shared" ref="U4:U67" si="2">IF(T4="本月合计",SUMIF(S:S,S4,J:J),"")</f>
        <v>1539.2</v>
      </c>
    </row>
    <row r="5" spans="1:21" ht="16" customHeight="1" x14ac:dyDescent="0.15">
      <c r="A5" s="8" t="s">
        <v>158</v>
      </c>
      <c r="B5" s="4" t="s">
        <v>99</v>
      </c>
      <c r="C5" s="4" t="s">
        <v>90</v>
      </c>
      <c r="D5" s="4" t="s">
        <v>84</v>
      </c>
      <c r="E5" s="4" t="s">
        <v>155</v>
      </c>
      <c r="F5" s="8" t="s">
        <v>156</v>
      </c>
      <c r="G5" s="4" t="s">
        <v>7</v>
      </c>
      <c r="H5" s="4">
        <v>2.6</v>
      </c>
      <c r="I5" s="3">
        <v>705.5</v>
      </c>
      <c r="J5" s="14">
        <v>1834.3</v>
      </c>
      <c r="K5" s="14"/>
      <c r="L5" s="14"/>
      <c r="M5" s="14"/>
      <c r="N5" s="14"/>
      <c r="O5" s="14"/>
      <c r="P5" s="14">
        <f t="shared" ref="P5:P30" si="3">IF(AND(TRIM(F5)&lt;&gt;"期初",TRIM(B5)=TRIM(B4)),P4+I5+K5-M5,I5+K5-M5)</f>
        <v>705.5</v>
      </c>
      <c r="Q5" s="14">
        <f t="shared" si="0"/>
        <v>2.6</v>
      </c>
      <c r="R5" s="14">
        <f t="shared" ref="R5:R30" si="4">IF(AND(TRIM(F5)&lt;&gt;"期初",TRIM(B5)=TRIM(B4)),R4+J5+L5-O5,J5+L5-O5)</f>
        <v>1834.3</v>
      </c>
      <c r="S5" s="42" t="str">
        <f t="shared" si="1"/>
        <v>11月BG22</v>
      </c>
      <c r="T5" s="24" t="str">
        <f>IF(COUNTIF(S$3:S5,S5)=COUNTIF(S:S,S5),"本月合计","")</f>
        <v>本月合计</v>
      </c>
      <c r="U5" s="24">
        <f t="shared" si="2"/>
        <v>1834.3</v>
      </c>
    </row>
    <row r="6" spans="1:21" ht="16" customHeight="1" x14ac:dyDescent="0.15">
      <c r="A6" s="8" t="s">
        <v>158</v>
      </c>
      <c r="B6" s="4" t="s">
        <v>105</v>
      </c>
      <c r="C6" s="4" t="s">
        <v>90</v>
      </c>
      <c r="D6" s="4" t="s">
        <v>93</v>
      </c>
      <c r="E6" s="4" t="s">
        <v>155</v>
      </c>
      <c r="F6" s="8" t="s">
        <v>156</v>
      </c>
      <c r="G6" s="4" t="s">
        <v>7</v>
      </c>
      <c r="H6" s="4">
        <v>2.6</v>
      </c>
      <c r="I6" s="3">
        <v>801</v>
      </c>
      <c r="J6" s="14">
        <v>2082.6</v>
      </c>
      <c r="K6" s="14"/>
      <c r="L6" s="14"/>
      <c r="M6" s="14"/>
      <c r="N6" s="14"/>
      <c r="O6" s="14"/>
      <c r="P6" s="14">
        <f t="shared" si="3"/>
        <v>801</v>
      </c>
      <c r="Q6" s="14">
        <f t="shared" si="0"/>
        <v>2.6</v>
      </c>
      <c r="R6" s="14">
        <f t="shared" si="4"/>
        <v>2082.6</v>
      </c>
      <c r="S6" s="42" t="str">
        <f t="shared" si="1"/>
        <v>11月BG25</v>
      </c>
      <c r="T6" s="24" t="str">
        <f>IF(COUNTIF(S$3:S6,S6)=COUNTIF(S:S,S6),"本月合计","")</f>
        <v>本月合计</v>
      </c>
      <c r="U6" s="24">
        <f t="shared" si="2"/>
        <v>2082.6</v>
      </c>
    </row>
    <row r="7" spans="1:21" ht="16" customHeight="1" x14ac:dyDescent="0.15">
      <c r="A7" s="8" t="s">
        <v>158</v>
      </c>
      <c r="B7" s="4" t="s">
        <v>66</v>
      </c>
      <c r="C7" s="4" t="s">
        <v>30</v>
      </c>
      <c r="D7" s="4" t="s">
        <v>67</v>
      </c>
      <c r="E7" s="4" t="s">
        <v>155</v>
      </c>
      <c r="F7" s="8" t="s">
        <v>156</v>
      </c>
      <c r="G7" s="4" t="s">
        <v>7</v>
      </c>
      <c r="H7" s="4">
        <v>2.8</v>
      </c>
      <c r="I7" s="3">
        <v>186.5</v>
      </c>
      <c r="J7" s="14">
        <v>522.19999999999993</v>
      </c>
      <c r="K7" s="14"/>
      <c r="L7" s="14"/>
      <c r="M7" s="14"/>
      <c r="N7" s="14"/>
      <c r="O7" s="14"/>
      <c r="P7" s="14">
        <f t="shared" si="3"/>
        <v>186.5</v>
      </c>
      <c r="Q7" s="14">
        <f t="shared" si="0"/>
        <v>2.8</v>
      </c>
      <c r="R7" s="14">
        <f t="shared" si="4"/>
        <v>522.19999999999993</v>
      </c>
      <c r="S7" s="42" t="str">
        <f t="shared" si="1"/>
        <v>11月DG1270</v>
      </c>
      <c r="T7" s="24" t="str">
        <f>IF(COUNTIF(S$3:S7,S7)=COUNTIF(S:S,S7),"本月合计","")</f>
        <v>本月合计</v>
      </c>
      <c r="U7" s="24">
        <f t="shared" si="2"/>
        <v>522.19999999999993</v>
      </c>
    </row>
    <row r="8" spans="1:21" ht="16" customHeight="1" x14ac:dyDescent="0.15">
      <c r="A8" s="8" t="s">
        <v>158</v>
      </c>
      <c r="B8" s="4" t="s">
        <v>29</v>
      </c>
      <c r="C8" s="4" t="s">
        <v>30</v>
      </c>
      <c r="D8" s="4" t="s">
        <v>31</v>
      </c>
      <c r="E8" s="4" t="s">
        <v>155</v>
      </c>
      <c r="F8" s="8" t="s">
        <v>156</v>
      </c>
      <c r="G8" s="4" t="s">
        <v>7</v>
      </c>
      <c r="H8" s="4">
        <v>2.8</v>
      </c>
      <c r="I8" s="3">
        <v>41</v>
      </c>
      <c r="J8" s="14">
        <v>114.8</v>
      </c>
      <c r="K8" s="14"/>
      <c r="L8" s="14"/>
      <c r="M8" s="14"/>
      <c r="N8" s="14"/>
      <c r="O8" s="14"/>
      <c r="P8" s="14">
        <f t="shared" si="3"/>
        <v>41</v>
      </c>
      <c r="Q8" s="14">
        <f t="shared" si="0"/>
        <v>2.8</v>
      </c>
      <c r="R8" s="14">
        <f t="shared" si="4"/>
        <v>114.8</v>
      </c>
      <c r="S8" s="42" t="str">
        <f t="shared" si="1"/>
        <v>11月DG450</v>
      </c>
      <c r="T8" s="24" t="str">
        <f>IF(COUNTIF(S$3:S8,S8)=COUNTIF(S:S,S8),"本月合计","")</f>
        <v>本月合计</v>
      </c>
      <c r="U8" s="24">
        <f t="shared" si="2"/>
        <v>114.8</v>
      </c>
    </row>
    <row r="9" spans="1:21" ht="16" customHeight="1" x14ac:dyDescent="0.15">
      <c r="A9" s="8" t="s">
        <v>158</v>
      </c>
      <c r="B9" s="4" t="s">
        <v>64</v>
      </c>
      <c r="C9" s="4" t="s">
        <v>30</v>
      </c>
      <c r="D9" s="4" t="s">
        <v>65</v>
      </c>
      <c r="E9" s="4" t="s">
        <v>155</v>
      </c>
      <c r="F9" s="8" t="s">
        <v>156</v>
      </c>
      <c r="G9" s="4" t="s">
        <v>7</v>
      </c>
      <c r="H9" s="4">
        <v>2.65</v>
      </c>
      <c r="I9" s="3">
        <v>175.5</v>
      </c>
      <c r="J9" s="14">
        <v>465.07499999999999</v>
      </c>
      <c r="K9" s="14"/>
      <c r="L9" s="14"/>
      <c r="M9" s="14"/>
      <c r="N9" s="14"/>
      <c r="O9" s="14"/>
      <c r="P9" s="14">
        <f t="shared" si="3"/>
        <v>175.5</v>
      </c>
      <c r="Q9" s="14">
        <f t="shared" si="0"/>
        <v>2.65</v>
      </c>
      <c r="R9" s="14">
        <f t="shared" si="4"/>
        <v>465.07499999999999</v>
      </c>
      <c r="S9" s="42" t="str">
        <f t="shared" si="1"/>
        <v>11月DG669</v>
      </c>
      <c r="T9" s="24" t="str">
        <f>IF(COUNTIF(S$3:S9,S9)=COUNTIF(S:S,S9),"本月合计","")</f>
        <v>本月合计</v>
      </c>
      <c r="U9" s="24">
        <f t="shared" si="2"/>
        <v>465.07499999999999</v>
      </c>
    </row>
    <row r="10" spans="1:21" ht="16" customHeight="1" x14ac:dyDescent="0.15">
      <c r="A10" s="8" t="s">
        <v>158</v>
      </c>
      <c r="B10" s="4" t="s">
        <v>62</v>
      </c>
      <c r="C10" s="4" t="s">
        <v>30</v>
      </c>
      <c r="D10" s="4" t="s">
        <v>63</v>
      </c>
      <c r="E10" s="4" t="s">
        <v>155</v>
      </c>
      <c r="F10" s="8" t="s">
        <v>156</v>
      </c>
      <c r="G10" s="4" t="s">
        <v>7</v>
      </c>
      <c r="H10" s="4">
        <v>2.65</v>
      </c>
      <c r="I10" s="3">
        <v>175.5</v>
      </c>
      <c r="J10" s="14">
        <v>465.07499999999999</v>
      </c>
      <c r="K10" s="14"/>
      <c r="L10" s="14"/>
      <c r="M10" s="14"/>
      <c r="N10" s="14"/>
      <c r="O10" s="14"/>
      <c r="P10" s="14">
        <f t="shared" si="3"/>
        <v>175.5</v>
      </c>
      <c r="Q10" s="14">
        <f t="shared" si="0"/>
        <v>2.65</v>
      </c>
      <c r="R10" s="14">
        <f t="shared" si="4"/>
        <v>465.07499999999999</v>
      </c>
      <c r="S10" s="42" t="str">
        <f t="shared" si="1"/>
        <v>11月DG675</v>
      </c>
      <c r="T10" s="24" t="str">
        <f>IF(COUNTIF(S$3:S10,S10)=COUNTIF(S:S,S10),"本月合计","")</f>
        <v>本月合计</v>
      </c>
      <c r="U10" s="24">
        <f t="shared" si="2"/>
        <v>465.07499999999999</v>
      </c>
    </row>
    <row r="11" spans="1:21" ht="16" customHeight="1" x14ac:dyDescent="0.15">
      <c r="A11" s="8" t="s">
        <v>158</v>
      </c>
      <c r="B11" s="4" t="s">
        <v>51</v>
      </c>
      <c r="C11" s="4" t="s">
        <v>30</v>
      </c>
      <c r="D11" s="4" t="s">
        <v>52</v>
      </c>
      <c r="E11" s="4" t="s">
        <v>155</v>
      </c>
      <c r="F11" s="8" t="s">
        <v>156</v>
      </c>
      <c r="G11" s="4" t="s">
        <v>7</v>
      </c>
      <c r="H11" s="4">
        <v>2.8</v>
      </c>
      <c r="I11" s="3">
        <v>80</v>
      </c>
      <c r="J11" s="14">
        <v>224</v>
      </c>
      <c r="K11" s="14"/>
      <c r="L11" s="14"/>
      <c r="M11" s="14"/>
      <c r="N11" s="14"/>
      <c r="O11" s="14"/>
      <c r="P11" s="14">
        <f t="shared" si="3"/>
        <v>80</v>
      </c>
      <c r="Q11" s="14">
        <f t="shared" si="0"/>
        <v>2.8</v>
      </c>
      <c r="R11" s="14">
        <f t="shared" si="4"/>
        <v>224</v>
      </c>
      <c r="S11" s="42" t="str">
        <f t="shared" si="1"/>
        <v>11月DG850</v>
      </c>
      <c r="T11" s="24" t="str">
        <f>IF(COUNTIF(S$3:S11,S11)=COUNTIF(S:S,S11),"本月合计","")</f>
        <v>本月合计</v>
      </c>
      <c r="U11" s="24">
        <f t="shared" si="2"/>
        <v>224</v>
      </c>
    </row>
    <row r="12" spans="1:21" ht="16" customHeight="1" x14ac:dyDescent="0.15">
      <c r="A12" s="8" t="s">
        <v>158</v>
      </c>
      <c r="B12" s="11" t="s">
        <v>166</v>
      </c>
      <c r="C12" s="11" t="s">
        <v>101</v>
      </c>
      <c r="D12" s="11" t="s">
        <v>167</v>
      </c>
      <c r="E12" s="4" t="s">
        <v>155</v>
      </c>
      <c r="F12" s="8" t="s">
        <v>217</v>
      </c>
      <c r="G12" s="11" t="s">
        <v>7</v>
      </c>
      <c r="H12" s="11">
        <f>L12/K12</f>
        <v>3.9659931506849313</v>
      </c>
      <c r="I12" s="14"/>
      <c r="J12" s="14"/>
      <c r="K12" s="33">
        <v>584</v>
      </c>
      <c r="L12" s="33">
        <v>2316.14</v>
      </c>
      <c r="M12" s="14"/>
      <c r="N12" s="14"/>
      <c r="O12" s="14"/>
      <c r="P12" s="14">
        <f t="shared" si="3"/>
        <v>584</v>
      </c>
      <c r="Q12" s="14">
        <f t="shared" si="0"/>
        <v>3.9659931506849313</v>
      </c>
      <c r="R12" s="14">
        <f t="shared" si="4"/>
        <v>2316.14</v>
      </c>
      <c r="S12" s="42" t="str">
        <f t="shared" si="1"/>
        <v>11月DP433</v>
      </c>
      <c r="T12" s="24" t="str">
        <f>IF(COUNTIF(S$3:S12,S12)=COUNTIF(S:S,S12),"本月合计","")</f>
        <v>本月合计</v>
      </c>
      <c r="U12" s="24">
        <f t="shared" si="2"/>
        <v>0</v>
      </c>
    </row>
    <row r="13" spans="1:21" ht="16" customHeight="1" x14ac:dyDescent="0.15">
      <c r="A13" s="8" t="s">
        <v>158</v>
      </c>
      <c r="B13" s="4" t="s">
        <v>103</v>
      </c>
      <c r="C13" s="4" t="s">
        <v>101</v>
      </c>
      <c r="D13" s="4" t="s">
        <v>104</v>
      </c>
      <c r="E13" s="4" t="s">
        <v>155</v>
      </c>
      <c r="F13" s="8" t="s">
        <v>156</v>
      </c>
      <c r="G13" s="4" t="s">
        <v>7</v>
      </c>
      <c r="H13" s="4">
        <v>3.73</v>
      </c>
      <c r="I13" s="3">
        <v>792.5</v>
      </c>
      <c r="J13" s="14">
        <v>2956.0250000000001</v>
      </c>
      <c r="K13" s="14"/>
      <c r="L13" s="14"/>
      <c r="M13" s="14"/>
      <c r="N13" s="14"/>
      <c r="O13" s="14"/>
      <c r="P13" s="14">
        <f t="shared" si="3"/>
        <v>792.5</v>
      </c>
      <c r="Q13" s="14">
        <f t="shared" si="0"/>
        <v>3.73</v>
      </c>
      <c r="R13" s="14">
        <f t="shared" si="4"/>
        <v>2956.0250000000001</v>
      </c>
      <c r="S13" s="42" t="str">
        <f t="shared" si="1"/>
        <v>11月DP645</v>
      </c>
      <c r="T13" s="24" t="str">
        <f>IF(COUNTIF(S$3:S13,S13)=COUNTIF(S:S,S13),"本月合计","")</f>
        <v>本月合计</v>
      </c>
      <c r="U13" s="24">
        <f t="shared" si="2"/>
        <v>2956.0250000000001</v>
      </c>
    </row>
    <row r="14" spans="1:21" ht="16" customHeight="1" x14ac:dyDescent="0.15">
      <c r="A14" s="8" t="s">
        <v>158</v>
      </c>
      <c r="B14" s="4" t="s">
        <v>100</v>
      </c>
      <c r="C14" s="4" t="s">
        <v>101</v>
      </c>
      <c r="D14" s="4" t="s">
        <v>102</v>
      </c>
      <c r="E14" s="4" t="s">
        <v>155</v>
      </c>
      <c r="F14" s="8" t="s">
        <v>156</v>
      </c>
      <c r="G14" s="4" t="s">
        <v>7</v>
      </c>
      <c r="H14" s="4">
        <v>3.35</v>
      </c>
      <c r="I14" s="3">
        <v>721.5</v>
      </c>
      <c r="J14" s="14">
        <v>2417.0250000000001</v>
      </c>
      <c r="K14" s="14"/>
      <c r="L14" s="14"/>
      <c r="M14" s="14"/>
      <c r="N14" s="14"/>
      <c r="O14" s="14"/>
      <c r="P14" s="14">
        <f t="shared" si="3"/>
        <v>721.5</v>
      </c>
      <c r="Q14" s="14">
        <f t="shared" si="0"/>
        <v>3.35</v>
      </c>
      <c r="R14" s="14">
        <f t="shared" si="4"/>
        <v>2417.0250000000001</v>
      </c>
      <c r="S14" s="42" t="str">
        <f t="shared" si="1"/>
        <v>11月DP670</v>
      </c>
      <c r="T14" s="24" t="str">
        <f>IF(COUNTIF(S$3:S14,S14)=COUNTIF(S:S,S14),"本月合计","")</f>
        <v>本月合计</v>
      </c>
      <c r="U14" s="24">
        <f t="shared" si="2"/>
        <v>2417.0250000000001</v>
      </c>
    </row>
    <row r="15" spans="1:21" ht="16" customHeight="1" x14ac:dyDescent="0.15">
      <c r="A15" s="8" t="s">
        <v>158</v>
      </c>
      <c r="B15" s="11" t="s">
        <v>168</v>
      </c>
      <c r="C15" s="11" t="s">
        <v>169</v>
      </c>
      <c r="D15" s="11" t="s">
        <v>170</v>
      </c>
      <c r="E15" s="4" t="s">
        <v>155</v>
      </c>
      <c r="F15" s="8" t="s">
        <v>217</v>
      </c>
      <c r="G15" s="11" t="s">
        <v>7</v>
      </c>
      <c r="H15" s="11">
        <f>L15/K15</f>
        <v>45.15995550611791</v>
      </c>
      <c r="I15" s="14"/>
      <c r="J15" s="14"/>
      <c r="K15" s="33">
        <v>89.9</v>
      </c>
      <c r="L15" s="33">
        <v>4059.88</v>
      </c>
      <c r="M15" s="14"/>
      <c r="N15" s="14"/>
      <c r="O15" s="14"/>
      <c r="P15" s="14">
        <f t="shared" si="3"/>
        <v>89.9</v>
      </c>
      <c r="Q15" s="14">
        <f t="shared" si="0"/>
        <v>45.15995550611791</v>
      </c>
      <c r="R15" s="14">
        <f t="shared" si="4"/>
        <v>4059.88</v>
      </c>
      <c r="S15" s="42" t="str">
        <f t="shared" si="1"/>
        <v>11月DTZ0859</v>
      </c>
      <c r="T15" s="24" t="str">
        <f>IF(COUNTIF(S$3:S15,S15)=COUNTIF(S:S,S15),"本月合计","")</f>
        <v>本月合计</v>
      </c>
      <c r="U15" s="24">
        <f t="shared" si="2"/>
        <v>0</v>
      </c>
    </row>
    <row r="16" spans="1:21" ht="16" customHeight="1" x14ac:dyDescent="0.15">
      <c r="A16" s="8" t="s">
        <v>158</v>
      </c>
      <c r="B16" s="4" t="s">
        <v>26</v>
      </c>
      <c r="C16" s="4" t="s">
        <v>27</v>
      </c>
      <c r="D16" s="4" t="s">
        <v>28</v>
      </c>
      <c r="E16" s="4" t="s">
        <v>155</v>
      </c>
      <c r="F16" s="8" t="s">
        <v>156</v>
      </c>
      <c r="G16" s="4" t="s">
        <v>7</v>
      </c>
      <c r="H16" s="4">
        <v>5</v>
      </c>
      <c r="I16" s="3">
        <v>32.5</v>
      </c>
      <c r="J16" s="14">
        <v>162.5</v>
      </c>
      <c r="K16" s="14"/>
      <c r="L16" s="14"/>
      <c r="M16" s="14"/>
      <c r="N16" s="14"/>
      <c r="O16" s="14"/>
      <c r="P16" s="14">
        <f t="shared" si="3"/>
        <v>32.5</v>
      </c>
      <c r="Q16" s="14">
        <f t="shared" si="0"/>
        <v>5</v>
      </c>
      <c r="R16" s="14">
        <f t="shared" si="4"/>
        <v>162.5</v>
      </c>
      <c r="S16" s="42" t="str">
        <f t="shared" si="1"/>
        <v>11月GG183</v>
      </c>
      <c r="T16" s="24" t="str">
        <f>IF(COUNTIF(S$3:S16,S16)=COUNTIF(S:S,S16),"本月合计","")</f>
        <v>本月合计</v>
      </c>
      <c r="U16" s="24">
        <f t="shared" si="2"/>
        <v>162.5</v>
      </c>
    </row>
    <row r="17" spans="1:21" ht="16" customHeight="1" x14ac:dyDescent="0.15">
      <c r="A17" s="8" t="s">
        <v>158</v>
      </c>
      <c r="B17" s="4" t="s">
        <v>45</v>
      </c>
      <c r="C17" s="4" t="s">
        <v>12</v>
      </c>
      <c r="D17" s="4" t="s">
        <v>46</v>
      </c>
      <c r="E17" s="4" t="s">
        <v>155</v>
      </c>
      <c r="F17" s="8" t="s">
        <v>156</v>
      </c>
      <c r="G17" s="4" t="s">
        <v>7</v>
      </c>
      <c r="H17" s="4">
        <v>14.27</v>
      </c>
      <c r="I17" s="3">
        <v>70</v>
      </c>
      <c r="J17" s="14">
        <v>998.9</v>
      </c>
      <c r="K17" s="14"/>
      <c r="L17" s="14"/>
      <c r="M17" s="14"/>
      <c r="N17" s="14"/>
      <c r="O17" s="14"/>
      <c r="P17" s="14">
        <f t="shared" si="3"/>
        <v>70</v>
      </c>
      <c r="Q17" s="14">
        <f t="shared" si="0"/>
        <v>14.27</v>
      </c>
      <c r="R17" s="14">
        <f t="shared" si="4"/>
        <v>998.9</v>
      </c>
      <c r="S17" s="42" t="str">
        <f t="shared" si="1"/>
        <v>11月JBLBJ1D</v>
      </c>
      <c r="T17" s="24" t="str">
        <f>IF(COUNTIF(S$3:S17,S17)=COUNTIF(S:S,S17),"本月合计","")</f>
        <v>本月合计</v>
      </c>
      <c r="U17" s="24">
        <f t="shared" si="2"/>
        <v>998.9</v>
      </c>
    </row>
    <row r="18" spans="1:21" ht="16" customHeight="1" x14ac:dyDescent="0.15">
      <c r="A18" s="8" t="s">
        <v>158</v>
      </c>
      <c r="B18" s="4" t="s">
        <v>40</v>
      </c>
      <c r="C18" s="4" t="s">
        <v>12</v>
      </c>
      <c r="D18" s="4" t="s">
        <v>41</v>
      </c>
      <c r="E18" s="4" t="s">
        <v>155</v>
      </c>
      <c r="F18" s="8" t="s">
        <v>156</v>
      </c>
      <c r="G18" s="4" t="s">
        <v>7</v>
      </c>
      <c r="H18" s="4">
        <v>14.27</v>
      </c>
      <c r="I18" s="3">
        <v>51</v>
      </c>
      <c r="J18" s="14">
        <v>727.77</v>
      </c>
      <c r="K18" s="14"/>
      <c r="L18" s="14"/>
      <c r="M18" s="14"/>
      <c r="N18" s="14"/>
      <c r="O18" s="14"/>
      <c r="P18" s="14">
        <f t="shared" si="3"/>
        <v>51</v>
      </c>
      <c r="Q18" s="14">
        <f t="shared" si="0"/>
        <v>14.27</v>
      </c>
      <c r="R18" s="14">
        <f t="shared" si="4"/>
        <v>727.77</v>
      </c>
      <c r="S18" s="42" t="str">
        <f t="shared" si="1"/>
        <v>11月JBLBJ1G</v>
      </c>
      <c r="T18" s="24" t="str">
        <f>IF(COUNTIF(S$3:S18,S18)=COUNTIF(S:S,S18),"本月合计","")</f>
        <v>本月合计</v>
      </c>
      <c r="U18" s="24">
        <f t="shared" si="2"/>
        <v>727.77</v>
      </c>
    </row>
    <row r="19" spans="1:21" ht="16" customHeight="1" x14ac:dyDescent="0.15">
      <c r="A19" s="8" t="s">
        <v>158</v>
      </c>
      <c r="B19" s="4" t="s">
        <v>16</v>
      </c>
      <c r="C19" s="4" t="s">
        <v>12</v>
      </c>
      <c r="D19" s="4" t="s">
        <v>17</v>
      </c>
      <c r="E19" s="4" t="s">
        <v>155</v>
      </c>
      <c r="F19" s="8" t="s">
        <v>156</v>
      </c>
      <c r="G19" s="4" t="s">
        <v>7</v>
      </c>
      <c r="H19" s="4">
        <v>14.27</v>
      </c>
      <c r="I19" s="3">
        <v>15</v>
      </c>
      <c r="J19" s="14">
        <v>214.04999999999998</v>
      </c>
      <c r="K19" s="14"/>
      <c r="L19" s="14"/>
      <c r="M19" s="14"/>
      <c r="N19" s="14"/>
      <c r="O19" s="14"/>
      <c r="P19" s="14">
        <f t="shared" si="3"/>
        <v>15</v>
      </c>
      <c r="Q19" s="14">
        <f t="shared" si="0"/>
        <v>14.27</v>
      </c>
      <c r="R19" s="14">
        <f t="shared" si="4"/>
        <v>214.04999999999998</v>
      </c>
      <c r="S19" s="42" t="str">
        <f t="shared" si="1"/>
        <v>11月JBLBJ1Y</v>
      </c>
      <c r="T19" s="24" t="str">
        <f>IF(COUNTIF(S$3:S19,S19)=COUNTIF(S:S,S19),"本月合计","")</f>
        <v>本月合计</v>
      </c>
      <c r="U19" s="24">
        <f t="shared" si="2"/>
        <v>214.04999999999998</v>
      </c>
    </row>
    <row r="20" spans="1:21" ht="16" customHeight="1" x14ac:dyDescent="0.15">
      <c r="A20" s="8" t="s">
        <v>158</v>
      </c>
      <c r="B20" s="4" t="s">
        <v>47</v>
      </c>
      <c r="C20" s="4" t="s">
        <v>12</v>
      </c>
      <c r="D20" s="4" t="s">
        <v>48</v>
      </c>
      <c r="E20" s="4" t="s">
        <v>155</v>
      </c>
      <c r="F20" s="8" t="s">
        <v>156</v>
      </c>
      <c r="G20" s="4" t="s">
        <v>7</v>
      </c>
      <c r="H20" s="4">
        <v>14.27</v>
      </c>
      <c r="I20" s="3">
        <v>71</v>
      </c>
      <c r="J20" s="14">
        <v>1013.17</v>
      </c>
      <c r="K20" s="14"/>
      <c r="L20" s="14"/>
      <c r="M20" s="14"/>
      <c r="N20" s="14"/>
      <c r="O20" s="14"/>
      <c r="P20" s="14">
        <f t="shared" si="3"/>
        <v>71</v>
      </c>
      <c r="Q20" s="14">
        <f t="shared" si="0"/>
        <v>14.27</v>
      </c>
      <c r="R20" s="14">
        <f t="shared" si="4"/>
        <v>1013.17</v>
      </c>
      <c r="S20" s="42" t="str">
        <f t="shared" si="1"/>
        <v>11月JBLBJ2D</v>
      </c>
      <c r="T20" s="24" t="str">
        <f>IF(COUNTIF(S$3:S20,S20)=COUNTIF(S:S,S20),"本月合计","")</f>
        <v>本月合计</v>
      </c>
      <c r="U20" s="24">
        <f t="shared" si="2"/>
        <v>1013.17</v>
      </c>
    </row>
    <row r="21" spans="1:21" ht="16" customHeight="1" x14ac:dyDescent="0.15">
      <c r="A21" s="8" t="s">
        <v>158</v>
      </c>
      <c r="B21" s="4" t="s">
        <v>35</v>
      </c>
      <c r="C21" s="4" t="s">
        <v>12</v>
      </c>
      <c r="D21" s="4" t="s">
        <v>36</v>
      </c>
      <c r="E21" s="4" t="s">
        <v>155</v>
      </c>
      <c r="F21" s="8" t="s">
        <v>156</v>
      </c>
      <c r="G21" s="4" t="s">
        <v>7</v>
      </c>
      <c r="H21" s="4">
        <v>14.27</v>
      </c>
      <c r="I21" s="3">
        <v>48</v>
      </c>
      <c r="J21" s="14">
        <v>684.96</v>
      </c>
      <c r="K21" s="14"/>
      <c r="L21" s="14"/>
      <c r="M21" s="14"/>
      <c r="N21" s="14"/>
      <c r="O21" s="14"/>
      <c r="P21" s="14">
        <f t="shared" si="3"/>
        <v>48</v>
      </c>
      <c r="Q21" s="14">
        <f t="shared" si="0"/>
        <v>14.270000000000001</v>
      </c>
      <c r="R21" s="14">
        <f t="shared" si="4"/>
        <v>684.96</v>
      </c>
      <c r="S21" s="42" t="str">
        <f t="shared" si="1"/>
        <v>11月JBLBJ2G</v>
      </c>
      <c r="T21" s="24" t="str">
        <f>IF(COUNTIF(S$3:S21,S21)=COUNTIF(S:S,S21),"本月合计","")</f>
        <v>本月合计</v>
      </c>
      <c r="U21" s="24">
        <f t="shared" si="2"/>
        <v>684.96</v>
      </c>
    </row>
    <row r="22" spans="1:21" ht="16" customHeight="1" x14ac:dyDescent="0.15">
      <c r="A22" s="8" t="s">
        <v>158</v>
      </c>
      <c r="B22" s="4" t="s">
        <v>14</v>
      </c>
      <c r="C22" s="4" t="s">
        <v>12</v>
      </c>
      <c r="D22" s="4" t="s">
        <v>15</v>
      </c>
      <c r="E22" s="4" t="s">
        <v>155</v>
      </c>
      <c r="F22" s="8" t="s">
        <v>156</v>
      </c>
      <c r="G22" s="4" t="s">
        <v>7</v>
      </c>
      <c r="H22" s="4">
        <v>14.27</v>
      </c>
      <c r="I22" s="3">
        <v>12</v>
      </c>
      <c r="J22" s="14">
        <v>171.24</v>
      </c>
      <c r="K22" s="14"/>
      <c r="L22" s="14"/>
      <c r="M22" s="14"/>
      <c r="N22" s="14"/>
      <c r="O22" s="14"/>
      <c r="P22" s="14">
        <f t="shared" si="3"/>
        <v>12</v>
      </c>
      <c r="Q22" s="14">
        <f t="shared" si="0"/>
        <v>14.270000000000001</v>
      </c>
      <c r="R22" s="14">
        <f t="shared" si="4"/>
        <v>171.24</v>
      </c>
      <c r="S22" s="42" t="str">
        <f t="shared" si="1"/>
        <v>11月JBLBJ2Y</v>
      </c>
      <c r="T22" s="24" t="str">
        <f>IF(COUNTIF(S$3:S22,S22)=COUNTIF(S:S,S22),"本月合计","")</f>
        <v>本月合计</v>
      </c>
      <c r="U22" s="24">
        <f t="shared" si="2"/>
        <v>171.24</v>
      </c>
    </row>
    <row r="23" spans="1:21" ht="16" customHeight="1" x14ac:dyDescent="0.15">
      <c r="A23" s="8" t="s">
        <v>158</v>
      </c>
      <c r="B23" s="4" t="s">
        <v>22</v>
      </c>
      <c r="C23" s="4" t="s">
        <v>12</v>
      </c>
      <c r="D23" s="4" t="s">
        <v>23</v>
      </c>
      <c r="E23" s="4" t="s">
        <v>155</v>
      </c>
      <c r="F23" s="8" t="s">
        <v>156</v>
      </c>
      <c r="G23" s="4" t="s">
        <v>7</v>
      </c>
      <c r="H23" s="4">
        <v>14.21</v>
      </c>
      <c r="I23" s="3">
        <v>28</v>
      </c>
      <c r="J23" s="14">
        <v>397.88</v>
      </c>
      <c r="K23" s="14"/>
      <c r="L23" s="14"/>
      <c r="M23" s="14"/>
      <c r="N23" s="14"/>
      <c r="O23" s="14"/>
      <c r="P23" s="14">
        <f t="shared" si="3"/>
        <v>28</v>
      </c>
      <c r="Q23" s="14">
        <f t="shared" si="0"/>
        <v>14.209999999999999</v>
      </c>
      <c r="R23" s="14">
        <f t="shared" si="4"/>
        <v>397.88</v>
      </c>
      <c r="S23" s="42" t="str">
        <f t="shared" si="1"/>
        <v>11月JBLHZ1D</v>
      </c>
      <c r="T23" s="24" t="str">
        <f>IF(COUNTIF(S$3:S23,S23)=COUNTIF(S:S,S23),"本月合计","")</f>
        <v>本月合计</v>
      </c>
      <c r="U23" s="24">
        <f t="shared" si="2"/>
        <v>397.88</v>
      </c>
    </row>
    <row r="24" spans="1:21" ht="16" customHeight="1" x14ac:dyDescent="0.15">
      <c r="A24" s="8" t="s">
        <v>158</v>
      </c>
      <c r="B24" s="4" t="s">
        <v>20</v>
      </c>
      <c r="C24" s="4" t="s">
        <v>12</v>
      </c>
      <c r="D24" s="4" t="s">
        <v>21</v>
      </c>
      <c r="E24" s="4" t="s">
        <v>155</v>
      </c>
      <c r="F24" s="8" t="s">
        <v>156</v>
      </c>
      <c r="G24" s="4" t="s">
        <v>7</v>
      </c>
      <c r="H24" s="4">
        <v>14.22</v>
      </c>
      <c r="I24" s="3">
        <v>20</v>
      </c>
      <c r="J24" s="14">
        <v>284.40000000000003</v>
      </c>
      <c r="K24" s="14"/>
      <c r="L24" s="14"/>
      <c r="M24" s="14"/>
      <c r="N24" s="14"/>
      <c r="O24" s="14"/>
      <c r="P24" s="14">
        <f t="shared" si="3"/>
        <v>20</v>
      </c>
      <c r="Q24" s="14">
        <f t="shared" si="0"/>
        <v>14.220000000000002</v>
      </c>
      <c r="R24" s="14">
        <f t="shared" si="4"/>
        <v>284.40000000000003</v>
      </c>
      <c r="S24" s="42" t="str">
        <f t="shared" si="1"/>
        <v>11月JBLHZ1G</v>
      </c>
      <c r="T24" s="24" t="str">
        <f>IF(COUNTIF(S$3:S24,S24)=COUNTIF(S:S,S24),"本月合计","")</f>
        <v>本月合计</v>
      </c>
      <c r="U24" s="24">
        <f t="shared" si="2"/>
        <v>284.40000000000003</v>
      </c>
    </row>
    <row r="25" spans="1:21" ht="16" customHeight="1" x14ac:dyDescent="0.15">
      <c r="A25" s="8" t="s">
        <v>158</v>
      </c>
      <c r="B25" s="4" t="s">
        <v>11</v>
      </c>
      <c r="C25" s="4" t="s">
        <v>12</v>
      </c>
      <c r="D25" s="4" t="s">
        <v>13</v>
      </c>
      <c r="E25" s="4" t="s">
        <v>155</v>
      </c>
      <c r="F25" s="8" t="s">
        <v>156</v>
      </c>
      <c r="G25" s="4" t="s">
        <v>7</v>
      </c>
      <c r="H25" s="4">
        <v>14.23</v>
      </c>
      <c r="I25" s="3">
        <v>12</v>
      </c>
      <c r="J25" s="14">
        <v>170.76</v>
      </c>
      <c r="K25" s="14"/>
      <c r="L25" s="14"/>
      <c r="M25" s="14"/>
      <c r="N25" s="14"/>
      <c r="O25" s="14"/>
      <c r="P25" s="14">
        <f t="shared" si="3"/>
        <v>12</v>
      </c>
      <c r="Q25" s="14">
        <f t="shared" si="0"/>
        <v>14.229999999999999</v>
      </c>
      <c r="R25" s="14">
        <f t="shared" si="4"/>
        <v>170.76</v>
      </c>
      <c r="S25" s="42" t="str">
        <f t="shared" si="1"/>
        <v>11月JBLHZ1Y</v>
      </c>
      <c r="T25" s="24" t="str">
        <f>IF(COUNTIF(S$3:S25,S25)=COUNTIF(S:S,S25),"本月合计","")</f>
        <v>本月合计</v>
      </c>
      <c r="U25" s="24">
        <f t="shared" si="2"/>
        <v>170.76</v>
      </c>
    </row>
    <row r="26" spans="1:21" ht="16" customHeight="1" x14ac:dyDescent="0.15">
      <c r="A26" s="8" t="s">
        <v>158</v>
      </c>
      <c r="B26" s="4" t="s">
        <v>49</v>
      </c>
      <c r="C26" s="4" t="s">
        <v>12</v>
      </c>
      <c r="D26" s="4" t="s">
        <v>50</v>
      </c>
      <c r="E26" s="4" t="s">
        <v>155</v>
      </c>
      <c r="F26" s="8" t="s">
        <v>156</v>
      </c>
      <c r="G26" s="4" t="s">
        <v>7</v>
      </c>
      <c r="H26" s="4">
        <v>14.2</v>
      </c>
      <c r="I26" s="3">
        <v>73</v>
      </c>
      <c r="J26" s="14">
        <v>1036.5999999999999</v>
      </c>
      <c r="K26" s="14"/>
      <c r="L26" s="14"/>
      <c r="M26" s="14"/>
      <c r="N26" s="14"/>
      <c r="O26" s="14"/>
      <c r="P26" s="14">
        <f t="shared" si="3"/>
        <v>73</v>
      </c>
      <c r="Q26" s="14">
        <f t="shared" si="0"/>
        <v>14.2</v>
      </c>
      <c r="R26" s="14">
        <f t="shared" si="4"/>
        <v>1036.5999999999999</v>
      </c>
      <c r="S26" s="42" t="str">
        <f t="shared" si="1"/>
        <v>11月JBLHZ2D</v>
      </c>
      <c r="T26" s="24" t="str">
        <f>IF(COUNTIF(S$3:S26,S26)=COUNTIF(S:S,S26),"本月合计","")</f>
        <v>本月合计</v>
      </c>
      <c r="U26" s="24">
        <f t="shared" si="2"/>
        <v>1036.5999999999999</v>
      </c>
    </row>
    <row r="27" spans="1:21" ht="16" customHeight="1" x14ac:dyDescent="0.15">
      <c r="A27" s="8" t="s">
        <v>158</v>
      </c>
      <c r="B27" s="4" t="s">
        <v>24</v>
      </c>
      <c r="C27" s="4" t="s">
        <v>12</v>
      </c>
      <c r="D27" s="4" t="s">
        <v>25</v>
      </c>
      <c r="E27" s="4" t="s">
        <v>155</v>
      </c>
      <c r="F27" s="8" t="s">
        <v>156</v>
      </c>
      <c r="G27" s="4" t="s">
        <v>7</v>
      </c>
      <c r="H27" s="4">
        <v>14.17</v>
      </c>
      <c r="I27" s="3">
        <v>31</v>
      </c>
      <c r="J27" s="14">
        <v>439.27</v>
      </c>
      <c r="K27" s="14"/>
      <c r="L27" s="14"/>
      <c r="M27" s="14"/>
      <c r="N27" s="14"/>
      <c r="O27" s="14"/>
      <c r="P27" s="14">
        <f t="shared" si="3"/>
        <v>31</v>
      </c>
      <c r="Q27" s="14">
        <f t="shared" si="0"/>
        <v>14.17</v>
      </c>
      <c r="R27" s="14">
        <f t="shared" si="4"/>
        <v>439.27</v>
      </c>
      <c r="S27" s="42" t="str">
        <f t="shared" si="1"/>
        <v>11月JBLHZ2G</v>
      </c>
      <c r="T27" s="24" t="str">
        <f>IF(COUNTIF(S$3:S27,S27)=COUNTIF(S:S,S27),"本月合计","")</f>
        <v>本月合计</v>
      </c>
      <c r="U27" s="24">
        <f t="shared" si="2"/>
        <v>439.27</v>
      </c>
    </row>
    <row r="28" spans="1:21" ht="16" customHeight="1" x14ac:dyDescent="0.15">
      <c r="A28" s="8" t="s">
        <v>158</v>
      </c>
      <c r="B28" s="4" t="s">
        <v>18</v>
      </c>
      <c r="C28" s="4" t="s">
        <v>12</v>
      </c>
      <c r="D28" s="4" t="s">
        <v>19</v>
      </c>
      <c r="E28" s="4" t="s">
        <v>155</v>
      </c>
      <c r="F28" s="8" t="s">
        <v>156</v>
      </c>
      <c r="G28" s="4" t="s">
        <v>7</v>
      </c>
      <c r="H28" s="4">
        <v>14.2</v>
      </c>
      <c r="I28" s="3">
        <v>15</v>
      </c>
      <c r="J28" s="14">
        <v>213</v>
      </c>
      <c r="K28" s="14"/>
      <c r="L28" s="14"/>
      <c r="M28" s="14"/>
      <c r="N28" s="14"/>
      <c r="O28" s="14"/>
      <c r="P28" s="14">
        <f t="shared" si="3"/>
        <v>15</v>
      </c>
      <c r="Q28" s="14">
        <f t="shared" si="0"/>
        <v>14.2</v>
      </c>
      <c r="R28" s="14">
        <f t="shared" si="4"/>
        <v>213</v>
      </c>
      <c r="S28" s="42" t="str">
        <f t="shared" si="1"/>
        <v>11月JBLHZ2Y</v>
      </c>
      <c r="T28" s="24" t="str">
        <f>IF(COUNTIF(S$3:S28,S28)=COUNTIF(S:S,S28),"本月合计","")</f>
        <v>本月合计</v>
      </c>
      <c r="U28" s="24">
        <f t="shared" si="2"/>
        <v>213</v>
      </c>
    </row>
    <row r="29" spans="1:21" ht="16" customHeight="1" x14ac:dyDescent="0.15">
      <c r="A29" s="8" t="s">
        <v>158</v>
      </c>
      <c r="B29" s="4" t="s">
        <v>81</v>
      </c>
      <c r="C29" s="4" t="s">
        <v>12</v>
      </c>
      <c r="D29" s="4" t="s">
        <v>82</v>
      </c>
      <c r="E29" s="4" t="s">
        <v>155</v>
      </c>
      <c r="F29" s="8" t="s">
        <v>156</v>
      </c>
      <c r="G29" s="4" t="s">
        <v>7</v>
      </c>
      <c r="H29" s="4">
        <v>16.72</v>
      </c>
      <c r="I29" s="3">
        <v>443</v>
      </c>
      <c r="J29" s="14">
        <v>7406.9599999999991</v>
      </c>
      <c r="K29" s="14"/>
      <c r="L29" s="14"/>
      <c r="M29" s="14"/>
      <c r="N29" s="14"/>
      <c r="O29" s="14"/>
      <c r="P29" s="14">
        <f t="shared" si="3"/>
        <v>443</v>
      </c>
      <c r="Q29" s="14">
        <f t="shared" si="0"/>
        <v>16.72</v>
      </c>
      <c r="R29" s="14">
        <f t="shared" si="4"/>
        <v>7406.9599999999991</v>
      </c>
      <c r="S29" s="42" t="str">
        <f t="shared" si="1"/>
        <v>11月JC11</v>
      </c>
      <c r="T29" s="24" t="str">
        <f>IF(COUNTIF(S$3:S29,S29)=COUNTIF(S:S,S29),"本月合计","")</f>
        <v/>
      </c>
      <c r="U29" s="24" t="str">
        <f t="shared" si="2"/>
        <v/>
      </c>
    </row>
    <row r="30" spans="1:21" ht="16" customHeight="1" x14ac:dyDescent="0.15">
      <c r="A30" s="8" t="s">
        <v>158</v>
      </c>
      <c r="B30" s="11" t="s">
        <v>81</v>
      </c>
      <c r="C30" s="11" t="s">
        <v>12</v>
      </c>
      <c r="D30" s="11" t="s">
        <v>171</v>
      </c>
      <c r="E30" s="4" t="s">
        <v>155</v>
      </c>
      <c r="F30" s="8" t="s">
        <v>217</v>
      </c>
      <c r="G30" s="11" t="s">
        <v>7</v>
      </c>
      <c r="H30" s="11">
        <f>L30/K30</f>
        <v>17.710010256410254</v>
      </c>
      <c r="I30" s="14"/>
      <c r="J30" s="14"/>
      <c r="K30" s="33">
        <v>487.5</v>
      </c>
      <c r="L30" s="33">
        <v>8633.6299999999992</v>
      </c>
      <c r="M30" s="14"/>
      <c r="N30" s="14"/>
      <c r="O30" s="14"/>
      <c r="P30" s="14">
        <f t="shared" si="3"/>
        <v>930.5</v>
      </c>
      <c r="Q30" s="14">
        <f t="shared" si="0"/>
        <v>17.238678130037613</v>
      </c>
      <c r="R30" s="14">
        <f t="shared" si="4"/>
        <v>16040.589999999998</v>
      </c>
      <c r="S30" s="42" t="str">
        <f t="shared" si="1"/>
        <v>11月JC11</v>
      </c>
      <c r="T30" s="24" t="str">
        <f>IF(COUNTIF(S$3:S30,S30)=COUNTIF(S:S,S30),"本月合计","")</f>
        <v/>
      </c>
      <c r="U30" s="24" t="str">
        <f t="shared" si="2"/>
        <v/>
      </c>
    </row>
    <row r="31" spans="1:21" ht="16" customHeight="1" x14ac:dyDescent="0.15">
      <c r="A31" s="8" t="s">
        <v>158</v>
      </c>
      <c r="B31" s="11" t="s">
        <v>81</v>
      </c>
      <c r="C31" s="11" t="s">
        <v>12</v>
      </c>
      <c r="D31" s="11" t="s">
        <v>171</v>
      </c>
      <c r="E31" s="4" t="s">
        <v>155</v>
      </c>
      <c r="F31" s="8" t="s">
        <v>229</v>
      </c>
      <c r="G31" s="14"/>
      <c r="H31" s="14"/>
      <c r="I31" s="14"/>
      <c r="J31" s="14"/>
      <c r="K31" s="14"/>
      <c r="L31" s="14"/>
      <c r="M31" s="33">
        <v>443</v>
      </c>
      <c r="N31" s="14">
        <f>IF(F31="生产领用",Q30)</f>
        <v>17.238678130037613</v>
      </c>
      <c r="O31" s="14">
        <f>M31*N31</f>
        <v>7636.7344116066624</v>
      </c>
      <c r="P31" s="14">
        <f>IF(AND(TRIM(F31)&lt;&gt;"期初",TRIM(B31)=TRIM(B30)),P30+I31+K31-M31,I31+K31-M31)</f>
        <v>487.5</v>
      </c>
      <c r="Q31" s="14">
        <f t="shared" si="0"/>
        <v>17.238678130037613</v>
      </c>
      <c r="R31" s="14">
        <f>IF(AND(TRIM(F31)&lt;&gt;"期初",TRIM(B31)=TRIM(B30)),R30+J31+L31-O31,J31+L31-O31)</f>
        <v>8403.8555883933368</v>
      </c>
      <c r="S31" s="42" t="str">
        <f t="shared" si="1"/>
        <v>11月JC11</v>
      </c>
      <c r="T31" s="24" t="str">
        <f>IF(COUNTIF(S$3:S31,S31)=COUNTIF(S:S,S31),"本月合计","")</f>
        <v>本月合计</v>
      </c>
      <c r="U31" s="24">
        <f t="shared" si="2"/>
        <v>7406.9599999999991</v>
      </c>
    </row>
    <row r="32" spans="1:21" ht="16" customHeight="1" x14ac:dyDescent="0.15">
      <c r="A32" s="8" t="s">
        <v>158</v>
      </c>
      <c r="B32" s="6" t="s">
        <v>95</v>
      </c>
      <c r="C32" s="6" t="s">
        <v>12</v>
      </c>
      <c r="D32" s="6" t="s">
        <v>96</v>
      </c>
      <c r="E32" s="4" t="s">
        <v>155</v>
      </c>
      <c r="F32" s="8" t="s">
        <v>156</v>
      </c>
      <c r="G32" s="6" t="s">
        <v>7</v>
      </c>
      <c r="H32" s="6">
        <v>16.760000000000002</v>
      </c>
      <c r="I32" s="5">
        <v>405</v>
      </c>
      <c r="J32" s="14">
        <v>6787.8</v>
      </c>
      <c r="K32" s="14"/>
      <c r="L32" s="14"/>
      <c r="M32" s="14"/>
      <c r="N32" s="14"/>
      <c r="O32" s="14"/>
      <c r="P32" s="14">
        <f>IF(AND(TRIM(F32)&lt;&gt;"期初",TRIM(B32)=TRIM(B31)),P31+I32+K32-M32,I32+K32-M32)</f>
        <v>405</v>
      </c>
      <c r="Q32" s="14">
        <f t="shared" si="0"/>
        <v>16.760000000000002</v>
      </c>
      <c r="R32" s="14">
        <f>IF(AND(TRIM(F32)&lt;&gt;"期初",TRIM(B32)=TRIM(B31)),R31+J32+L32-O32,J32+L32-O32)</f>
        <v>6787.8</v>
      </c>
      <c r="S32" s="42" t="str">
        <f t="shared" si="1"/>
        <v>11月JC12</v>
      </c>
      <c r="T32" s="24" t="str">
        <f>IF(COUNTIF(S$3:S32,S32)=COUNTIF(S:S,S32),"本月合计","")</f>
        <v/>
      </c>
      <c r="U32" s="24" t="str">
        <f t="shared" si="2"/>
        <v/>
      </c>
    </row>
    <row r="33" spans="1:21" ht="16" customHeight="1" x14ac:dyDescent="0.15">
      <c r="A33" s="8" t="s">
        <v>158</v>
      </c>
      <c r="B33" s="11" t="s">
        <v>95</v>
      </c>
      <c r="C33" s="11" t="s">
        <v>12</v>
      </c>
      <c r="D33" s="11" t="s">
        <v>228</v>
      </c>
      <c r="E33" s="4" t="s">
        <v>155</v>
      </c>
      <c r="F33" s="8" t="s">
        <v>229</v>
      </c>
      <c r="G33" s="14"/>
      <c r="H33" s="14"/>
      <c r="I33" s="14"/>
      <c r="J33" s="14"/>
      <c r="K33" s="14"/>
      <c r="L33" s="14"/>
      <c r="M33" s="33">
        <v>200</v>
      </c>
      <c r="N33" s="14">
        <f>IF(F33="生产领用",Q32)</f>
        <v>16.760000000000002</v>
      </c>
      <c r="O33" s="14">
        <f>M33*N33</f>
        <v>3352.0000000000005</v>
      </c>
      <c r="P33" s="14">
        <f>IF(AND(TRIM(F33)&lt;&gt;"期初",TRIM(B33)=TRIM(B32)),P32+I33+K33-M33,I33+K33-M33)</f>
        <v>205</v>
      </c>
      <c r="Q33" s="14">
        <f t="shared" si="0"/>
        <v>16.759999999999998</v>
      </c>
      <c r="R33" s="14">
        <f>IF(AND(TRIM(F33)&lt;&gt;"期初",TRIM(B33)=TRIM(B32)),R32+J33+L33-O33,J33+L33-O33)</f>
        <v>3435.7999999999997</v>
      </c>
      <c r="S33" s="42" t="str">
        <f t="shared" si="1"/>
        <v>11月JC12</v>
      </c>
      <c r="T33" s="24" t="str">
        <f>IF(COUNTIF(S$3:S33,S33)=COUNTIF(S:S,S33),"本月合计","")</f>
        <v>本月合计</v>
      </c>
      <c r="U33" s="24">
        <f t="shared" si="2"/>
        <v>6787.8</v>
      </c>
    </row>
    <row r="34" spans="1:21" ht="16" customHeight="1" x14ac:dyDescent="0.15">
      <c r="A34" s="8" t="s">
        <v>158</v>
      </c>
      <c r="B34" s="11" t="s">
        <v>172</v>
      </c>
      <c r="C34" s="11" t="s">
        <v>12</v>
      </c>
      <c r="D34" s="11" t="s">
        <v>173</v>
      </c>
      <c r="E34" s="4" t="s">
        <v>155</v>
      </c>
      <c r="F34" s="8" t="s">
        <v>217</v>
      </c>
      <c r="G34" s="11" t="s">
        <v>7</v>
      </c>
      <c r="H34" s="11">
        <f>L34/K34</f>
        <v>17.710021881838074</v>
      </c>
      <c r="I34" s="14"/>
      <c r="J34" s="14"/>
      <c r="K34" s="33">
        <v>228.5</v>
      </c>
      <c r="L34" s="33">
        <v>4046.74</v>
      </c>
      <c r="M34" s="14"/>
      <c r="N34" s="14"/>
      <c r="O34" s="14"/>
      <c r="P34" s="14">
        <f t="shared" ref="P34:P36" si="5">IF(AND(TRIM(F34)&lt;&gt;"期初",TRIM(B34)=TRIM(B33)),P33+I34+K34-M34,I34+K34-M34)</f>
        <v>228.5</v>
      </c>
      <c r="Q34" s="14">
        <f t="shared" si="0"/>
        <v>17.710021881838074</v>
      </c>
      <c r="R34" s="14">
        <f t="shared" ref="R34:R36" si="6">IF(AND(TRIM(F34)&lt;&gt;"期初",TRIM(B34)=TRIM(B33)),R33+J34+L34-O34,J34+L34-O34)</f>
        <v>4046.74</v>
      </c>
      <c r="S34" s="42" t="str">
        <f t="shared" si="1"/>
        <v>11月JC1311</v>
      </c>
      <c r="T34" s="24" t="str">
        <f>IF(COUNTIF(S$3:S34,S34)=COUNTIF(S:S,S34),"本月合计","")</f>
        <v>本月合计</v>
      </c>
      <c r="U34" s="24">
        <f t="shared" si="2"/>
        <v>0</v>
      </c>
    </row>
    <row r="35" spans="1:21" ht="16" customHeight="1" x14ac:dyDescent="0.15">
      <c r="A35" s="8" t="s">
        <v>158</v>
      </c>
      <c r="B35" s="4" t="s">
        <v>55</v>
      </c>
      <c r="C35" s="4" t="s">
        <v>12</v>
      </c>
      <c r="D35" s="4" t="s">
        <v>56</v>
      </c>
      <c r="E35" s="4" t="s">
        <v>155</v>
      </c>
      <c r="F35" s="8" t="s">
        <v>156</v>
      </c>
      <c r="G35" s="4" t="s">
        <v>7</v>
      </c>
      <c r="H35" s="4">
        <v>16.72</v>
      </c>
      <c r="I35" s="3">
        <v>92</v>
      </c>
      <c r="J35" s="14">
        <v>1538.2399999999998</v>
      </c>
      <c r="K35" s="14"/>
      <c r="L35" s="14"/>
      <c r="M35" s="14"/>
      <c r="N35" s="14"/>
      <c r="O35" s="14"/>
      <c r="P35" s="14">
        <f t="shared" si="5"/>
        <v>92</v>
      </c>
      <c r="Q35" s="14">
        <f t="shared" ref="Q35:Q66" si="7">R35/P35</f>
        <v>16.72</v>
      </c>
      <c r="R35" s="14">
        <f t="shared" si="6"/>
        <v>1538.2399999999998</v>
      </c>
      <c r="S35" s="42" t="str">
        <f t="shared" si="1"/>
        <v>11月JC1312</v>
      </c>
      <c r="T35" s="24" t="str">
        <f>IF(COUNTIF(S$3:S35,S35)=COUNTIF(S:S,S35),"本月合计","")</f>
        <v/>
      </c>
      <c r="U35" s="24" t="str">
        <f t="shared" si="2"/>
        <v/>
      </c>
    </row>
    <row r="36" spans="1:21" ht="16" customHeight="1" x14ac:dyDescent="0.15">
      <c r="A36" s="8" t="s">
        <v>158</v>
      </c>
      <c r="B36" s="11" t="s">
        <v>55</v>
      </c>
      <c r="C36" s="11" t="s">
        <v>12</v>
      </c>
      <c r="D36" s="11" t="s">
        <v>56</v>
      </c>
      <c r="E36" s="4" t="s">
        <v>155</v>
      </c>
      <c r="F36" s="8" t="s">
        <v>217</v>
      </c>
      <c r="G36" s="11" t="s">
        <v>7</v>
      </c>
      <c r="H36" s="11">
        <f>L36/K36</f>
        <v>17.990031347962383</v>
      </c>
      <c r="I36" s="14"/>
      <c r="J36" s="14"/>
      <c r="K36" s="33">
        <v>159.5</v>
      </c>
      <c r="L36" s="33">
        <v>2869.41</v>
      </c>
      <c r="M36" s="14"/>
      <c r="N36" s="14"/>
      <c r="O36" s="14"/>
      <c r="P36" s="14">
        <f t="shared" si="5"/>
        <v>251.5</v>
      </c>
      <c r="Q36" s="14">
        <f t="shared" si="7"/>
        <v>17.525447316103378</v>
      </c>
      <c r="R36" s="14">
        <f t="shared" si="6"/>
        <v>4407.6499999999996</v>
      </c>
      <c r="S36" s="42" t="str">
        <f t="shared" si="1"/>
        <v>11月JC1312</v>
      </c>
      <c r="T36" s="24" t="str">
        <f>IF(COUNTIF(S$3:S36,S36)=COUNTIF(S:S,S36),"本月合计","")</f>
        <v/>
      </c>
      <c r="U36" s="24" t="str">
        <f t="shared" si="2"/>
        <v/>
      </c>
    </row>
    <row r="37" spans="1:21" ht="16" customHeight="1" x14ac:dyDescent="0.15">
      <c r="A37" s="8" t="s">
        <v>158</v>
      </c>
      <c r="B37" s="11" t="s">
        <v>55</v>
      </c>
      <c r="C37" s="11" t="s">
        <v>12</v>
      </c>
      <c r="D37" s="11" t="s">
        <v>56</v>
      </c>
      <c r="E37" s="4" t="s">
        <v>155</v>
      </c>
      <c r="F37" s="8" t="s">
        <v>229</v>
      </c>
      <c r="G37" s="14"/>
      <c r="H37" s="14"/>
      <c r="I37" s="14"/>
      <c r="J37" s="14"/>
      <c r="K37" s="14"/>
      <c r="L37" s="14"/>
      <c r="M37" s="33">
        <v>251.5</v>
      </c>
      <c r="N37" s="14">
        <f>IF(F37="生产领用",Q36)</f>
        <v>17.525447316103378</v>
      </c>
      <c r="O37" s="14">
        <f>M37*N37</f>
        <v>4407.6499999999996</v>
      </c>
      <c r="P37" s="14">
        <f>IF(AND(TRIM(F37)&lt;&gt;"期初",TRIM(B37)=TRIM(B36)),P36+I37+K37-M37,I37+K37-M37)</f>
        <v>0</v>
      </c>
      <c r="Q37" s="14" t="e">
        <f t="shared" si="7"/>
        <v>#DIV/0!</v>
      </c>
      <c r="R37" s="14">
        <f>IF(AND(TRIM(F37)&lt;&gt;"期初",TRIM(B37)=TRIM(B36)),R36+J37+L37-O37,J37+L37-O37)</f>
        <v>0</v>
      </c>
      <c r="S37" s="42" t="str">
        <f t="shared" si="1"/>
        <v>11月JC1312</v>
      </c>
      <c r="T37" s="24" t="str">
        <f>IF(COUNTIF(S$3:S37,S37)=COUNTIF(S:S,S37),"本月合计","")</f>
        <v>本月合计</v>
      </c>
      <c r="U37" s="24">
        <f t="shared" si="2"/>
        <v>1538.2399999999998</v>
      </c>
    </row>
    <row r="38" spans="1:21" ht="16" customHeight="1" x14ac:dyDescent="0.15">
      <c r="A38" s="8" t="s">
        <v>158</v>
      </c>
      <c r="B38" s="11" t="s">
        <v>174</v>
      </c>
      <c r="C38" s="11" t="s">
        <v>12</v>
      </c>
      <c r="D38" s="11" t="s">
        <v>175</v>
      </c>
      <c r="E38" s="4" t="s">
        <v>155</v>
      </c>
      <c r="F38" s="8" t="s">
        <v>217</v>
      </c>
      <c r="G38" s="11" t="s">
        <v>7</v>
      </c>
      <c r="H38" s="11">
        <f>L38/K38</f>
        <v>17.710023980815347</v>
      </c>
      <c r="I38" s="14"/>
      <c r="J38" s="14"/>
      <c r="K38" s="33">
        <v>208.5</v>
      </c>
      <c r="L38" s="33">
        <v>3692.54</v>
      </c>
      <c r="M38" s="14"/>
      <c r="N38" s="14"/>
      <c r="O38" s="14"/>
      <c r="P38" s="14">
        <f t="shared" ref="P38:P39" si="8">IF(AND(TRIM(F38)&lt;&gt;"期初",TRIM(B38)=TRIM(B37)),P37+I38+K38-M38,I38+K38-M38)</f>
        <v>208.5</v>
      </c>
      <c r="Q38" s="14">
        <f t="shared" si="7"/>
        <v>17.710023980815347</v>
      </c>
      <c r="R38" s="14">
        <f t="shared" ref="R38:R39" si="9">IF(AND(TRIM(F38)&lt;&gt;"期初",TRIM(B38)=TRIM(B37)),R37+J38+L38-O38,J38+L38-O38)</f>
        <v>3692.54</v>
      </c>
      <c r="S38" s="42" t="str">
        <f t="shared" si="1"/>
        <v>11月JC1314</v>
      </c>
      <c r="T38" s="24" t="str">
        <f>IF(COUNTIF(S$3:S38,S38)=COUNTIF(S:S,S38),"本月合计","")</f>
        <v>本月合计</v>
      </c>
      <c r="U38" s="24">
        <f t="shared" si="2"/>
        <v>0</v>
      </c>
    </row>
    <row r="39" spans="1:21" ht="16" customHeight="1" x14ac:dyDescent="0.15">
      <c r="A39" s="8" t="s">
        <v>158</v>
      </c>
      <c r="B39" s="8" t="s">
        <v>68</v>
      </c>
      <c r="C39" s="8" t="s">
        <v>12</v>
      </c>
      <c r="D39" s="8" t="s">
        <v>69</v>
      </c>
      <c r="E39" s="4" t="s">
        <v>155</v>
      </c>
      <c r="F39" s="8" t="s">
        <v>156</v>
      </c>
      <c r="G39" s="8" t="s">
        <v>7</v>
      </c>
      <c r="H39" s="8">
        <v>16.79</v>
      </c>
      <c r="I39" s="7">
        <v>91.5</v>
      </c>
      <c r="J39" s="14">
        <v>1536.2849999999999</v>
      </c>
      <c r="K39" s="14"/>
      <c r="L39" s="14"/>
      <c r="M39" s="14"/>
      <c r="N39" s="14"/>
      <c r="O39" s="14"/>
      <c r="P39" s="14">
        <f t="shared" si="8"/>
        <v>91.5</v>
      </c>
      <c r="Q39" s="14">
        <f t="shared" si="7"/>
        <v>16.79</v>
      </c>
      <c r="R39" s="14">
        <f t="shared" si="9"/>
        <v>1536.2849999999999</v>
      </c>
      <c r="S39" s="42" t="str">
        <f t="shared" si="1"/>
        <v>11月JC1315</v>
      </c>
      <c r="T39" s="24" t="str">
        <f>IF(COUNTIF(S$3:S39,S39)=COUNTIF(S:S,S39),"本月合计","")</f>
        <v/>
      </c>
      <c r="U39" s="24" t="str">
        <f t="shared" si="2"/>
        <v/>
      </c>
    </row>
    <row r="40" spans="1:21" ht="16" customHeight="1" x14ac:dyDescent="0.15">
      <c r="A40" s="8" t="s">
        <v>158</v>
      </c>
      <c r="B40" s="11" t="s">
        <v>68</v>
      </c>
      <c r="C40" s="11" t="s">
        <v>12</v>
      </c>
      <c r="D40" s="11" t="s">
        <v>69</v>
      </c>
      <c r="E40" s="4" t="s">
        <v>155</v>
      </c>
      <c r="F40" s="8" t="s">
        <v>229</v>
      </c>
      <c r="G40" s="14"/>
      <c r="H40" s="14"/>
      <c r="I40" s="14"/>
      <c r="J40" s="14"/>
      <c r="K40" s="14"/>
      <c r="L40" s="14"/>
      <c r="M40" s="33">
        <v>91.5</v>
      </c>
      <c r="N40" s="14">
        <f>IF(F40="生产领用",Q39)</f>
        <v>16.79</v>
      </c>
      <c r="O40" s="14">
        <f>M40*N40</f>
        <v>1536.2849999999999</v>
      </c>
      <c r="P40" s="14">
        <f>IF(AND(TRIM(F40)&lt;&gt;"期初",TRIM(B40)=TRIM(B39)),P39+I40+K40-M40,I40+K40-M40)</f>
        <v>0</v>
      </c>
      <c r="Q40" s="14" t="e">
        <f t="shared" si="7"/>
        <v>#DIV/0!</v>
      </c>
      <c r="R40" s="14">
        <f>IF(AND(TRIM(F40)&lt;&gt;"期初",TRIM(B40)=TRIM(B39)),R39+J40+L40-O40,J40+L40-O40)</f>
        <v>0</v>
      </c>
      <c r="S40" s="42" t="str">
        <f t="shared" si="1"/>
        <v>11月JC1315</v>
      </c>
      <c r="T40" s="24" t="str">
        <f>IF(COUNTIF(S$3:S40,S40)=COUNTIF(S:S,S40),"本月合计","")</f>
        <v>本月合计</v>
      </c>
      <c r="U40" s="24">
        <f t="shared" si="2"/>
        <v>1536.2849999999999</v>
      </c>
    </row>
    <row r="41" spans="1:21" ht="16" customHeight="1" x14ac:dyDescent="0.15">
      <c r="A41" s="8" t="s">
        <v>158</v>
      </c>
      <c r="B41" s="11" t="s">
        <v>176</v>
      </c>
      <c r="C41" s="11" t="s">
        <v>12</v>
      </c>
      <c r="D41" s="11" t="s">
        <v>177</v>
      </c>
      <c r="E41" s="4" t="s">
        <v>155</v>
      </c>
      <c r="F41" s="8" t="s">
        <v>217</v>
      </c>
      <c r="G41" s="11" t="s">
        <v>7</v>
      </c>
      <c r="H41" s="11">
        <f>L41/K41</f>
        <v>18.05</v>
      </c>
      <c r="I41" s="14"/>
      <c r="J41" s="14"/>
      <c r="K41" s="33">
        <v>116</v>
      </c>
      <c r="L41" s="33">
        <v>2093.8000000000002</v>
      </c>
      <c r="M41" s="14"/>
      <c r="N41" s="14"/>
      <c r="O41" s="14"/>
      <c r="P41" s="14">
        <f>IF(AND(TRIM(F41)&lt;&gt;"期初",TRIM(B41)=TRIM(B40)),P40+I41+K41-M41,I41+K41-M41)</f>
        <v>116</v>
      </c>
      <c r="Q41" s="14">
        <f t="shared" si="7"/>
        <v>18.05</v>
      </c>
      <c r="R41" s="14">
        <f>IF(AND(TRIM(F41)&lt;&gt;"期初",TRIM(B41)=TRIM(B40)),R40+J41+L41-O41,J41+L41-O41)</f>
        <v>2093.8000000000002</v>
      </c>
      <c r="S41" s="42" t="str">
        <f t="shared" si="1"/>
        <v>11月JC1316</v>
      </c>
      <c r="T41" s="24" t="str">
        <f>IF(COUNTIF(S$3:S41,S41)=COUNTIF(S:S,S41),"本月合计","")</f>
        <v/>
      </c>
      <c r="U41" s="24" t="str">
        <f t="shared" si="2"/>
        <v/>
      </c>
    </row>
    <row r="42" spans="1:21" ht="16" customHeight="1" x14ac:dyDescent="0.15">
      <c r="A42" s="8" t="s">
        <v>158</v>
      </c>
      <c r="B42" s="11" t="s">
        <v>176</v>
      </c>
      <c r="C42" s="11" t="s">
        <v>12</v>
      </c>
      <c r="D42" s="11" t="s">
        <v>177</v>
      </c>
      <c r="E42" s="4" t="s">
        <v>155</v>
      </c>
      <c r="F42" s="8" t="s">
        <v>229</v>
      </c>
      <c r="G42" s="14"/>
      <c r="H42" s="14"/>
      <c r="I42" s="14"/>
      <c r="J42" s="14"/>
      <c r="K42" s="14"/>
      <c r="L42" s="14"/>
      <c r="M42" s="33">
        <v>116</v>
      </c>
      <c r="N42" s="14">
        <f>IF(F42="生产领用",Q41)</f>
        <v>18.05</v>
      </c>
      <c r="O42" s="14">
        <f>M42*N42</f>
        <v>2093.8000000000002</v>
      </c>
      <c r="P42" s="14">
        <f>IF(AND(TRIM(F42)&lt;&gt;"期初",TRIM(B42)=TRIM(B41)),P41+I42+K42-M42,I42+K42-M42)</f>
        <v>0</v>
      </c>
      <c r="Q42" s="14" t="e">
        <f t="shared" si="7"/>
        <v>#DIV/0!</v>
      </c>
      <c r="R42" s="14">
        <f>IF(AND(TRIM(F42)&lt;&gt;"期初",TRIM(B42)=TRIM(B41)),R41+J42+L42-O42,J42+L42-O42)</f>
        <v>0</v>
      </c>
      <c r="S42" s="42" t="str">
        <f t="shared" si="1"/>
        <v>11月JC1316</v>
      </c>
      <c r="T42" s="24" t="str">
        <f>IF(COUNTIF(S$3:S42,S42)=COUNTIF(S:S,S42),"本月合计","")</f>
        <v>本月合计</v>
      </c>
      <c r="U42" s="24">
        <f t="shared" si="2"/>
        <v>0</v>
      </c>
    </row>
    <row r="43" spans="1:21" ht="16" customHeight="1" x14ac:dyDescent="0.15">
      <c r="A43" s="8" t="s">
        <v>158</v>
      </c>
      <c r="B43" s="8" t="s">
        <v>106</v>
      </c>
      <c r="C43" s="8" t="s">
        <v>12</v>
      </c>
      <c r="D43" s="8" t="s">
        <v>107</v>
      </c>
      <c r="E43" s="4" t="s">
        <v>155</v>
      </c>
      <c r="F43" s="8" t="s">
        <v>156</v>
      </c>
      <c r="G43" s="8" t="s">
        <v>7</v>
      </c>
      <c r="H43" s="8">
        <v>16.79</v>
      </c>
      <c r="I43" s="7">
        <v>600</v>
      </c>
      <c r="J43" s="14">
        <v>10074</v>
      </c>
      <c r="K43" s="14"/>
      <c r="L43" s="14"/>
      <c r="M43" s="14"/>
      <c r="N43" s="14"/>
      <c r="O43" s="14"/>
      <c r="P43" s="14">
        <f>IF(AND(TRIM(F43)&lt;&gt;"期初",TRIM(B43)=TRIM(B42)),P42+I43+K43-M43,I43+K43-M43)</f>
        <v>600</v>
      </c>
      <c r="Q43" s="14">
        <f t="shared" si="7"/>
        <v>16.79</v>
      </c>
      <c r="R43" s="14">
        <f>IF(AND(TRIM(F43)&lt;&gt;"期初",TRIM(B43)=TRIM(B42)),R42+J43+L43-O43,J43+L43-O43)</f>
        <v>10074</v>
      </c>
      <c r="S43" s="42" t="str">
        <f t="shared" si="1"/>
        <v>11月JC1A1</v>
      </c>
      <c r="T43" s="24" t="str">
        <f>IF(COUNTIF(S$3:S43,S43)=COUNTIF(S:S,S43),"本月合计","")</f>
        <v/>
      </c>
      <c r="U43" s="24" t="str">
        <f t="shared" si="2"/>
        <v/>
      </c>
    </row>
    <row r="44" spans="1:21" ht="16" customHeight="1" x14ac:dyDescent="0.15">
      <c r="A44" s="8" t="s">
        <v>158</v>
      </c>
      <c r="B44" s="11" t="s">
        <v>106</v>
      </c>
      <c r="C44" s="11" t="s">
        <v>12</v>
      </c>
      <c r="D44" s="11" t="s">
        <v>107</v>
      </c>
      <c r="E44" s="4" t="s">
        <v>155</v>
      </c>
      <c r="F44" s="8" t="s">
        <v>229</v>
      </c>
      <c r="G44" s="14"/>
      <c r="H44" s="14"/>
      <c r="I44" s="14"/>
      <c r="J44" s="14"/>
      <c r="K44" s="14"/>
      <c r="L44" s="14"/>
      <c r="M44" s="33">
        <v>300</v>
      </c>
      <c r="N44" s="14">
        <f>IF(F44="生产领用",Q43)</f>
        <v>16.79</v>
      </c>
      <c r="O44" s="14">
        <f>M44*N44</f>
        <v>5037</v>
      </c>
      <c r="P44" s="14">
        <f>IF(AND(TRIM(F44)&lt;&gt;"期初",TRIM(B44)=TRIM(B43)),P43+I44+K44-M44,I44+K44-M44)</f>
        <v>300</v>
      </c>
      <c r="Q44" s="14">
        <f t="shared" si="7"/>
        <v>16.79</v>
      </c>
      <c r="R44" s="14">
        <f>IF(AND(TRIM(F44)&lt;&gt;"期初",TRIM(B44)=TRIM(B43)),R43+J44+L44-O44,J44+L44-O44)</f>
        <v>5037</v>
      </c>
      <c r="S44" s="42" t="str">
        <f t="shared" si="1"/>
        <v>11月JC1A1</v>
      </c>
      <c r="T44" s="24" t="str">
        <f>IF(COUNTIF(S$3:S44,S44)=COUNTIF(S:S,S44),"本月合计","")</f>
        <v>本月合计</v>
      </c>
      <c r="U44" s="24">
        <f t="shared" si="2"/>
        <v>10074</v>
      </c>
    </row>
    <row r="45" spans="1:21" ht="16" customHeight="1" x14ac:dyDescent="0.15">
      <c r="A45" s="8" t="s">
        <v>158</v>
      </c>
      <c r="B45" s="6" t="s">
        <v>77</v>
      </c>
      <c r="C45" s="6" t="s">
        <v>12</v>
      </c>
      <c r="D45" s="6" t="s">
        <v>78</v>
      </c>
      <c r="E45" s="4" t="s">
        <v>155</v>
      </c>
      <c r="F45" s="8" t="s">
        <v>156</v>
      </c>
      <c r="G45" s="6" t="s">
        <v>7</v>
      </c>
      <c r="H45" s="6">
        <v>16.79</v>
      </c>
      <c r="I45" s="5">
        <v>215</v>
      </c>
      <c r="J45" s="14">
        <v>3609.85</v>
      </c>
      <c r="K45" s="14"/>
      <c r="L45" s="14"/>
      <c r="M45" s="14"/>
      <c r="N45" s="14"/>
      <c r="O45" s="14"/>
      <c r="P45" s="14">
        <f t="shared" ref="P45:P46" si="10">IF(AND(TRIM(F45)&lt;&gt;"期初",TRIM(B45)=TRIM(B44)),P44+I45+K45-M45,I45+K45-M45)</f>
        <v>215</v>
      </c>
      <c r="Q45" s="14">
        <f t="shared" si="7"/>
        <v>16.79</v>
      </c>
      <c r="R45" s="14">
        <f t="shared" ref="R45:R46" si="11">IF(AND(TRIM(F45)&lt;&gt;"期初",TRIM(B45)=TRIM(B44)),R44+J45+L45-O45,J45+L45-O45)</f>
        <v>3609.85</v>
      </c>
      <c r="S45" s="42" t="str">
        <f t="shared" si="1"/>
        <v>11月JC41</v>
      </c>
      <c r="T45" s="24" t="str">
        <f>IF(COUNTIF(S$3:S45,S45)=COUNTIF(S:S,S45),"本月合计","")</f>
        <v/>
      </c>
      <c r="U45" s="24" t="str">
        <f t="shared" si="2"/>
        <v/>
      </c>
    </row>
    <row r="46" spans="1:21" ht="16" customHeight="1" x14ac:dyDescent="0.15">
      <c r="A46" s="8" t="s">
        <v>158</v>
      </c>
      <c r="B46" s="11" t="s">
        <v>77</v>
      </c>
      <c r="C46" s="11" t="s">
        <v>12</v>
      </c>
      <c r="D46" s="11" t="s">
        <v>78</v>
      </c>
      <c r="E46" s="4" t="s">
        <v>155</v>
      </c>
      <c r="F46" s="8" t="s">
        <v>217</v>
      </c>
      <c r="G46" s="11" t="s">
        <v>7</v>
      </c>
      <c r="H46" s="11">
        <f>L46/K46</f>
        <v>17.854417670682732</v>
      </c>
      <c r="I46" s="14"/>
      <c r="J46" s="14"/>
      <c r="K46" s="33">
        <v>498</v>
      </c>
      <c r="L46" s="33">
        <v>8891.5</v>
      </c>
      <c r="M46" s="14"/>
      <c r="N46" s="14"/>
      <c r="O46" s="14"/>
      <c r="P46" s="14">
        <f t="shared" si="10"/>
        <v>713</v>
      </c>
      <c r="Q46" s="14">
        <f t="shared" si="7"/>
        <v>17.533450210378682</v>
      </c>
      <c r="R46" s="14">
        <f t="shared" si="11"/>
        <v>12501.35</v>
      </c>
      <c r="S46" s="42" t="str">
        <f t="shared" si="1"/>
        <v>11月JC41</v>
      </c>
      <c r="T46" s="24" t="str">
        <f>IF(COUNTIF(S$3:S46,S46)=COUNTIF(S:S,S46),"本月合计","")</f>
        <v/>
      </c>
      <c r="U46" s="24" t="str">
        <f t="shared" si="2"/>
        <v/>
      </c>
    </row>
    <row r="47" spans="1:21" ht="16" customHeight="1" x14ac:dyDescent="0.15">
      <c r="A47" s="8" t="s">
        <v>158</v>
      </c>
      <c r="B47" s="11" t="s">
        <v>77</v>
      </c>
      <c r="C47" s="11" t="s">
        <v>12</v>
      </c>
      <c r="D47" s="11" t="s">
        <v>78</v>
      </c>
      <c r="E47" s="4" t="s">
        <v>155</v>
      </c>
      <c r="F47" s="8" t="s">
        <v>229</v>
      </c>
      <c r="G47" s="14"/>
      <c r="H47" s="14"/>
      <c r="I47" s="14"/>
      <c r="J47" s="14"/>
      <c r="K47" s="14"/>
      <c r="L47" s="14"/>
      <c r="M47" s="33">
        <v>426.5</v>
      </c>
      <c r="N47" s="14">
        <f>IF(F47="生产领用",Q46)</f>
        <v>17.533450210378682</v>
      </c>
      <c r="O47" s="14">
        <f>M47*N47</f>
        <v>7478.0165147265079</v>
      </c>
      <c r="P47" s="14">
        <f t="shared" ref="P47:P53" si="12">IF(AND(TRIM(F47)&lt;&gt;"期初",TRIM(B47)=TRIM(B46)),P46+I47+K47-M47,I47+K47-M47)</f>
        <v>286.5</v>
      </c>
      <c r="Q47" s="14">
        <f t="shared" si="7"/>
        <v>17.533450210378682</v>
      </c>
      <c r="R47" s="14">
        <f t="shared" ref="R47:R53" si="13">IF(AND(TRIM(F47)&lt;&gt;"期初",TRIM(B47)=TRIM(B46)),R46+J47+L47-O47,J47+L47-O47)</f>
        <v>5023.3334852734924</v>
      </c>
      <c r="S47" s="42" t="str">
        <f t="shared" si="1"/>
        <v>11月JC41</v>
      </c>
      <c r="T47" s="24" t="str">
        <f>IF(COUNTIF(S$3:S47,S47)=COUNTIF(S:S,S47),"本月合计","")</f>
        <v>本月合计</v>
      </c>
      <c r="U47" s="24">
        <f t="shared" si="2"/>
        <v>3609.85</v>
      </c>
    </row>
    <row r="48" spans="1:21" ht="16" customHeight="1" x14ac:dyDescent="0.15">
      <c r="A48" s="8" t="s">
        <v>158</v>
      </c>
      <c r="B48" s="11" t="s">
        <v>178</v>
      </c>
      <c r="C48" s="11" t="s">
        <v>12</v>
      </c>
      <c r="D48" s="11" t="s">
        <v>179</v>
      </c>
      <c r="E48" s="4" t="s">
        <v>155</v>
      </c>
      <c r="F48" s="8" t="s">
        <v>217</v>
      </c>
      <c r="G48" s="11" t="s">
        <v>7</v>
      </c>
      <c r="H48" s="11">
        <f>L48/K48</f>
        <v>16.79005076142132</v>
      </c>
      <c r="I48" s="14"/>
      <c r="J48" s="14"/>
      <c r="K48" s="33">
        <v>98.5</v>
      </c>
      <c r="L48" s="33">
        <v>1653.82</v>
      </c>
      <c r="M48" s="14"/>
      <c r="N48" s="14"/>
      <c r="O48" s="14"/>
      <c r="P48" s="14">
        <f t="shared" si="12"/>
        <v>98.5</v>
      </c>
      <c r="Q48" s="14">
        <f t="shared" si="7"/>
        <v>16.79005076142132</v>
      </c>
      <c r="R48" s="14">
        <f t="shared" si="13"/>
        <v>1653.82</v>
      </c>
      <c r="S48" s="42" t="str">
        <f t="shared" si="1"/>
        <v>11月JC42</v>
      </c>
      <c r="T48" s="24" t="str">
        <f>IF(COUNTIF(S$3:S48,S48)=COUNTIF(S:S,S48),"本月合计","")</f>
        <v/>
      </c>
      <c r="U48" s="24" t="str">
        <f t="shared" si="2"/>
        <v/>
      </c>
    </row>
    <row r="49" spans="1:21" ht="16" customHeight="1" x14ac:dyDescent="0.15">
      <c r="A49" s="8" t="s">
        <v>158</v>
      </c>
      <c r="B49" s="11" t="s">
        <v>178</v>
      </c>
      <c r="C49" s="11" t="s">
        <v>12</v>
      </c>
      <c r="D49" s="11" t="s">
        <v>179</v>
      </c>
      <c r="E49" s="4" t="s">
        <v>155</v>
      </c>
      <c r="F49" s="8" t="s">
        <v>229</v>
      </c>
      <c r="G49" s="14"/>
      <c r="H49" s="14"/>
      <c r="I49" s="14"/>
      <c r="J49" s="14"/>
      <c r="K49" s="14"/>
      <c r="L49" s="14"/>
      <c r="M49" s="33">
        <v>98.5</v>
      </c>
      <c r="N49" s="14">
        <f>IF(F49="生产领用",Q48)</f>
        <v>16.79005076142132</v>
      </c>
      <c r="O49" s="14">
        <f>M49*N49</f>
        <v>1653.82</v>
      </c>
      <c r="P49" s="14">
        <f t="shared" si="12"/>
        <v>0</v>
      </c>
      <c r="Q49" s="14" t="e">
        <f t="shared" si="7"/>
        <v>#DIV/0!</v>
      </c>
      <c r="R49" s="14">
        <f t="shared" si="13"/>
        <v>0</v>
      </c>
      <c r="S49" s="42" t="str">
        <f t="shared" si="1"/>
        <v>11月JC42</v>
      </c>
      <c r="T49" s="24" t="str">
        <f>IF(COUNTIF(S$3:S49,S49)=COUNTIF(S:S,S49),"本月合计","")</f>
        <v>本月合计</v>
      </c>
      <c r="U49" s="24">
        <f t="shared" si="2"/>
        <v>0</v>
      </c>
    </row>
    <row r="50" spans="1:21" ht="16" customHeight="1" x14ac:dyDescent="0.15">
      <c r="A50" s="8" t="s">
        <v>158</v>
      </c>
      <c r="B50" s="11" t="s">
        <v>180</v>
      </c>
      <c r="C50" s="11" t="s">
        <v>12</v>
      </c>
      <c r="D50" s="11" t="s">
        <v>181</v>
      </c>
      <c r="E50" s="4" t="s">
        <v>155</v>
      </c>
      <c r="F50" s="8" t="s">
        <v>217</v>
      </c>
      <c r="G50" s="11" t="s">
        <v>7</v>
      </c>
      <c r="H50" s="11">
        <f>L50/K50</f>
        <v>17.709999999999997</v>
      </c>
      <c r="I50" s="14"/>
      <c r="J50" s="14"/>
      <c r="K50" s="33">
        <v>79</v>
      </c>
      <c r="L50" s="33">
        <v>1399.09</v>
      </c>
      <c r="M50" s="14"/>
      <c r="N50" s="14"/>
      <c r="O50" s="14"/>
      <c r="P50" s="14">
        <f t="shared" si="12"/>
        <v>79</v>
      </c>
      <c r="Q50" s="14">
        <f t="shared" si="7"/>
        <v>17.709999999999997</v>
      </c>
      <c r="R50" s="14">
        <f t="shared" si="13"/>
        <v>1399.09</v>
      </c>
      <c r="S50" s="42" t="str">
        <f t="shared" si="1"/>
        <v>11月JC4341</v>
      </c>
      <c r="T50" s="24" t="str">
        <f>IF(COUNTIF(S$3:S50,S50)=COUNTIF(S:S,S50),"本月合计","")</f>
        <v/>
      </c>
      <c r="U50" s="24" t="str">
        <f t="shared" si="2"/>
        <v/>
      </c>
    </row>
    <row r="51" spans="1:21" ht="16" customHeight="1" x14ac:dyDescent="0.15">
      <c r="A51" s="8" t="s">
        <v>158</v>
      </c>
      <c r="B51" s="11" t="s">
        <v>180</v>
      </c>
      <c r="C51" s="11" t="s">
        <v>12</v>
      </c>
      <c r="D51" s="11" t="s">
        <v>181</v>
      </c>
      <c r="E51" s="4" t="s">
        <v>155</v>
      </c>
      <c r="F51" s="8" t="s">
        <v>229</v>
      </c>
      <c r="G51" s="14"/>
      <c r="H51" s="14"/>
      <c r="I51" s="14"/>
      <c r="J51" s="14"/>
      <c r="K51" s="14"/>
      <c r="L51" s="14"/>
      <c r="M51" s="33">
        <v>79</v>
      </c>
      <c r="N51" s="14">
        <f>IF(F51="生产领用",Q50)</f>
        <v>17.709999999999997</v>
      </c>
      <c r="O51" s="14">
        <f>M51*N51</f>
        <v>1399.0899999999997</v>
      </c>
      <c r="P51" s="14">
        <f t="shared" si="12"/>
        <v>0</v>
      </c>
      <c r="Q51" s="14" t="e">
        <f t="shared" si="7"/>
        <v>#DIV/0!</v>
      </c>
      <c r="R51" s="14">
        <f t="shared" si="13"/>
        <v>2.2737367544323206E-13</v>
      </c>
      <c r="S51" s="42" t="str">
        <f t="shared" si="1"/>
        <v>11月JC4341</v>
      </c>
      <c r="T51" s="24" t="str">
        <f>IF(COUNTIF(S$3:S51,S51)=COUNTIF(S:S,S51),"本月合计","")</f>
        <v>本月合计</v>
      </c>
      <c r="U51" s="24">
        <f t="shared" si="2"/>
        <v>0</v>
      </c>
    </row>
    <row r="52" spans="1:21" ht="16" customHeight="1" x14ac:dyDescent="0.15">
      <c r="A52" s="8" t="s">
        <v>158</v>
      </c>
      <c r="B52" s="11" t="s">
        <v>182</v>
      </c>
      <c r="C52" s="11" t="s">
        <v>12</v>
      </c>
      <c r="D52" s="11" t="s">
        <v>183</v>
      </c>
      <c r="E52" s="4" t="s">
        <v>155</v>
      </c>
      <c r="F52" s="8" t="s">
        <v>217</v>
      </c>
      <c r="G52" s="11" t="s">
        <v>7</v>
      </c>
      <c r="H52" s="11">
        <f>L52/K52</f>
        <v>18.05</v>
      </c>
      <c r="I52" s="14"/>
      <c r="J52" s="14"/>
      <c r="K52" s="33">
        <v>75</v>
      </c>
      <c r="L52" s="33">
        <v>1353.75</v>
      </c>
      <c r="M52" s="14"/>
      <c r="N52" s="14"/>
      <c r="O52" s="14"/>
      <c r="P52" s="14">
        <f t="shared" si="12"/>
        <v>75</v>
      </c>
      <c r="Q52" s="14">
        <f t="shared" si="7"/>
        <v>18.05</v>
      </c>
      <c r="R52" s="14">
        <f t="shared" si="13"/>
        <v>1353.75</v>
      </c>
      <c r="S52" s="42" t="str">
        <f t="shared" si="1"/>
        <v>11月JC4342</v>
      </c>
      <c r="T52" s="24" t="str">
        <f>IF(COUNTIF(S$3:S52,S52)=COUNTIF(S:S,S52),"本月合计","")</f>
        <v/>
      </c>
      <c r="U52" s="24" t="str">
        <f t="shared" si="2"/>
        <v/>
      </c>
    </row>
    <row r="53" spans="1:21" ht="16" customHeight="1" x14ac:dyDescent="0.15">
      <c r="A53" s="8" t="s">
        <v>158</v>
      </c>
      <c r="B53" s="11" t="s">
        <v>182</v>
      </c>
      <c r="C53" s="11" t="s">
        <v>12</v>
      </c>
      <c r="D53" s="11" t="s">
        <v>183</v>
      </c>
      <c r="E53" s="4" t="s">
        <v>155</v>
      </c>
      <c r="F53" s="8" t="s">
        <v>229</v>
      </c>
      <c r="G53" s="14"/>
      <c r="H53" s="14"/>
      <c r="I53" s="14"/>
      <c r="J53" s="14"/>
      <c r="K53" s="14"/>
      <c r="L53" s="14"/>
      <c r="M53" s="33">
        <v>75</v>
      </c>
      <c r="N53" s="14">
        <f>IF(F53="生产领用",Q52)</f>
        <v>18.05</v>
      </c>
      <c r="O53" s="14">
        <f>M53*N53</f>
        <v>1353.75</v>
      </c>
      <c r="P53" s="14">
        <f t="shared" si="12"/>
        <v>0</v>
      </c>
      <c r="Q53" s="14" t="e">
        <f t="shared" si="7"/>
        <v>#DIV/0!</v>
      </c>
      <c r="R53" s="14">
        <f t="shared" si="13"/>
        <v>0</v>
      </c>
      <c r="S53" s="42" t="str">
        <f t="shared" si="1"/>
        <v>11月JC4342</v>
      </c>
      <c r="T53" s="24" t="str">
        <f>IF(COUNTIF(S$3:S53,S53)=COUNTIF(S:S,S53),"本月合计","")</f>
        <v>本月合计</v>
      </c>
      <c r="U53" s="24">
        <f t="shared" si="2"/>
        <v>0</v>
      </c>
    </row>
    <row r="54" spans="1:21" ht="16" customHeight="1" x14ac:dyDescent="0.15">
      <c r="A54" s="8" t="s">
        <v>158</v>
      </c>
      <c r="B54" s="8" t="s">
        <v>57</v>
      </c>
      <c r="C54" s="8" t="s">
        <v>12</v>
      </c>
      <c r="D54" s="8" t="s">
        <v>58</v>
      </c>
      <c r="E54" s="4" t="s">
        <v>155</v>
      </c>
      <c r="F54" s="8" t="s">
        <v>156</v>
      </c>
      <c r="G54" s="8" t="s">
        <v>7</v>
      </c>
      <c r="H54" s="8">
        <v>16.79</v>
      </c>
      <c r="I54" s="7">
        <v>53.5</v>
      </c>
      <c r="J54" s="14">
        <v>898.26499999999999</v>
      </c>
      <c r="K54" s="14"/>
      <c r="L54" s="14"/>
      <c r="M54" s="14"/>
      <c r="N54" s="14"/>
      <c r="O54" s="14"/>
      <c r="P54" s="14">
        <f t="shared" ref="P54:P56" si="14">IF(AND(TRIM(F54)&lt;&gt;"期初",TRIM(B54)=TRIM(B53)),P53+I54+K54-M54,I54+K54-M54)</f>
        <v>53.5</v>
      </c>
      <c r="Q54" s="14">
        <f t="shared" si="7"/>
        <v>16.79</v>
      </c>
      <c r="R54" s="14">
        <f t="shared" ref="R54:R56" si="15">IF(AND(TRIM(F54)&lt;&gt;"期初",TRIM(B54)=TRIM(B53)),R53+J54+L54-O54,J54+L54-O54)</f>
        <v>898.26499999999999</v>
      </c>
      <c r="S54" s="42" t="str">
        <f t="shared" si="1"/>
        <v>11月JC4345</v>
      </c>
      <c r="T54" s="24" t="str">
        <f>IF(COUNTIF(S$3:S54,S54)=COUNTIF(S:S,S54),"本月合计","")</f>
        <v>本月合计</v>
      </c>
      <c r="U54" s="24">
        <f t="shared" si="2"/>
        <v>898.26499999999999</v>
      </c>
    </row>
    <row r="55" spans="1:21" ht="16" customHeight="1" x14ac:dyDescent="0.15">
      <c r="A55" s="8" t="s">
        <v>158</v>
      </c>
      <c r="B55" s="11" t="s">
        <v>184</v>
      </c>
      <c r="C55" s="11" t="s">
        <v>12</v>
      </c>
      <c r="D55" s="11" t="s">
        <v>185</v>
      </c>
      <c r="E55" s="4" t="s">
        <v>155</v>
      </c>
      <c r="F55" s="8" t="s">
        <v>217</v>
      </c>
      <c r="G55" s="11" t="s">
        <v>7</v>
      </c>
      <c r="H55" s="11">
        <f>L55/K55</f>
        <v>17.710024213075059</v>
      </c>
      <c r="I55" s="14"/>
      <c r="J55" s="14"/>
      <c r="K55" s="33">
        <v>206.5</v>
      </c>
      <c r="L55" s="33">
        <v>3657.12</v>
      </c>
      <c r="M55" s="14"/>
      <c r="N55" s="14"/>
      <c r="O55" s="14"/>
      <c r="P55" s="14">
        <f t="shared" si="14"/>
        <v>206.5</v>
      </c>
      <c r="Q55" s="14">
        <f t="shared" si="7"/>
        <v>17.710024213075059</v>
      </c>
      <c r="R55" s="14">
        <f t="shared" si="15"/>
        <v>3657.12</v>
      </c>
      <c r="S55" s="42" t="str">
        <f t="shared" si="1"/>
        <v>11月JC51</v>
      </c>
      <c r="T55" s="24" t="str">
        <f>IF(COUNTIF(S$3:S55,S55)=COUNTIF(S:S,S55),"本月合计","")</f>
        <v>本月合计</v>
      </c>
      <c r="U55" s="24">
        <f t="shared" si="2"/>
        <v>0</v>
      </c>
    </row>
    <row r="56" spans="1:21" ht="16" customHeight="1" x14ac:dyDescent="0.15">
      <c r="A56" s="8" t="s">
        <v>158</v>
      </c>
      <c r="B56" s="11" t="s">
        <v>186</v>
      </c>
      <c r="C56" s="11" t="s">
        <v>9</v>
      </c>
      <c r="D56" s="11" t="s">
        <v>187</v>
      </c>
      <c r="E56" s="4" t="s">
        <v>155</v>
      </c>
      <c r="F56" s="8" t="s">
        <v>217</v>
      </c>
      <c r="G56" s="11" t="s">
        <v>7</v>
      </c>
      <c r="H56" s="11">
        <f>L56/K56</f>
        <v>16.755237810349982</v>
      </c>
      <c r="I56" s="14"/>
      <c r="J56" s="14"/>
      <c r="K56" s="33">
        <v>1671.5</v>
      </c>
      <c r="L56" s="33">
        <v>28006.379999999997</v>
      </c>
      <c r="M56" s="14"/>
      <c r="N56" s="14"/>
      <c r="O56" s="14"/>
      <c r="P56" s="14">
        <f t="shared" si="14"/>
        <v>1671.5</v>
      </c>
      <c r="Q56" s="14">
        <f t="shared" si="7"/>
        <v>16.755237810349982</v>
      </c>
      <c r="R56" s="14">
        <f t="shared" si="15"/>
        <v>28006.379999999997</v>
      </c>
      <c r="S56" s="42" t="str">
        <f t="shared" si="1"/>
        <v>11月LB10</v>
      </c>
      <c r="T56" s="24" t="str">
        <f>IF(COUNTIF(S$3:S56,S56)=COUNTIF(S:S,S56),"本月合计","")</f>
        <v/>
      </c>
      <c r="U56" s="24" t="str">
        <f t="shared" si="2"/>
        <v/>
      </c>
    </row>
    <row r="57" spans="1:21" ht="16" customHeight="1" x14ac:dyDescent="0.15">
      <c r="A57" s="8" t="s">
        <v>158</v>
      </c>
      <c r="B57" s="11" t="s">
        <v>186</v>
      </c>
      <c r="C57" s="11" t="s">
        <v>9</v>
      </c>
      <c r="D57" s="11" t="s">
        <v>187</v>
      </c>
      <c r="E57" s="4" t="s">
        <v>155</v>
      </c>
      <c r="F57" s="8" t="s">
        <v>229</v>
      </c>
      <c r="G57" s="14"/>
      <c r="H57" s="14"/>
      <c r="I57" s="14"/>
      <c r="J57" s="14"/>
      <c r="K57" s="14"/>
      <c r="L57" s="14"/>
      <c r="M57" s="33">
        <v>1032</v>
      </c>
      <c r="N57" s="14">
        <f>IF(F57="生产领用",Q56)</f>
        <v>16.755237810349982</v>
      </c>
      <c r="O57" s="14">
        <f>M57*N57</f>
        <v>17291.405420281182</v>
      </c>
      <c r="P57" s="14">
        <f>IF(AND(TRIM(F57)&lt;&gt;"期初",TRIM(B57)=TRIM(B56)),P56+I57+K57-M57,I57+K57-M57)</f>
        <v>639.5</v>
      </c>
      <c r="Q57" s="14">
        <f t="shared" si="7"/>
        <v>16.755237810349985</v>
      </c>
      <c r="R57" s="14">
        <f>IF(AND(TRIM(F57)&lt;&gt;"期初",TRIM(B57)=TRIM(B56)),R56+J57+L57-O57,J57+L57-O57)</f>
        <v>10714.974579718815</v>
      </c>
      <c r="S57" s="42" t="str">
        <f t="shared" si="1"/>
        <v>11月LB10</v>
      </c>
      <c r="T57" s="24" t="str">
        <f>IF(COUNTIF(S$3:S57,S57)=COUNTIF(S:S,S57),"本月合计","")</f>
        <v>本月合计</v>
      </c>
      <c r="U57" s="24">
        <f t="shared" si="2"/>
        <v>0</v>
      </c>
    </row>
    <row r="58" spans="1:21" ht="16" customHeight="1" x14ac:dyDescent="0.15">
      <c r="A58" s="8" t="s">
        <v>158</v>
      </c>
      <c r="B58" s="4" t="s">
        <v>118</v>
      </c>
      <c r="C58" s="4" t="s">
        <v>9</v>
      </c>
      <c r="D58" s="4" t="s">
        <v>119</v>
      </c>
      <c r="E58" s="4" t="s">
        <v>155</v>
      </c>
      <c r="F58" s="8" t="s">
        <v>156</v>
      </c>
      <c r="G58" s="4" t="s">
        <v>7</v>
      </c>
      <c r="H58" s="4">
        <v>15.36</v>
      </c>
      <c r="I58" s="3">
        <v>1458.5</v>
      </c>
      <c r="J58" s="14">
        <v>22402.559999999998</v>
      </c>
      <c r="K58" s="14"/>
      <c r="L58" s="14"/>
      <c r="M58" s="14"/>
      <c r="N58" s="14"/>
      <c r="O58" s="14"/>
      <c r="P58" s="14">
        <f>IF(AND(TRIM(F58)&lt;&gt;"期初",TRIM(B58)=TRIM(B57)),P57+I58+K58-M58,I58+K58-M58)</f>
        <v>1458.5</v>
      </c>
      <c r="Q58" s="14">
        <f t="shared" si="7"/>
        <v>15.359999999999998</v>
      </c>
      <c r="R58" s="14">
        <f>IF(AND(TRIM(F58)&lt;&gt;"期初",TRIM(B58)=TRIM(B57)),R57+J58+L58-O58,J58+L58-O58)</f>
        <v>22402.559999999998</v>
      </c>
      <c r="S58" s="42" t="str">
        <f t="shared" si="1"/>
        <v>11月LB11</v>
      </c>
      <c r="T58" s="24" t="str">
        <f>IF(COUNTIF(S$3:S58,S58)=COUNTIF(S:S,S58),"本月合计","")</f>
        <v/>
      </c>
      <c r="U58" s="24" t="str">
        <f t="shared" si="2"/>
        <v/>
      </c>
    </row>
    <row r="59" spans="1:21" ht="16" customHeight="1" x14ac:dyDescent="0.15">
      <c r="A59" s="8" t="s">
        <v>158</v>
      </c>
      <c r="B59" s="11" t="s">
        <v>118</v>
      </c>
      <c r="C59" s="11" t="s">
        <v>9</v>
      </c>
      <c r="D59" s="11" t="s">
        <v>119</v>
      </c>
      <c r="E59" s="4" t="s">
        <v>155</v>
      </c>
      <c r="F59" s="8" t="s">
        <v>229</v>
      </c>
      <c r="G59" s="14"/>
      <c r="H59" s="14"/>
      <c r="I59" s="14"/>
      <c r="J59" s="14"/>
      <c r="K59" s="14"/>
      <c r="L59" s="14"/>
      <c r="M59" s="33">
        <v>1042</v>
      </c>
      <c r="N59" s="14">
        <f>IF(F59="生产领用",Q58)</f>
        <v>15.359999999999998</v>
      </c>
      <c r="O59" s="14">
        <f>M59*N59</f>
        <v>16005.119999999997</v>
      </c>
      <c r="P59" s="14">
        <f>IF(AND(TRIM(F59)&lt;&gt;"期初",TRIM(B59)=TRIM(B58)),P58+I59+K59-M59,I59+K59-M59)</f>
        <v>416.5</v>
      </c>
      <c r="Q59" s="14">
        <f t="shared" si="7"/>
        <v>15.360000000000001</v>
      </c>
      <c r="R59" s="14">
        <f>IF(AND(TRIM(F59)&lt;&gt;"期初",TRIM(B59)=TRIM(B58)),R58+J59+L59-O59,J59+L59-O59)</f>
        <v>6397.4400000000005</v>
      </c>
      <c r="S59" s="42" t="str">
        <f t="shared" si="1"/>
        <v>11月LB11</v>
      </c>
      <c r="T59" s="24" t="str">
        <f>IF(COUNTIF(S$3:S59,S59)=COUNTIF(S:S,S59),"本月合计","")</f>
        <v>本月合计</v>
      </c>
      <c r="U59" s="24">
        <f t="shared" si="2"/>
        <v>22402.559999999998</v>
      </c>
    </row>
    <row r="60" spans="1:21" ht="16" customHeight="1" x14ac:dyDescent="0.15">
      <c r="A60" s="8" t="s">
        <v>158</v>
      </c>
      <c r="B60" s="11" t="s">
        <v>188</v>
      </c>
      <c r="C60" s="11" t="s">
        <v>9</v>
      </c>
      <c r="D60" s="11" t="s">
        <v>189</v>
      </c>
      <c r="E60" s="4" t="s">
        <v>155</v>
      </c>
      <c r="F60" s="8" t="s">
        <v>217</v>
      </c>
      <c r="G60" s="11" t="s">
        <v>7</v>
      </c>
      <c r="H60" s="11">
        <f>L60/K60</f>
        <v>16.685153894472361</v>
      </c>
      <c r="I60" s="14"/>
      <c r="J60" s="14"/>
      <c r="K60" s="33">
        <v>3184</v>
      </c>
      <c r="L60" s="33">
        <v>53125.53</v>
      </c>
      <c r="M60" s="14"/>
      <c r="N60" s="14"/>
      <c r="O60" s="14"/>
      <c r="P60" s="14">
        <f>IF(AND(TRIM(F60)&lt;&gt;"期初",TRIM(B60)=TRIM(B59)),P59+I60+K60-M60,I60+K60-M60)</f>
        <v>3184</v>
      </c>
      <c r="Q60" s="14">
        <f t="shared" si="7"/>
        <v>16.685153894472361</v>
      </c>
      <c r="R60" s="14">
        <f>IF(AND(TRIM(F60)&lt;&gt;"期初",TRIM(B60)=TRIM(B59)),R59+J60+L60-O60,J60+L60-O60)</f>
        <v>53125.53</v>
      </c>
      <c r="S60" s="42" t="str">
        <f t="shared" si="1"/>
        <v>11月LB12</v>
      </c>
      <c r="T60" s="24" t="str">
        <f>IF(COUNTIF(S$3:S60,S60)=COUNTIF(S:S,S60),"本月合计","")</f>
        <v/>
      </c>
      <c r="U60" s="24" t="str">
        <f t="shared" si="2"/>
        <v/>
      </c>
    </row>
    <row r="61" spans="1:21" ht="16" customHeight="1" x14ac:dyDescent="0.15">
      <c r="A61" s="8" t="s">
        <v>158</v>
      </c>
      <c r="B61" s="11" t="s">
        <v>188</v>
      </c>
      <c r="C61" s="11" t="s">
        <v>9</v>
      </c>
      <c r="D61" s="11" t="s">
        <v>189</v>
      </c>
      <c r="E61" s="4" t="s">
        <v>155</v>
      </c>
      <c r="F61" s="8" t="s">
        <v>229</v>
      </c>
      <c r="G61" s="14"/>
      <c r="H61" s="14"/>
      <c r="I61" s="14"/>
      <c r="J61" s="14"/>
      <c r="K61" s="14"/>
      <c r="L61" s="14"/>
      <c r="M61" s="33">
        <v>2639</v>
      </c>
      <c r="N61" s="14">
        <f>IF(F61="生产领用",Q60)</f>
        <v>16.685153894472361</v>
      </c>
      <c r="O61" s="14">
        <f>M61*N61</f>
        <v>44032.121127512561</v>
      </c>
      <c r="P61" s="14">
        <f>IF(AND(TRIM(F61)&lt;&gt;"期初",TRIM(B61)=TRIM(B60)),P60+I61+K61-M61,I61+K61-M61)</f>
        <v>545</v>
      </c>
      <c r="Q61" s="14">
        <f t="shared" si="7"/>
        <v>16.685153894472364</v>
      </c>
      <c r="R61" s="14">
        <f>IF(AND(TRIM(F61)&lt;&gt;"期初",TRIM(B61)=TRIM(B60)),R60+J61+L61-O61,J61+L61-O61)</f>
        <v>9093.4088724874382</v>
      </c>
      <c r="S61" s="42" t="str">
        <f t="shared" si="1"/>
        <v>11月LB12</v>
      </c>
      <c r="T61" s="24" t="str">
        <f>IF(COUNTIF(S$3:S61,S61)=COUNTIF(S:S,S61),"本月合计","")</f>
        <v>本月合计</v>
      </c>
      <c r="U61" s="24">
        <f t="shared" si="2"/>
        <v>0</v>
      </c>
    </row>
    <row r="62" spans="1:21" ht="16" customHeight="1" x14ac:dyDescent="0.15">
      <c r="A62" s="8" t="s">
        <v>158</v>
      </c>
      <c r="B62" s="4" t="s">
        <v>132</v>
      </c>
      <c r="C62" s="4" t="s">
        <v>9</v>
      </c>
      <c r="D62" s="4" t="s">
        <v>133</v>
      </c>
      <c r="E62" s="4" t="s">
        <v>155</v>
      </c>
      <c r="F62" s="8" t="s">
        <v>156</v>
      </c>
      <c r="G62" s="4" t="s">
        <v>7</v>
      </c>
      <c r="H62" s="4">
        <v>16.059999999999999</v>
      </c>
      <c r="I62" s="3">
        <v>2188</v>
      </c>
      <c r="J62" s="14">
        <v>35139.279999999999</v>
      </c>
      <c r="K62" s="14"/>
      <c r="L62" s="14"/>
      <c r="M62" s="14"/>
      <c r="N62" s="14"/>
      <c r="O62" s="14"/>
      <c r="P62" s="14">
        <f t="shared" ref="P62:P63" si="16">IF(AND(TRIM(F62)&lt;&gt;"期初",TRIM(B62)=TRIM(B61)),P61+I62+K62-M62,I62+K62-M62)</f>
        <v>2188</v>
      </c>
      <c r="Q62" s="14">
        <f t="shared" si="7"/>
        <v>16.059999999999999</v>
      </c>
      <c r="R62" s="14">
        <f t="shared" ref="R62:R63" si="17">IF(AND(TRIM(F62)&lt;&gt;"期初",TRIM(B62)=TRIM(B61)),R61+J62+L62-O62,J62+L62-O62)</f>
        <v>35139.279999999999</v>
      </c>
      <c r="S62" s="42" t="str">
        <f t="shared" si="1"/>
        <v>11月LB14</v>
      </c>
      <c r="T62" s="24" t="str">
        <f>IF(COUNTIF(S$3:S62,S62)=COUNTIF(S:S,S62),"本月合计","")</f>
        <v/>
      </c>
      <c r="U62" s="24" t="str">
        <f t="shared" si="2"/>
        <v/>
      </c>
    </row>
    <row r="63" spans="1:21" ht="16" customHeight="1" x14ac:dyDescent="0.15">
      <c r="A63" s="8" t="s">
        <v>158</v>
      </c>
      <c r="B63" s="11" t="s">
        <v>132</v>
      </c>
      <c r="C63" s="11" t="s">
        <v>9</v>
      </c>
      <c r="D63" s="11" t="s">
        <v>133</v>
      </c>
      <c r="E63" s="4" t="s">
        <v>155</v>
      </c>
      <c r="F63" s="8" t="s">
        <v>217</v>
      </c>
      <c r="G63" s="11" t="s">
        <v>7</v>
      </c>
      <c r="H63" s="11">
        <f>L63/K63</f>
        <v>17.621109285127361</v>
      </c>
      <c r="I63" s="14"/>
      <c r="J63" s="14"/>
      <c r="K63" s="33">
        <v>3651</v>
      </c>
      <c r="L63" s="33">
        <v>64334.67</v>
      </c>
      <c r="M63" s="14"/>
      <c r="N63" s="14"/>
      <c r="O63" s="14"/>
      <c r="P63" s="14">
        <f t="shared" si="16"/>
        <v>5839</v>
      </c>
      <c r="Q63" s="14">
        <f t="shared" si="7"/>
        <v>17.036127761603012</v>
      </c>
      <c r="R63" s="14">
        <f t="shared" si="17"/>
        <v>99473.95</v>
      </c>
      <c r="S63" s="42" t="str">
        <f t="shared" si="1"/>
        <v>11月LB14</v>
      </c>
      <c r="T63" s="24" t="str">
        <f>IF(COUNTIF(S$3:S63,S63)=COUNTIF(S:S,S63),"本月合计","")</f>
        <v/>
      </c>
      <c r="U63" s="24" t="str">
        <f t="shared" si="2"/>
        <v/>
      </c>
    </row>
    <row r="64" spans="1:21" ht="16" customHeight="1" x14ac:dyDescent="0.15">
      <c r="A64" s="8" t="s">
        <v>158</v>
      </c>
      <c r="B64" s="11" t="s">
        <v>132</v>
      </c>
      <c r="C64" s="11" t="s">
        <v>9</v>
      </c>
      <c r="D64" s="11" t="s">
        <v>133</v>
      </c>
      <c r="E64" s="4" t="s">
        <v>155</v>
      </c>
      <c r="F64" s="8" t="s">
        <v>229</v>
      </c>
      <c r="G64" s="14"/>
      <c r="H64" s="14"/>
      <c r="I64" s="14"/>
      <c r="J64" s="14"/>
      <c r="K64" s="14"/>
      <c r="L64" s="14"/>
      <c r="M64" s="33">
        <v>4787</v>
      </c>
      <c r="N64" s="14">
        <f>IF(F64="生产领用",Q63)</f>
        <v>17.036127761603012</v>
      </c>
      <c r="O64" s="14">
        <f>M64*N64</f>
        <v>81551.943594793614</v>
      </c>
      <c r="P64" s="14">
        <f>IF(AND(TRIM(F64)&lt;&gt;"期初",TRIM(B64)=TRIM(B63)),P63+I64+K64-M64,I64+K64-M64)</f>
        <v>1052</v>
      </c>
      <c r="Q64" s="14">
        <f t="shared" si="7"/>
        <v>17.036127761603026</v>
      </c>
      <c r="R64" s="14">
        <f>IF(AND(TRIM(F64)&lt;&gt;"期初",TRIM(B64)=TRIM(B63)),R63+J64+L64-O64,J64+L64-O64)</f>
        <v>17922.006405206383</v>
      </c>
      <c r="S64" s="42" t="str">
        <f t="shared" si="1"/>
        <v>11月LB14</v>
      </c>
      <c r="T64" s="24" t="str">
        <f>IF(COUNTIF(S$3:S64,S64)=COUNTIF(S:S,S64),"本月合计","")</f>
        <v>本月合计</v>
      </c>
      <c r="U64" s="24">
        <f t="shared" si="2"/>
        <v>35139.279999999999</v>
      </c>
    </row>
    <row r="65" spans="1:21" ht="16" customHeight="1" x14ac:dyDescent="0.15">
      <c r="A65" s="8" t="s">
        <v>158</v>
      </c>
      <c r="B65" s="4" t="s">
        <v>79</v>
      </c>
      <c r="C65" s="4" t="s">
        <v>9</v>
      </c>
      <c r="D65" s="4" t="s">
        <v>80</v>
      </c>
      <c r="E65" s="4" t="s">
        <v>155</v>
      </c>
      <c r="F65" s="8" t="s">
        <v>156</v>
      </c>
      <c r="G65" s="4" t="s">
        <v>7</v>
      </c>
      <c r="H65" s="4">
        <v>15.51</v>
      </c>
      <c r="I65" s="3">
        <v>425</v>
      </c>
      <c r="J65" s="14">
        <v>6591.75</v>
      </c>
      <c r="K65" s="14"/>
      <c r="L65" s="14"/>
      <c r="M65" s="14"/>
      <c r="N65" s="14"/>
      <c r="O65" s="14"/>
      <c r="P65" s="14">
        <f t="shared" ref="P65:P66" si="18">IF(AND(TRIM(F65)&lt;&gt;"期初",TRIM(B65)=TRIM(B64)),P64+I65+K65-M65,I65+K65-M65)</f>
        <v>425</v>
      </c>
      <c r="Q65" s="14">
        <f t="shared" si="7"/>
        <v>15.51</v>
      </c>
      <c r="R65" s="14">
        <f t="shared" ref="R65:R66" si="19">IF(AND(TRIM(F65)&lt;&gt;"期初",TRIM(B65)=TRIM(B64)),R64+J65+L65-O65,J65+L65-O65)</f>
        <v>6591.75</v>
      </c>
      <c r="S65" s="42" t="str">
        <f t="shared" si="1"/>
        <v>11月LB16</v>
      </c>
      <c r="T65" s="24" t="str">
        <f>IF(COUNTIF(S$3:S65,S65)=COUNTIF(S:S,S65),"本月合计","")</f>
        <v/>
      </c>
      <c r="U65" s="24" t="str">
        <f t="shared" si="2"/>
        <v/>
      </c>
    </row>
    <row r="66" spans="1:21" ht="16" customHeight="1" x14ac:dyDescent="0.15">
      <c r="A66" s="8" t="s">
        <v>158</v>
      </c>
      <c r="B66" s="11" t="s">
        <v>79</v>
      </c>
      <c r="C66" s="11" t="s">
        <v>9</v>
      </c>
      <c r="D66" s="11" t="s">
        <v>80</v>
      </c>
      <c r="E66" s="4" t="s">
        <v>155</v>
      </c>
      <c r="F66" s="8" t="s">
        <v>217</v>
      </c>
      <c r="G66" s="11" t="s">
        <v>7</v>
      </c>
      <c r="H66" s="11">
        <f>L66/K66</f>
        <v>17.238790834494502</v>
      </c>
      <c r="I66" s="14"/>
      <c r="J66" s="14"/>
      <c r="K66" s="33">
        <v>6459</v>
      </c>
      <c r="L66" s="33">
        <v>111345.34999999999</v>
      </c>
      <c r="M66" s="14"/>
      <c r="N66" s="14"/>
      <c r="O66" s="14"/>
      <c r="P66" s="14">
        <f t="shared" si="18"/>
        <v>6884</v>
      </c>
      <c r="Q66" s="14">
        <f t="shared" si="7"/>
        <v>17.132059848925042</v>
      </c>
      <c r="R66" s="14">
        <f t="shared" si="19"/>
        <v>117937.09999999999</v>
      </c>
      <c r="S66" s="42" t="str">
        <f t="shared" si="1"/>
        <v>11月LB16</v>
      </c>
      <c r="T66" s="24" t="str">
        <f>IF(COUNTIF(S$3:S66,S66)=COUNTIF(S:S,S66),"本月合计","")</f>
        <v/>
      </c>
      <c r="U66" s="24" t="str">
        <f t="shared" si="2"/>
        <v/>
      </c>
    </row>
    <row r="67" spans="1:21" ht="16" customHeight="1" x14ac:dyDescent="0.15">
      <c r="A67" s="8" t="s">
        <v>158</v>
      </c>
      <c r="B67" s="11" t="s">
        <v>79</v>
      </c>
      <c r="C67" s="11" t="s">
        <v>9</v>
      </c>
      <c r="D67" s="11" t="s">
        <v>80</v>
      </c>
      <c r="E67" s="4" t="s">
        <v>155</v>
      </c>
      <c r="F67" s="8" t="s">
        <v>229</v>
      </c>
      <c r="G67" s="14"/>
      <c r="H67" s="14"/>
      <c r="I67" s="14"/>
      <c r="J67" s="14"/>
      <c r="K67" s="14"/>
      <c r="L67" s="14"/>
      <c r="M67" s="33">
        <v>6167.5</v>
      </c>
      <c r="N67" s="14">
        <f>IF(F67="生产领用",Q66)</f>
        <v>17.132059848925042</v>
      </c>
      <c r="O67" s="14">
        <f>M67*N67</f>
        <v>105661.9791182452</v>
      </c>
      <c r="P67" s="14">
        <f>IF(AND(TRIM(F67)&lt;&gt;"期初",TRIM(B67)=TRIM(B66)),P66+I67+K67-M67,I67+K67-M67)</f>
        <v>716.5</v>
      </c>
      <c r="Q67" s="14">
        <f t="shared" ref="Q67:Q98" si="20">R67/P67</f>
        <v>17.132059848925035</v>
      </c>
      <c r="R67" s="14">
        <f>IF(AND(TRIM(F67)&lt;&gt;"期初",TRIM(B67)=TRIM(B66)),R66+J67+L67-O67,J67+L67-O67)</f>
        <v>12275.120881754789</v>
      </c>
      <c r="S67" s="42" t="str">
        <f t="shared" si="1"/>
        <v>11月LB16</v>
      </c>
      <c r="T67" s="24" t="str">
        <f>IF(COUNTIF(S$3:S67,S67)=COUNTIF(S:S,S67),"本月合计","")</f>
        <v>本月合计</v>
      </c>
      <c r="U67" s="24">
        <f t="shared" si="2"/>
        <v>6591.75</v>
      </c>
    </row>
    <row r="68" spans="1:21" ht="16" customHeight="1" x14ac:dyDescent="0.15">
      <c r="A68" s="8" t="s">
        <v>158</v>
      </c>
      <c r="B68" s="4" t="s">
        <v>97</v>
      </c>
      <c r="C68" s="4" t="s">
        <v>9</v>
      </c>
      <c r="D68" s="4" t="s">
        <v>98</v>
      </c>
      <c r="E68" s="4" t="s">
        <v>155</v>
      </c>
      <c r="F68" s="8" t="s">
        <v>156</v>
      </c>
      <c r="G68" s="4" t="s">
        <v>7</v>
      </c>
      <c r="H68" s="4">
        <v>15.64</v>
      </c>
      <c r="I68" s="3">
        <v>645.5</v>
      </c>
      <c r="J68" s="14">
        <v>10095.620000000001</v>
      </c>
      <c r="K68" s="14"/>
      <c r="L68" s="14"/>
      <c r="M68" s="14"/>
      <c r="N68" s="14"/>
      <c r="O68" s="14"/>
      <c r="P68" s="14">
        <f>IF(AND(TRIM(F68)&lt;&gt;"期初",TRIM(B68)=TRIM(B67)),P67+I68+K68-M68,I68+K68-M68)</f>
        <v>645.5</v>
      </c>
      <c r="Q68" s="14">
        <f t="shared" si="20"/>
        <v>15.64</v>
      </c>
      <c r="R68" s="14">
        <f>IF(AND(TRIM(F68)&lt;&gt;"期初",TRIM(B68)=TRIM(B67)),R67+J68+L68-O68,J68+L68-O68)</f>
        <v>10095.620000000001</v>
      </c>
      <c r="S68" s="42" t="str">
        <f t="shared" ref="S68:S131" si="21">A68&amp;B68</f>
        <v>11月LB17</v>
      </c>
      <c r="T68" s="24" t="str">
        <f>IF(COUNTIF(S$3:S68,S68)=COUNTIF(S:S,S68),"本月合计","")</f>
        <v/>
      </c>
      <c r="U68" s="24" t="str">
        <f t="shared" ref="U68:U131" si="22">IF(T68="本月合计",SUMIF(S:S,S68,J:J),"")</f>
        <v/>
      </c>
    </row>
    <row r="69" spans="1:21" ht="16" customHeight="1" x14ac:dyDescent="0.15">
      <c r="A69" s="8" t="s">
        <v>158</v>
      </c>
      <c r="B69" s="11" t="s">
        <v>97</v>
      </c>
      <c r="C69" s="11" t="s">
        <v>9</v>
      </c>
      <c r="D69" s="11" t="s">
        <v>98</v>
      </c>
      <c r="E69" s="4" t="s">
        <v>155</v>
      </c>
      <c r="F69" s="8" t="s">
        <v>229</v>
      </c>
      <c r="G69" s="14"/>
      <c r="H69" s="14"/>
      <c r="I69" s="14"/>
      <c r="J69" s="14"/>
      <c r="K69" s="14"/>
      <c r="L69" s="14"/>
      <c r="M69" s="33">
        <v>645.5</v>
      </c>
      <c r="N69" s="14">
        <f>IF(F69="生产领用",Q68)</f>
        <v>15.64</v>
      </c>
      <c r="O69" s="14">
        <f>M69*N69</f>
        <v>10095.620000000001</v>
      </c>
      <c r="P69" s="14">
        <f>IF(AND(TRIM(F69)&lt;&gt;"期初",TRIM(B69)=TRIM(B68)),P68+I69+K69-M69,I69+K69-M69)</f>
        <v>0</v>
      </c>
      <c r="Q69" s="14" t="e">
        <f t="shared" si="20"/>
        <v>#DIV/0!</v>
      </c>
      <c r="R69" s="14">
        <f>IF(AND(TRIM(F69)&lt;&gt;"期初",TRIM(B69)=TRIM(B68)),R68+J69+L69-O69,J69+L69-O69)</f>
        <v>0</v>
      </c>
      <c r="S69" s="42" t="str">
        <f t="shared" si="21"/>
        <v>11月LB17</v>
      </c>
      <c r="T69" s="24" t="str">
        <f>IF(COUNTIF(S$3:S69,S69)=COUNTIF(S:S,S69),"本月合计","")</f>
        <v>本月合计</v>
      </c>
      <c r="U69" s="24">
        <f t="shared" si="22"/>
        <v>10095.620000000001</v>
      </c>
    </row>
    <row r="70" spans="1:21" ht="16" customHeight="1" x14ac:dyDescent="0.15">
      <c r="A70" s="8" t="s">
        <v>158</v>
      </c>
      <c r="B70" s="4" t="s">
        <v>87</v>
      </c>
      <c r="C70" s="4" t="s">
        <v>9</v>
      </c>
      <c r="D70" s="4" t="s">
        <v>88</v>
      </c>
      <c r="E70" s="4" t="s">
        <v>155</v>
      </c>
      <c r="F70" s="8" t="s">
        <v>156</v>
      </c>
      <c r="G70" s="4" t="s">
        <v>7</v>
      </c>
      <c r="H70" s="4">
        <v>15.71</v>
      </c>
      <c r="I70" s="3">
        <v>542.5</v>
      </c>
      <c r="J70" s="14">
        <v>8522.6750000000011</v>
      </c>
      <c r="K70" s="14"/>
      <c r="L70" s="14"/>
      <c r="M70" s="14"/>
      <c r="N70" s="14"/>
      <c r="O70" s="14"/>
      <c r="P70" s="14">
        <f t="shared" ref="P70:P72" si="23">IF(AND(TRIM(F70)&lt;&gt;"期初",TRIM(B70)=TRIM(B69)),P69+I70+K70-M70,I70+K70-M70)</f>
        <v>542.5</v>
      </c>
      <c r="Q70" s="14">
        <f t="shared" si="20"/>
        <v>15.710000000000003</v>
      </c>
      <c r="R70" s="14">
        <f t="shared" ref="R70:R72" si="24">IF(AND(TRIM(F70)&lt;&gt;"期初",TRIM(B70)=TRIM(B69)),R69+J70+L70-O70,J70+L70-O70)</f>
        <v>8522.6750000000011</v>
      </c>
      <c r="S70" s="42" t="str">
        <f t="shared" si="21"/>
        <v>11月LB18</v>
      </c>
      <c r="T70" s="24" t="str">
        <f>IF(COUNTIF(S$3:S70,S70)=COUNTIF(S:S,S70),"本月合计","")</f>
        <v/>
      </c>
      <c r="U70" s="24" t="str">
        <f t="shared" si="22"/>
        <v/>
      </c>
    </row>
    <row r="71" spans="1:21" ht="16" customHeight="1" x14ac:dyDescent="0.15">
      <c r="A71" s="8" t="s">
        <v>158</v>
      </c>
      <c r="B71" s="11" t="s">
        <v>87</v>
      </c>
      <c r="C71" s="11" t="s">
        <v>9</v>
      </c>
      <c r="D71" s="11" t="s">
        <v>88</v>
      </c>
      <c r="E71" s="4" t="s">
        <v>155</v>
      </c>
      <c r="F71" s="8" t="s">
        <v>217</v>
      </c>
      <c r="G71" s="11" t="s">
        <v>7</v>
      </c>
      <c r="H71" s="11">
        <f>L71/K71</f>
        <v>17.302310469314079</v>
      </c>
      <c r="I71" s="14"/>
      <c r="J71" s="14"/>
      <c r="K71" s="33">
        <v>3601</v>
      </c>
      <c r="L71" s="33">
        <v>62305.62</v>
      </c>
      <c r="M71" s="14"/>
      <c r="N71" s="14"/>
      <c r="O71" s="14"/>
      <c r="P71" s="14">
        <f t="shared" si="23"/>
        <v>4143.5</v>
      </c>
      <c r="Q71" s="14">
        <f t="shared" si="20"/>
        <v>17.09383250874864</v>
      </c>
      <c r="R71" s="14">
        <f t="shared" si="24"/>
        <v>70828.294999999998</v>
      </c>
      <c r="S71" s="42" t="str">
        <f t="shared" si="21"/>
        <v>11月LB18</v>
      </c>
      <c r="T71" s="24" t="str">
        <f>IF(COUNTIF(S$3:S71,S71)=COUNTIF(S:S,S71),"本月合计","")</f>
        <v/>
      </c>
      <c r="U71" s="24" t="str">
        <f t="shared" si="22"/>
        <v/>
      </c>
    </row>
    <row r="72" spans="1:21" ht="16" customHeight="1" x14ac:dyDescent="0.15">
      <c r="A72" s="8" t="s">
        <v>158</v>
      </c>
      <c r="B72" s="16" t="s">
        <v>87</v>
      </c>
      <c r="C72" s="16" t="s">
        <v>9</v>
      </c>
      <c r="D72" s="16" t="s">
        <v>88</v>
      </c>
      <c r="E72" s="4" t="s">
        <v>155</v>
      </c>
      <c r="F72" s="8" t="s">
        <v>227</v>
      </c>
      <c r="G72" s="4" t="s">
        <v>7</v>
      </c>
      <c r="H72" s="14"/>
      <c r="I72" s="14"/>
      <c r="J72" s="14"/>
      <c r="K72" s="34">
        <v>1337</v>
      </c>
      <c r="L72" s="35">
        <v>20910.679999999997</v>
      </c>
      <c r="M72" s="14"/>
      <c r="N72" s="14"/>
      <c r="O72" s="14"/>
      <c r="P72" s="14">
        <f t="shared" si="23"/>
        <v>5480.5</v>
      </c>
      <c r="Q72" s="14">
        <f t="shared" si="20"/>
        <v>16.739161572849191</v>
      </c>
      <c r="R72" s="14">
        <f t="shared" si="24"/>
        <v>91738.974999999991</v>
      </c>
      <c r="S72" s="42" t="str">
        <f t="shared" si="21"/>
        <v>11月LB18</v>
      </c>
      <c r="T72" s="24" t="str">
        <f>IF(COUNTIF(S$3:S72,S72)=COUNTIF(S:S,S72),"本月合计","")</f>
        <v/>
      </c>
      <c r="U72" s="24" t="str">
        <f t="shared" si="22"/>
        <v/>
      </c>
    </row>
    <row r="73" spans="1:21" ht="16" customHeight="1" x14ac:dyDescent="0.15">
      <c r="A73" s="8" t="s">
        <v>158</v>
      </c>
      <c r="B73" s="11" t="s">
        <v>87</v>
      </c>
      <c r="C73" s="11" t="s">
        <v>9</v>
      </c>
      <c r="D73" s="11" t="s">
        <v>88</v>
      </c>
      <c r="E73" s="4" t="s">
        <v>155</v>
      </c>
      <c r="F73" s="8" t="s">
        <v>229</v>
      </c>
      <c r="G73" s="14"/>
      <c r="H73" s="14"/>
      <c r="I73" s="14"/>
      <c r="J73" s="14"/>
      <c r="K73" s="14"/>
      <c r="L73" s="14"/>
      <c r="M73" s="33">
        <v>2512</v>
      </c>
      <c r="N73" s="14">
        <f>IF(F73="生产领用",Q72)</f>
        <v>16.739161572849191</v>
      </c>
      <c r="O73" s="14">
        <f>M73*N73</f>
        <v>42048.773870997167</v>
      </c>
      <c r="P73" s="14">
        <f>IF(AND(TRIM(F73)&lt;&gt;"期初",TRIM(B73)=TRIM(B72)),P72+I73+K73-M73,I73+K73-M73)</f>
        <v>2968.5</v>
      </c>
      <c r="Q73" s="14">
        <f t="shared" si="20"/>
        <v>16.739161572849191</v>
      </c>
      <c r="R73" s="14">
        <f>IF(AND(TRIM(F73)&lt;&gt;"期初",TRIM(B73)=TRIM(B72)),R72+J73+L73-O73,J73+L73-O73)</f>
        <v>49690.201129002824</v>
      </c>
      <c r="S73" s="42" t="str">
        <f t="shared" si="21"/>
        <v>11月LB18</v>
      </c>
      <c r="T73" s="24" t="str">
        <f>IF(COUNTIF(S$3:S73,S73)=COUNTIF(S:S,S73),"本月合计","")</f>
        <v>本月合计</v>
      </c>
      <c r="U73" s="24">
        <f t="shared" si="22"/>
        <v>8522.6750000000011</v>
      </c>
    </row>
    <row r="74" spans="1:21" ht="16" customHeight="1" x14ac:dyDescent="0.15">
      <c r="A74" s="8" t="s">
        <v>158</v>
      </c>
      <c r="B74" s="4" t="s">
        <v>128</v>
      </c>
      <c r="C74" s="4" t="s">
        <v>9</v>
      </c>
      <c r="D74" s="4" t="s">
        <v>129</v>
      </c>
      <c r="E74" s="4" t="s">
        <v>155</v>
      </c>
      <c r="F74" s="8" t="s">
        <v>156</v>
      </c>
      <c r="G74" s="4" t="s">
        <v>7</v>
      </c>
      <c r="H74" s="4">
        <v>15.35</v>
      </c>
      <c r="I74" s="3">
        <v>2165</v>
      </c>
      <c r="J74" s="14">
        <v>33232.75</v>
      </c>
      <c r="K74" s="14"/>
      <c r="L74" s="14"/>
      <c r="M74" s="14"/>
      <c r="N74" s="14"/>
      <c r="O74" s="14"/>
      <c r="P74" s="14">
        <f t="shared" ref="P74:P75" si="25">IF(AND(TRIM(F74)&lt;&gt;"期初",TRIM(B74)=TRIM(B73)),P73+I74+K74-M74,I74+K74-M74)</f>
        <v>2165</v>
      </c>
      <c r="Q74" s="14">
        <f t="shared" si="20"/>
        <v>15.35</v>
      </c>
      <c r="R74" s="14">
        <f t="shared" ref="R74:R75" si="26">IF(AND(TRIM(F74)&lt;&gt;"期初",TRIM(B74)=TRIM(B73)),R73+J74+L74-O74,J74+L74-O74)</f>
        <v>33232.75</v>
      </c>
      <c r="S74" s="42" t="str">
        <f t="shared" si="21"/>
        <v>11月LB20</v>
      </c>
      <c r="T74" s="24" t="str">
        <f>IF(COUNTIF(S$3:S74,S74)=COUNTIF(S:S,S74),"本月合计","")</f>
        <v/>
      </c>
      <c r="U74" s="24" t="str">
        <f t="shared" si="22"/>
        <v/>
      </c>
    </row>
    <row r="75" spans="1:21" ht="16" customHeight="1" x14ac:dyDescent="0.15">
      <c r="A75" s="8" t="s">
        <v>158</v>
      </c>
      <c r="B75" s="11" t="s">
        <v>128</v>
      </c>
      <c r="C75" s="11" t="s">
        <v>9</v>
      </c>
      <c r="D75" s="11" t="s">
        <v>129</v>
      </c>
      <c r="E75" s="4" t="s">
        <v>155</v>
      </c>
      <c r="F75" s="8" t="s">
        <v>217</v>
      </c>
      <c r="G75" s="11" t="s">
        <v>7</v>
      </c>
      <c r="H75" s="11">
        <f>L75/K75</f>
        <v>16.84</v>
      </c>
      <c r="I75" s="14"/>
      <c r="J75" s="14"/>
      <c r="K75" s="33">
        <v>2414</v>
      </c>
      <c r="L75" s="33">
        <v>40651.760000000002</v>
      </c>
      <c r="M75" s="14"/>
      <c r="N75" s="14"/>
      <c r="O75" s="14"/>
      <c r="P75" s="14">
        <f t="shared" si="25"/>
        <v>4579</v>
      </c>
      <c r="Q75" s="14">
        <f t="shared" si="20"/>
        <v>16.135512120550342</v>
      </c>
      <c r="R75" s="14">
        <f t="shared" si="26"/>
        <v>73884.510000000009</v>
      </c>
      <c r="S75" s="42" t="str">
        <f t="shared" si="21"/>
        <v>11月LB20</v>
      </c>
      <c r="T75" s="24" t="str">
        <f>IF(COUNTIF(S$3:S75,S75)=COUNTIF(S:S,S75),"本月合计","")</f>
        <v/>
      </c>
      <c r="U75" s="24" t="str">
        <f t="shared" si="22"/>
        <v/>
      </c>
    </row>
    <row r="76" spans="1:21" ht="16" customHeight="1" x14ac:dyDescent="0.15">
      <c r="A76" s="8" t="s">
        <v>158</v>
      </c>
      <c r="B76" s="11" t="s">
        <v>128</v>
      </c>
      <c r="C76" s="11" t="s">
        <v>9</v>
      </c>
      <c r="D76" s="11" t="s">
        <v>129</v>
      </c>
      <c r="E76" s="4" t="s">
        <v>155</v>
      </c>
      <c r="F76" s="8" t="s">
        <v>229</v>
      </c>
      <c r="G76" s="14"/>
      <c r="H76" s="14"/>
      <c r="I76" s="14"/>
      <c r="J76" s="14"/>
      <c r="K76" s="14"/>
      <c r="L76" s="14"/>
      <c r="M76" s="33">
        <v>3771</v>
      </c>
      <c r="N76" s="14">
        <f>IF(F76="生产领用",Q75)</f>
        <v>16.135512120550342</v>
      </c>
      <c r="O76" s="14">
        <f>M76*N76</f>
        <v>60847.016206595341</v>
      </c>
      <c r="P76" s="14">
        <f>IF(AND(TRIM(F76)&lt;&gt;"期初",TRIM(B76)=TRIM(B75)),P75+I76+K76-M76,I76+K76-M76)</f>
        <v>808</v>
      </c>
      <c r="Q76" s="14">
        <f t="shared" si="20"/>
        <v>16.135512120550331</v>
      </c>
      <c r="R76" s="14">
        <f>IF(AND(TRIM(F76)&lt;&gt;"期初",TRIM(B76)=TRIM(B75)),R75+J76+L76-O76,J76+L76-O76)</f>
        <v>13037.493793404668</v>
      </c>
      <c r="S76" s="42" t="str">
        <f t="shared" si="21"/>
        <v>11月LB20</v>
      </c>
      <c r="T76" s="24" t="str">
        <f>IF(COUNTIF(S$3:S76,S76)=COUNTIF(S:S,S76),"本月合计","")</f>
        <v>本月合计</v>
      </c>
      <c r="U76" s="24">
        <f t="shared" si="22"/>
        <v>33232.75</v>
      </c>
    </row>
    <row r="77" spans="1:21" ht="16" customHeight="1" x14ac:dyDescent="0.15">
      <c r="A77" s="8" t="s">
        <v>158</v>
      </c>
      <c r="B77" s="4" t="s">
        <v>122</v>
      </c>
      <c r="C77" s="4" t="s">
        <v>9</v>
      </c>
      <c r="D77" s="4" t="s">
        <v>123</v>
      </c>
      <c r="E77" s="4" t="s">
        <v>155</v>
      </c>
      <c r="F77" s="8" t="s">
        <v>156</v>
      </c>
      <c r="G77" s="4" t="s">
        <v>7</v>
      </c>
      <c r="H77" s="4">
        <v>15.89</v>
      </c>
      <c r="I77" s="3">
        <v>1742</v>
      </c>
      <c r="J77" s="14">
        <v>27680.38</v>
      </c>
      <c r="K77" s="14"/>
      <c r="L77" s="14"/>
      <c r="M77" s="14"/>
      <c r="N77" s="14"/>
      <c r="O77" s="14"/>
      <c r="P77" s="14">
        <f t="shared" ref="P77:P78" si="27">IF(AND(TRIM(F77)&lt;&gt;"期初",TRIM(B77)=TRIM(B76)),P76+I77+K77-M77,I77+K77-M77)</f>
        <v>1742</v>
      </c>
      <c r="Q77" s="14">
        <f t="shared" si="20"/>
        <v>15.89</v>
      </c>
      <c r="R77" s="14">
        <f t="shared" ref="R77:R78" si="28">IF(AND(TRIM(F77)&lt;&gt;"期初",TRIM(B77)=TRIM(B76)),R76+J77+L77-O77,J77+L77-O77)</f>
        <v>27680.38</v>
      </c>
      <c r="S77" s="42" t="str">
        <f t="shared" si="21"/>
        <v>11月LB21</v>
      </c>
      <c r="T77" s="24" t="str">
        <f>IF(COUNTIF(S$3:S77,S77)=COUNTIF(S:S,S77),"本月合计","")</f>
        <v/>
      </c>
      <c r="U77" s="24" t="str">
        <f t="shared" si="22"/>
        <v/>
      </c>
    </row>
    <row r="78" spans="1:21" ht="16" customHeight="1" x14ac:dyDescent="0.15">
      <c r="A78" s="8" t="s">
        <v>158</v>
      </c>
      <c r="B78" s="11" t="s">
        <v>122</v>
      </c>
      <c r="C78" s="11" t="s">
        <v>9</v>
      </c>
      <c r="D78" s="11" t="s">
        <v>123</v>
      </c>
      <c r="E78" s="4" t="s">
        <v>155</v>
      </c>
      <c r="F78" s="8" t="s">
        <v>217</v>
      </c>
      <c r="G78" s="11" t="s">
        <v>7</v>
      </c>
      <c r="H78" s="11">
        <f>L78/K78</f>
        <v>16.89</v>
      </c>
      <c r="I78" s="14"/>
      <c r="J78" s="14"/>
      <c r="K78" s="33">
        <v>2860</v>
      </c>
      <c r="L78" s="33">
        <v>48305.4</v>
      </c>
      <c r="M78" s="14"/>
      <c r="N78" s="14"/>
      <c r="O78" s="14"/>
      <c r="P78" s="14">
        <f t="shared" si="27"/>
        <v>4602</v>
      </c>
      <c r="Q78" s="14">
        <f t="shared" si="20"/>
        <v>16.511468926553672</v>
      </c>
      <c r="R78" s="14">
        <f t="shared" si="28"/>
        <v>75985.78</v>
      </c>
      <c r="S78" s="42" t="str">
        <f t="shared" si="21"/>
        <v>11月LB21</v>
      </c>
      <c r="T78" s="24" t="str">
        <f>IF(COUNTIF(S$3:S78,S78)=COUNTIF(S:S,S78),"本月合计","")</f>
        <v/>
      </c>
      <c r="U78" s="24" t="str">
        <f t="shared" si="22"/>
        <v/>
      </c>
    </row>
    <row r="79" spans="1:21" ht="16" customHeight="1" x14ac:dyDescent="0.15">
      <c r="A79" s="8" t="s">
        <v>158</v>
      </c>
      <c r="B79" s="11" t="s">
        <v>122</v>
      </c>
      <c r="C79" s="11" t="s">
        <v>9</v>
      </c>
      <c r="D79" s="11" t="s">
        <v>123</v>
      </c>
      <c r="E79" s="4" t="s">
        <v>155</v>
      </c>
      <c r="F79" s="8" t="s">
        <v>229</v>
      </c>
      <c r="G79" s="14"/>
      <c r="H79" s="14"/>
      <c r="I79" s="14"/>
      <c r="J79" s="14"/>
      <c r="K79" s="14"/>
      <c r="L79" s="14"/>
      <c r="M79" s="33">
        <v>2235</v>
      </c>
      <c r="N79" s="14">
        <f>IF(F79="生产领用",Q78)</f>
        <v>16.511468926553672</v>
      </c>
      <c r="O79" s="14">
        <f>M79*N79</f>
        <v>36903.133050847457</v>
      </c>
      <c r="P79" s="14">
        <f>IF(AND(TRIM(F79)&lt;&gt;"期初",TRIM(B79)=TRIM(B78)),P78+I79+K79-M79,I79+K79-M79)</f>
        <v>2367</v>
      </c>
      <c r="Q79" s="14">
        <f t="shared" si="20"/>
        <v>16.511468926553672</v>
      </c>
      <c r="R79" s="14">
        <f>IF(AND(TRIM(F79)&lt;&gt;"期初",TRIM(B79)=TRIM(B78)),R78+J79+L79-O79,J79+L79-O79)</f>
        <v>39082.646949152542</v>
      </c>
      <c r="S79" s="42" t="str">
        <f t="shared" si="21"/>
        <v>11月LB21</v>
      </c>
      <c r="T79" s="24" t="str">
        <f>IF(COUNTIF(S$3:S79,S79)=COUNTIF(S:S,S79),"本月合计","")</f>
        <v>本月合计</v>
      </c>
      <c r="U79" s="24">
        <f t="shared" si="22"/>
        <v>27680.38</v>
      </c>
    </row>
    <row r="80" spans="1:21" ht="16" customHeight="1" x14ac:dyDescent="0.15">
      <c r="A80" s="8" t="s">
        <v>158</v>
      </c>
      <c r="B80" s="4" t="s">
        <v>124</v>
      </c>
      <c r="C80" s="4" t="s">
        <v>9</v>
      </c>
      <c r="D80" s="4" t="s">
        <v>125</v>
      </c>
      <c r="E80" s="4" t="s">
        <v>155</v>
      </c>
      <c r="F80" s="8" t="s">
        <v>156</v>
      </c>
      <c r="G80" s="4" t="s">
        <v>7</v>
      </c>
      <c r="H80" s="4">
        <v>15.89</v>
      </c>
      <c r="I80" s="3">
        <v>2106</v>
      </c>
      <c r="J80" s="14">
        <v>33464.340000000004</v>
      </c>
      <c r="K80" s="14"/>
      <c r="L80" s="14"/>
      <c r="M80" s="14"/>
      <c r="N80" s="14"/>
      <c r="O80" s="14"/>
      <c r="P80" s="14">
        <f t="shared" ref="P80:P81" si="29">IF(AND(TRIM(F80)&lt;&gt;"期初",TRIM(B80)=TRIM(B79)),P79+I80+K80-M80,I80+K80-M80)</f>
        <v>2106</v>
      </c>
      <c r="Q80" s="14">
        <f t="shared" si="20"/>
        <v>15.890000000000002</v>
      </c>
      <c r="R80" s="14">
        <f t="shared" ref="R80:R81" si="30">IF(AND(TRIM(F80)&lt;&gt;"期初",TRIM(B80)=TRIM(B79)),R79+J80+L80-O80,J80+L80-O80)</f>
        <v>33464.340000000004</v>
      </c>
      <c r="S80" s="42" t="str">
        <f t="shared" si="21"/>
        <v>11月LB22</v>
      </c>
      <c r="T80" s="24" t="str">
        <f>IF(COUNTIF(S$3:S80,S80)=COUNTIF(S:S,S80),"本月合计","")</f>
        <v/>
      </c>
      <c r="U80" s="24" t="str">
        <f t="shared" si="22"/>
        <v/>
      </c>
    </row>
    <row r="81" spans="1:21" ht="16" customHeight="1" x14ac:dyDescent="0.15">
      <c r="A81" s="8" t="s">
        <v>158</v>
      </c>
      <c r="B81" s="11" t="s">
        <v>124</v>
      </c>
      <c r="C81" s="11" t="s">
        <v>9</v>
      </c>
      <c r="D81" s="11" t="s">
        <v>125</v>
      </c>
      <c r="E81" s="4" t="s">
        <v>155</v>
      </c>
      <c r="F81" s="8" t="s">
        <v>217</v>
      </c>
      <c r="G81" s="11" t="s">
        <v>7</v>
      </c>
      <c r="H81" s="11">
        <f>L81/K81</f>
        <v>16.890002341372043</v>
      </c>
      <c r="I81" s="14"/>
      <c r="J81" s="14"/>
      <c r="K81" s="33">
        <v>2135.5</v>
      </c>
      <c r="L81" s="33">
        <v>36068.6</v>
      </c>
      <c r="M81" s="14"/>
      <c r="N81" s="14"/>
      <c r="O81" s="14"/>
      <c r="P81" s="14">
        <f t="shared" si="29"/>
        <v>4241.5</v>
      </c>
      <c r="Q81" s="14">
        <f t="shared" si="20"/>
        <v>16.393478722150185</v>
      </c>
      <c r="R81" s="14">
        <f t="shared" si="30"/>
        <v>69532.94</v>
      </c>
      <c r="S81" s="42" t="str">
        <f t="shared" si="21"/>
        <v>11月LB22</v>
      </c>
      <c r="T81" s="24" t="str">
        <f>IF(COUNTIF(S$3:S81,S81)=COUNTIF(S:S,S81),"本月合计","")</f>
        <v/>
      </c>
      <c r="U81" s="24" t="str">
        <f t="shared" si="22"/>
        <v/>
      </c>
    </row>
    <row r="82" spans="1:21" ht="16" customHeight="1" x14ac:dyDescent="0.15">
      <c r="A82" s="8" t="s">
        <v>158</v>
      </c>
      <c r="B82" s="11" t="s">
        <v>124</v>
      </c>
      <c r="C82" s="11" t="s">
        <v>9</v>
      </c>
      <c r="D82" s="11" t="s">
        <v>125</v>
      </c>
      <c r="E82" s="4" t="s">
        <v>155</v>
      </c>
      <c r="F82" s="8" t="s">
        <v>229</v>
      </c>
      <c r="G82" s="14"/>
      <c r="H82" s="14"/>
      <c r="I82" s="14"/>
      <c r="J82" s="14"/>
      <c r="K82" s="14"/>
      <c r="L82" s="14"/>
      <c r="M82" s="33">
        <v>2819</v>
      </c>
      <c r="N82" s="14">
        <f>IF(F82="生产领用",Q81)</f>
        <v>16.393478722150185</v>
      </c>
      <c r="O82" s="14">
        <f>M82*N82</f>
        <v>46213.21651774137</v>
      </c>
      <c r="P82" s="14">
        <f>IF(AND(TRIM(F82)&lt;&gt;"期初",TRIM(B82)=TRIM(B81)),P81+I82+K82-M82,I82+K82-M82)</f>
        <v>1422.5</v>
      </c>
      <c r="Q82" s="14">
        <f t="shared" si="20"/>
        <v>16.393478722150181</v>
      </c>
      <c r="R82" s="14">
        <f>IF(AND(TRIM(F82)&lt;&gt;"期初",TRIM(B82)=TRIM(B81)),R81+J82+L82-O82,J82+L82-O82)</f>
        <v>23319.723482258632</v>
      </c>
      <c r="S82" s="42" t="str">
        <f t="shared" si="21"/>
        <v>11月LB22</v>
      </c>
      <c r="T82" s="24" t="str">
        <f>IF(COUNTIF(S$3:S82,S82)=COUNTIF(S:S,S82),"本月合计","")</f>
        <v>本月合计</v>
      </c>
      <c r="U82" s="24">
        <f t="shared" si="22"/>
        <v>33464.340000000004</v>
      </c>
    </row>
    <row r="83" spans="1:21" ht="16" customHeight="1" x14ac:dyDescent="0.15">
      <c r="A83" s="8" t="s">
        <v>158</v>
      </c>
      <c r="B83" s="4" t="s">
        <v>8</v>
      </c>
      <c r="C83" s="4" t="s">
        <v>9</v>
      </c>
      <c r="D83" s="4" t="s">
        <v>10</v>
      </c>
      <c r="E83" s="4" t="s">
        <v>155</v>
      </c>
      <c r="F83" s="8" t="s">
        <v>156</v>
      </c>
      <c r="G83" s="4" t="s">
        <v>7</v>
      </c>
      <c r="H83" s="4">
        <v>17.27</v>
      </c>
      <c r="I83" s="3">
        <v>5</v>
      </c>
      <c r="J83" s="14">
        <v>86.35</v>
      </c>
      <c r="K83" s="14"/>
      <c r="L83" s="14"/>
      <c r="M83" s="14"/>
      <c r="N83" s="14"/>
      <c r="O83" s="14"/>
      <c r="P83" s="14">
        <f t="shared" ref="P83:P84" si="31">IF(AND(TRIM(F83)&lt;&gt;"期初",TRIM(B83)=TRIM(B82)),P82+I83+K83-M83,I83+K83-M83)</f>
        <v>5</v>
      </c>
      <c r="Q83" s="14">
        <f t="shared" si="20"/>
        <v>17.27</v>
      </c>
      <c r="R83" s="14">
        <f t="shared" ref="R83:R84" si="32">IF(AND(TRIM(F83)&lt;&gt;"期初",TRIM(B83)=TRIM(B82)),R82+J83+L83-O83,J83+L83-O83)</f>
        <v>86.35</v>
      </c>
      <c r="S83" s="42" t="str">
        <f t="shared" si="21"/>
        <v>11月LB23</v>
      </c>
      <c r="T83" s="24" t="str">
        <f>IF(COUNTIF(S$3:S83,S83)=COUNTIF(S:S,S83),"本月合计","")</f>
        <v/>
      </c>
      <c r="U83" s="24" t="str">
        <f t="shared" si="22"/>
        <v/>
      </c>
    </row>
    <row r="84" spans="1:21" ht="16" customHeight="1" x14ac:dyDescent="0.15">
      <c r="A84" s="8" t="s">
        <v>158</v>
      </c>
      <c r="B84" s="11" t="s">
        <v>8</v>
      </c>
      <c r="C84" s="11" t="s">
        <v>9</v>
      </c>
      <c r="D84" s="11" t="s">
        <v>10</v>
      </c>
      <c r="E84" s="4" t="s">
        <v>155</v>
      </c>
      <c r="F84" s="8" t="s">
        <v>217</v>
      </c>
      <c r="G84" s="11" t="s">
        <v>7</v>
      </c>
      <c r="H84" s="11">
        <f>L84/K84</f>
        <v>16.890002343566909</v>
      </c>
      <c r="I84" s="14"/>
      <c r="J84" s="14"/>
      <c r="K84" s="33">
        <v>2133.5</v>
      </c>
      <c r="L84" s="33">
        <v>36034.82</v>
      </c>
      <c r="M84" s="14"/>
      <c r="N84" s="14"/>
      <c r="O84" s="14"/>
      <c r="P84" s="14">
        <f t="shared" si="31"/>
        <v>2138.5</v>
      </c>
      <c r="Q84" s="14">
        <f t="shared" si="20"/>
        <v>16.890890811316343</v>
      </c>
      <c r="R84" s="14">
        <f t="shared" si="32"/>
        <v>36121.17</v>
      </c>
      <c r="S84" s="42" t="str">
        <f t="shared" si="21"/>
        <v>11月LB23</v>
      </c>
      <c r="T84" s="24" t="str">
        <f>IF(COUNTIF(S$3:S84,S84)=COUNTIF(S:S,S84),"本月合计","")</f>
        <v/>
      </c>
      <c r="U84" s="24" t="str">
        <f t="shared" si="22"/>
        <v/>
      </c>
    </row>
    <row r="85" spans="1:21" ht="16" customHeight="1" x14ac:dyDescent="0.15">
      <c r="A85" s="8" t="s">
        <v>158</v>
      </c>
      <c r="B85" s="11" t="s">
        <v>8</v>
      </c>
      <c r="C85" s="11" t="s">
        <v>9</v>
      </c>
      <c r="D85" s="11" t="s">
        <v>10</v>
      </c>
      <c r="E85" s="4" t="s">
        <v>155</v>
      </c>
      <c r="F85" s="8" t="s">
        <v>229</v>
      </c>
      <c r="G85" s="14"/>
      <c r="H85" s="14"/>
      <c r="I85" s="14"/>
      <c r="J85" s="14"/>
      <c r="K85" s="14"/>
      <c r="L85" s="14"/>
      <c r="M85" s="33">
        <v>2138.5</v>
      </c>
      <c r="N85" s="14">
        <f>IF(F85="生产领用",Q84)</f>
        <v>16.890890811316343</v>
      </c>
      <c r="O85" s="14">
        <f>M85*N85</f>
        <v>36121.17</v>
      </c>
      <c r="P85" s="14">
        <f>IF(AND(TRIM(F85)&lt;&gt;"期初",TRIM(B85)=TRIM(B84)),P84+I85+K85-M85,I85+K85-M85)</f>
        <v>0</v>
      </c>
      <c r="Q85" s="14" t="e">
        <f t="shared" si="20"/>
        <v>#DIV/0!</v>
      </c>
      <c r="R85" s="14">
        <f>IF(AND(TRIM(F85)&lt;&gt;"期初",TRIM(B85)=TRIM(B84)),R84+J85+L85-O85,J85+L85-O85)</f>
        <v>0</v>
      </c>
      <c r="S85" s="42" t="str">
        <f t="shared" si="21"/>
        <v>11月LB23</v>
      </c>
      <c r="T85" s="24" t="str">
        <f>IF(COUNTIF(S$3:S85,S85)=COUNTIF(S:S,S85),"本月合计","")</f>
        <v>本月合计</v>
      </c>
      <c r="U85" s="24">
        <f t="shared" si="22"/>
        <v>86.35</v>
      </c>
    </row>
    <row r="86" spans="1:21" ht="16" customHeight="1" x14ac:dyDescent="0.15">
      <c r="A86" s="8" t="s">
        <v>158</v>
      </c>
      <c r="B86" s="11" t="s">
        <v>190</v>
      </c>
      <c r="C86" s="11" t="s">
        <v>9</v>
      </c>
      <c r="D86" s="11" t="s">
        <v>191</v>
      </c>
      <c r="E86" s="4" t="s">
        <v>155</v>
      </c>
      <c r="F86" s="8" t="s">
        <v>217</v>
      </c>
      <c r="G86" s="11" t="s">
        <v>7</v>
      </c>
      <c r="H86" s="11">
        <f>L86/K86</f>
        <v>16.89</v>
      </c>
      <c r="I86" s="14"/>
      <c r="J86" s="14"/>
      <c r="K86" s="33">
        <v>2076</v>
      </c>
      <c r="L86" s="33">
        <v>35063.64</v>
      </c>
      <c r="M86" s="14"/>
      <c r="N86" s="14"/>
      <c r="O86" s="14"/>
      <c r="P86" s="14">
        <f>IF(AND(TRIM(F86)&lt;&gt;"期初",TRIM(B86)=TRIM(B85)),P85+I86+K86-M86,I86+K86-M86)</f>
        <v>2076</v>
      </c>
      <c r="Q86" s="14">
        <f t="shared" si="20"/>
        <v>16.89</v>
      </c>
      <c r="R86" s="14">
        <f>IF(AND(TRIM(F86)&lt;&gt;"期初",TRIM(B86)=TRIM(B85)),R85+J86+L86-O86,J86+L86-O86)</f>
        <v>35063.64</v>
      </c>
      <c r="S86" s="42" t="str">
        <f t="shared" si="21"/>
        <v>11月LB24</v>
      </c>
      <c r="T86" s="24" t="str">
        <f>IF(COUNTIF(S$3:S86,S86)=COUNTIF(S:S,S86),"本月合计","")</f>
        <v/>
      </c>
      <c r="U86" s="24" t="str">
        <f t="shared" si="22"/>
        <v/>
      </c>
    </row>
    <row r="87" spans="1:21" ht="16" customHeight="1" x14ac:dyDescent="0.15">
      <c r="A87" s="8" t="s">
        <v>158</v>
      </c>
      <c r="B87" s="11" t="s">
        <v>190</v>
      </c>
      <c r="C87" s="11" t="s">
        <v>9</v>
      </c>
      <c r="D87" s="11" t="s">
        <v>191</v>
      </c>
      <c r="E87" s="4" t="s">
        <v>155</v>
      </c>
      <c r="F87" s="8" t="s">
        <v>229</v>
      </c>
      <c r="G87" s="14"/>
      <c r="H87" s="14"/>
      <c r="I87" s="14"/>
      <c r="J87" s="14"/>
      <c r="K87" s="14"/>
      <c r="L87" s="14"/>
      <c r="M87" s="33">
        <v>2076</v>
      </c>
      <c r="N87" s="14">
        <f>IF(F87="生产领用",Q86)</f>
        <v>16.89</v>
      </c>
      <c r="O87" s="14">
        <f>M87*N87</f>
        <v>35063.64</v>
      </c>
      <c r="P87" s="14">
        <f>IF(AND(TRIM(F87)&lt;&gt;"期初",TRIM(B87)=TRIM(B86)),P86+I87+K87-M87,I87+K87-M87)</f>
        <v>0</v>
      </c>
      <c r="Q87" s="14" t="e">
        <f t="shared" si="20"/>
        <v>#DIV/0!</v>
      </c>
      <c r="R87" s="14">
        <f>IF(AND(TRIM(F87)&lt;&gt;"期初",TRIM(B87)=TRIM(B86)),R86+J87+L87-O87,J87+L87-O87)</f>
        <v>0</v>
      </c>
      <c r="S87" s="42" t="str">
        <f t="shared" si="21"/>
        <v>11月LB24</v>
      </c>
      <c r="T87" s="24" t="str">
        <f>IF(COUNTIF(S$3:S87,S87)=COUNTIF(S:S,S87),"本月合计","")</f>
        <v>本月合计</v>
      </c>
      <c r="U87" s="24">
        <f t="shared" si="22"/>
        <v>0</v>
      </c>
    </row>
    <row r="88" spans="1:21" ht="16" customHeight="1" x14ac:dyDescent="0.15">
      <c r="A88" s="8" t="s">
        <v>158</v>
      </c>
      <c r="B88" s="16" t="s">
        <v>218</v>
      </c>
      <c r="C88" s="16" t="s">
        <v>9</v>
      </c>
      <c r="D88" s="16" t="s">
        <v>219</v>
      </c>
      <c r="E88" s="4" t="s">
        <v>155</v>
      </c>
      <c r="F88" s="8" t="s">
        <v>227</v>
      </c>
      <c r="G88" s="4" t="s">
        <v>7</v>
      </c>
      <c r="H88" s="14"/>
      <c r="I88" s="14"/>
      <c r="J88" s="14"/>
      <c r="K88" s="34">
        <v>2101</v>
      </c>
      <c r="L88" s="35">
        <v>32859.64</v>
      </c>
      <c r="M88" s="14"/>
      <c r="N88" s="14"/>
      <c r="O88" s="14"/>
      <c r="P88" s="14">
        <f>IF(AND(TRIM(F88)&lt;&gt;"期初",TRIM(B88)=TRIM(B87)),P87+I88+K88-M88,I88+K88-M88)</f>
        <v>2101</v>
      </c>
      <c r="Q88" s="14">
        <f t="shared" si="20"/>
        <v>15.64</v>
      </c>
      <c r="R88" s="14">
        <f>IF(AND(TRIM(F88)&lt;&gt;"期初",TRIM(B88)=TRIM(B87)),R87+J88+L88-O88,J88+L88-O88)</f>
        <v>32859.64</v>
      </c>
      <c r="S88" s="42" t="str">
        <f t="shared" si="21"/>
        <v>11月LB25</v>
      </c>
      <c r="T88" s="24" t="str">
        <f>IF(COUNTIF(S$3:S88,S88)=COUNTIF(S:S,S88),"本月合计","")</f>
        <v/>
      </c>
      <c r="U88" s="24" t="str">
        <f t="shared" si="22"/>
        <v/>
      </c>
    </row>
    <row r="89" spans="1:21" ht="16" customHeight="1" x14ac:dyDescent="0.15">
      <c r="A89" s="8" t="s">
        <v>158</v>
      </c>
      <c r="B89" s="11" t="s">
        <v>218</v>
      </c>
      <c r="C89" s="11" t="s">
        <v>9</v>
      </c>
      <c r="D89" s="11" t="s">
        <v>219</v>
      </c>
      <c r="E89" s="4" t="s">
        <v>155</v>
      </c>
      <c r="F89" s="8" t="s">
        <v>229</v>
      </c>
      <c r="G89" s="14"/>
      <c r="H89" s="14"/>
      <c r="I89" s="14"/>
      <c r="J89" s="14"/>
      <c r="K89" s="14"/>
      <c r="L89" s="14"/>
      <c r="M89" s="33">
        <v>2101</v>
      </c>
      <c r="N89" s="14">
        <f>IF(F89="生产领用",Q88)</f>
        <v>15.64</v>
      </c>
      <c r="O89" s="14">
        <f>M89*N89</f>
        <v>32859.64</v>
      </c>
      <c r="P89" s="14">
        <f>IF(AND(TRIM(F89)&lt;&gt;"期初",TRIM(B89)=TRIM(B88)),P88+I89+K89-M89,I89+K89-M89)</f>
        <v>0</v>
      </c>
      <c r="Q89" s="14" t="e">
        <f t="shared" si="20"/>
        <v>#DIV/0!</v>
      </c>
      <c r="R89" s="14">
        <f>IF(AND(TRIM(F89)&lt;&gt;"期初",TRIM(B89)=TRIM(B88)),R88+J89+L89-O89,J89+L89-O89)</f>
        <v>0</v>
      </c>
      <c r="S89" s="42" t="str">
        <f t="shared" si="21"/>
        <v>11月LB25</v>
      </c>
      <c r="T89" s="24" t="str">
        <f>IF(COUNTIF(S$3:S89,S89)=COUNTIF(S:S,S89),"本月合计","")</f>
        <v>本月合计</v>
      </c>
      <c r="U89" s="24">
        <f t="shared" si="22"/>
        <v>0</v>
      </c>
    </row>
    <row r="90" spans="1:21" ht="16" customHeight="1" x14ac:dyDescent="0.15">
      <c r="A90" s="8" t="s">
        <v>158</v>
      </c>
      <c r="B90" s="4" t="s">
        <v>120</v>
      </c>
      <c r="C90" s="4" t="s">
        <v>9</v>
      </c>
      <c r="D90" s="4" t="s">
        <v>121</v>
      </c>
      <c r="E90" s="4" t="s">
        <v>155</v>
      </c>
      <c r="F90" s="8" t="s">
        <v>156</v>
      </c>
      <c r="G90" s="4" t="s">
        <v>7</v>
      </c>
      <c r="H90" s="4">
        <v>15.65</v>
      </c>
      <c r="I90" s="3">
        <v>1463</v>
      </c>
      <c r="J90" s="14">
        <v>22895.95</v>
      </c>
      <c r="K90" s="14"/>
      <c r="L90" s="14"/>
      <c r="M90" s="14"/>
      <c r="N90" s="14"/>
      <c r="O90" s="14"/>
      <c r="P90" s="14">
        <f t="shared" ref="P90:P91" si="33">IF(AND(TRIM(F90)&lt;&gt;"期初",TRIM(B90)=TRIM(B89)),P89+I90+K90-M90,I90+K90-M90)</f>
        <v>1463</v>
      </c>
      <c r="Q90" s="14">
        <f t="shared" si="20"/>
        <v>15.65</v>
      </c>
      <c r="R90" s="14">
        <f t="shared" ref="R90:R91" si="34">IF(AND(TRIM(F90)&lt;&gt;"期初",TRIM(B90)=TRIM(B89)),R89+J90+L90-O90,J90+L90-O90)</f>
        <v>22895.95</v>
      </c>
      <c r="S90" s="42" t="str">
        <f t="shared" si="21"/>
        <v>11月LB27</v>
      </c>
      <c r="T90" s="24" t="str">
        <f>IF(COUNTIF(S$3:S90,S90)=COUNTIF(S:S,S90),"本月合计","")</f>
        <v/>
      </c>
      <c r="U90" s="24" t="str">
        <f t="shared" si="22"/>
        <v/>
      </c>
    </row>
    <row r="91" spans="1:21" ht="16" customHeight="1" x14ac:dyDescent="0.15">
      <c r="A91" s="8" t="s">
        <v>158</v>
      </c>
      <c r="B91" s="11" t="s">
        <v>120</v>
      </c>
      <c r="C91" s="11" t="s">
        <v>9</v>
      </c>
      <c r="D91" s="11" t="s">
        <v>121</v>
      </c>
      <c r="E91" s="4" t="s">
        <v>155</v>
      </c>
      <c r="F91" s="8" t="s">
        <v>217</v>
      </c>
      <c r="G91" s="11" t="s">
        <v>7</v>
      </c>
      <c r="H91" s="11">
        <f>L91/K91</f>
        <v>16.999187314172449</v>
      </c>
      <c r="I91" s="14"/>
      <c r="J91" s="14"/>
      <c r="K91" s="33">
        <v>3027</v>
      </c>
      <c r="L91" s="33">
        <v>51456.54</v>
      </c>
      <c r="M91" s="14"/>
      <c r="N91" s="14"/>
      <c r="O91" s="14"/>
      <c r="P91" s="14">
        <f t="shared" si="33"/>
        <v>4490</v>
      </c>
      <c r="Q91" s="14">
        <f t="shared" si="20"/>
        <v>16.55957461024499</v>
      </c>
      <c r="R91" s="14">
        <f t="shared" si="34"/>
        <v>74352.490000000005</v>
      </c>
      <c r="S91" s="42" t="str">
        <f t="shared" si="21"/>
        <v>11月LB27</v>
      </c>
      <c r="T91" s="24" t="str">
        <f>IF(COUNTIF(S$3:S91,S91)=COUNTIF(S:S,S91),"本月合计","")</f>
        <v/>
      </c>
      <c r="U91" s="24" t="str">
        <f t="shared" si="22"/>
        <v/>
      </c>
    </row>
    <row r="92" spans="1:21" ht="16" customHeight="1" x14ac:dyDescent="0.15">
      <c r="A92" s="8" t="s">
        <v>158</v>
      </c>
      <c r="B92" s="11" t="s">
        <v>120</v>
      </c>
      <c r="C92" s="11" t="s">
        <v>9</v>
      </c>
      <c r="D92" s="11" t="s">
        <v>121</v>
      </c>
      <c r="E92" s="4" t="s">
        <v>155</v>
      </c>
      <c r="F92" s="8" t="s">
        <v>229</v>
      </c>
      <c r="G92" s="14"/>
      <c r="H92" s="14"/>
      <c r="I92" s="14"/>
      <c r="J92" s="14"/>
      <c r="K92" s="14"/>
      <c r="L92" s="14"/>
      <c r="M92" s="33">
        <v>3119</v>
      </c>
      <c r="N92" s="14">
        <f>IF(F92="生产领用",Q91)</f>
        <v>16.55957461024499</v>
      </c>
      <c r="O92" s="14">
        <f>M92*N92</f>
        <v>51649.313209354121</v>
      </c>
      <c r="P92" s="14">
        <f>IF(AND(TRIM(F92)&lt;&gt;"期初",TRIM(B92)=TRIM(B91)),P91+I92+K92-M92,I92+K92-M92)</f>
        <v>1371</v>
      </c>
      <c r="Q92" s="14">
        <f t="shared" si="20"/>
        <v>16.559574610244994</v>
      </c>
      <c r="R92" s="14">
        <f>IF(AND(TRIM(F92)&lt;&gt;"期初",TRIM(B92)=TRIM(B91)),R91+J92+L92-O92,J92+L92-O92)</f>
        <v>22703.176790645884</v>
      </c>
      <c r="S92" s="42" t="str">
        <f t="shared" si="21"/>
        <v>11月LB27</v>
      </c>
      <c r="T92" s="24" t="str">
        <f>IF(COUNTIF(S$3:S92,S92)=COUNTIF(S:S,S92),"本月合计","")</f>
        <v>本月合计</v>
      </c>
      <c r="U92" s="24">
        <f t="shared" si="22"/>
        <v>22895.95</v>
      </c>
    </row>
    <row r="93" spans="1:21" ht="16" customHeight="1" x14ac:dyDescent="0.15">
      <c r="A93" s="8" t="s">
        <v>158</v>
      </c>
      <c r="B93" s="4" t="s">
        <v>126</v>
      </c>
      <c r="C93" s="4" t="s">
        <v>9</v>
      </c>
      <c r="D93" s="4" t="s">
        <v>127</v>
      </c>
      <c r="E93" s="4" t="s">
        <v>155</v>
      </c>
      <c r="F93" s="8" t="s">
        <v>156</v>
      </c>
      <c r="G93" s="4" t="s">
        <v>7</v>
      </c>
      <c r="H93" s="4">
        <v>15.87</v>
      </c>
      <c r="I93" s="3">
        <v>2124</v>
      </c>
      <c r="J93" s="14">
        <v>33707.879999999997</v>
      </c>
      <c r="K93" s="14"/>
      <c r="L93" s="14"/>
      <c r="M93" s="14"/>
      <c r="N93" s="14"/>
      <c r="O93" s="14"/>
      <c r="P93" s="14">
        <f t="shared" ref="P93:P94" si="35">IF(AND(TRIM(F93)&lt;&gt;"期初",TRIM(B93)=TRIM(B92)),P92+I93+K93-M93,I93+K93-M93)</f>
        <v>2124</v>
      </c>
      <c r="Q93" s="14">
        <f t="shared" si="20"/>
        <v>15.87</v>
      </c>
      <c r="R93" s="14">
        <f t="shared" ref="R93:R94" si="36">IF(AND(TRIM(F93)&lt;&gt;"期初",TRIM(B93)=TRIM(B92)),R92+J93+L93-O93,J93+L93-O93)</f>
        <v>33707.879999999997</v>
      </c>
      <c r="S93" s="42" t="str">
        <f t="shared" si="21"/>
        <v>11月LB28</v>
      </c>
      <c r="T93" s="24" t="str">
        <f>IF(COUNTIF(S$3:S93,S93)=COUNTIF(S:S,S93),"本月合计","")</f>
        <v/>
      </c>
      <c r="U93" s="24" t="str">
        <f t="shared" si="22"/>
        <v/>
      </c>
    </row>
    <row r="94" spans="1:21" ht="16" customHeight="1" x14ac:dyDescent="0.15">
      <c r="A94" s="8" t="s">
        <v>158</v>
      </c>
      <c r="B94" s="11" t="s">
        <v>126</v>
      </c>
      <c r="C94" s="11" t="s">
        <v>9</v>
      </c>
      <c r="D94" s="11" t="s">
        <v>127</v>
      </c>
      <c r="E94" s="4" t="s">
        <v>155</v>
      </c>
      <c r="F94" s="8" t="s">
        <v>217</v>
      </c>
      <c r="G94" s="11" t="s">
        <v>7</v>
      </c>
      <c r="H94" s="11">
        <f>L94/K94</f>
        <v>17.57</v>
      </c>
      <c r="I94" s="14"/>
      <c r="J94" s="14"/>
      <c r="K94" s="33">
        <v>2900</v>
      </c>
      <c r="L94" s="33">
        <v>50953</v>
      </c>
      <c r="M94" s="14"/>
      <c r="N94" s="14"/>
      <c r="O94" s="14"/>
      <c r="P94" s="14">
        <f t="shared" si="35"/>
        <v>5024</v>
      </c>
      <c r="Q94" s="14">
        <f t="shared" si="20"/>
        <v>16.851289808917198</v>
      </c>
      <c r="R94" s="14">
        <f t="shared" si="36"/>
        <v>84660.88</v>
      </c>
      <c r="S94" s="42" t="str">
        <f t="shared" si="21"/>
        <v>11月LB28</v>
      </c>
      <c r="T94" s="24" t="str">
        <f>IF(COUNTIF(S$3:S94,S94)=COUNTIF(S:S,S94),"本月合计","")</f>
        <v/>
      </c>
      <c r="U94" s="24" t="str">
        <f t="shared" si="22"/>
        <v/>
      </c>
    </row>
    <row r="95" spans="1:21" ht="16" customHeight="1" x14ac:dyDescent="0.15">
      <c r="A95" s="8" t="s">
        <v>158</v>
      </c>
      <c r="B95" s="11" t="s">
        <v>126</v>
      </c>
      <c r="C95" s="11" t="s">
        <v>9</v>
      </c>
      <c r="D95" s="11" t="s">
        <v>127</v>
      </c>
      <c r="E95" s="4" t="s">
        <v>155</v>
      </c>
      <c r="F95" s="8" t="s">
        <v>229</v>
      </c>
      <c r="G95" s="14"/>
      <c r="H95" s="14"/>
      <c r="I95" s="14"/>
      <c r="J95" s="14"/>
      <c r="K95" s="14"/>
      <c r="L95" s="14"/>
      <c r="M95" s="33">
        <v>5024</v>
      </c>
      <c r="N95" s="14">
        <f>IF(F95="生产领用",Q94)</f>
        <v>16.851289808917198</v>
      </c>
      <c r="O95" s="14">
        <f>M95*N95</f>
        <v>84660.88</v>
      </c>
      <c r="P95" s="14">
        <f>IF(AND(TRIM(F95)&lt;&gt;"期初",TRIM(B95)=TRIM(B94)),P94+I95+K95-M95,I95+K95-M95)</f>
        <v>0</v>
      </c>
      <c r="Q95" s="14" t="e">
        <f t="shared" si="20"/>
        <v>#DIV/0!</v>
      </c>
      <c r="R95" s="14">
        <f>IF(AND(TRIM(F95)&lt;&gt;"期初",TRIM(B95)=TRIM(B94)),R94+J95+L95-O95,J95+L95-O95)</f>
        <v>0</v>
      </c>
      <c r="S95" s="42" t="str">
        <f t="shared" si="21"/>
        <v>11月LB28</v>
      </c>
      <c r="T95" s="24" t="str">
        <f>IF(COUNTIF(S$3:S95,S95)=COUNTIF(S:S,S95),"本月合计","")</f>
        <v>本月合计</v>
      </c>
      <c r="U95" s="24">
        <f t="shared" si="22"/>
        <v>33707.879999999997</v>
      </c>
    </row>
    <row r="96" spans="1:21" ht="16" customHeight="1" x14ac:dyDescent="0.15">
      <c r="A96" s="8" t="s">
        <v>158</v>
      </c>
      <c r="B96" s="11" t="s">
        <v>192</v>
      </c>
      <c r="C96" s="11" t="s">
        <v>9</v>
      </c>
      <c r="D96" s="11" t="s">
        <v>193</v>
      </c>
      <c r="E96" s="4" t="s">
        <v>155</v>
      </c>
      <c r="F96" s="8" t="s">
        <v>217</v>
      </c>
      <c r="G96" s="11" t="s">
        <v>7</v>
      </c>
      <c r="H96" s="11">
        <f>L96/K96</f>
        <v>17.397368539325843</v>
      </c>
      <c r="I96" s="14"/>
      <c r="J96" s="14"/>
      <c r="K96" s="33">
        <v>4450</v>
      </c>
      <c r="L96" s="33">
        <v>77418.290000000008</v>
      </c>
      <c r="M96" s="14"/>
      <c r="N96" s="14"/>
      <c r="O96" s="14"/>
      <c r="P96" s="14">
        <f>IF(AND(TRIM(F96)&lt;&gt;"期初",TRIM(B96)=TRIM(B95)),P95+I96+K96-M96,I96+K96-M96)</f>
        <v>4450</v>
      </c>
      <c r="Q96" s="14">
        <f t="shared" si="20"/>
        <v>17.397368539325843</v>
      </c>
      <c r="R96" s="14">
        <f>IF(AND(TRIM(F96)&lt;&gt;"期初",TRIM(B96)=TRIM(B95)),R95+J96+L96-O96,J96+L96-O96)</f>
        <v>77418.290000000008</v>
      </c>
      <c r="S96" s="42" t="str">
        <f t="shared" si="21"/>
        <v>11月LB30</v>
      </c>
      <c r="T96" s="24" t="str">
        <f>IF(COUNTIF(S$3:S96,S96)=COUNTIF(S:S,S96),"本月合计","")</f>
        <v/>
      </c>
      <c r="U96" s="24" t="str">
        <f t="shared" si="22"/>
        <v/>
      </c>
    </row>
    <row r="97" spans="1:21" ht="16" customHeight="1" x14ac:dyDescent="0.15">
      <c r="A97" s="8" t="s">
        <v>158</v>
      </c>
      <c r="B97" s="11" t="s">
        <v>192</v>
      </c>
      <c r="C97" s="11" t="s">
        <v>9</v>
      </c>
      <c r="D97" s="11" t="s">
        <v>193</v>
      </c>
      <c r="E97" s="4" t="s">
        <v>155</v>
      </c>
      <c r="F97" s="8" t="s">
        <v>229</v>
      </c>
      <c r="G97" s="14"/>
      <c r="H97" s="14"/>
      <c r="I97" s="14"/>
      <c r="J97" s="14"/>
      <c r="K97" s="14"/>
      <c r="L97" s="14"/>
      <c r="M97" s="33">
        <v>4450</v>
      </c>
      <c r="N97" s="14">
        <f>IF(F97="生产领用",Q96)</f>
        <v>17.397368539325843</v>
      </c>
      <c r="O97" s="14">
        <f>M97*N97</f>
        <v>77418.289999999994</v>
      </c>
      <c r="P97" s="14">
        <f>IF(AND(TRIM(F97)&lt;&gt;"期初",TRIM(B97)=TRIM(B96)),P96+I97+K97-M97,I97+K97-M97)</f>
        <v>0</v>
      </c>
      <c r="Q97" s="14" t="e">
        <f t="shared" si="20"/>
        <v>#DIV/0!</v>
      </c>
      <c r="R97" s="14">
        <f>IF(AND(TRIM(F97)&lt;&gt;"期初",TRIM(B97)=TRIM(B96)),R96+J97+L97-O97,J97+L97-O97)</f>
        <v>1.4551915228366852E-11</v>
      </c>
      <c r="S97" s="42" t="str">
        <f t="shared" si="21"/>
        <v>11月LB30</v>
      </c>
      <c r="T97" s="24" t="str">
        <f>IF(COUNTIF(S$3:S97,S97)=COUNTIF(S:S,S97),"本月合计","")</f>
        <v>本月合计</v>
      </c>
      <c r="U97" s="24">
        <f t="shared" si="22"/>
        <v>0</v>
      </c>
    </row>
    <row r="98" spans="1:21" ht="16" customHeight="1" x14ac:dyDescent="0.15">
      <c r="A98" s="8" t="s">
        <v>158</v>
      </c>
      <c r="B98" s="16" t="s">
        <v>220</v>
      </c>
      <c r="C98" s="16" t="s">
        <v>9</v>
      </c>
      <c r="D98" s="16" t="s">
        <v>221</v>
      </c>
      <c r="E98" s="4" t="s">
        <v>155</v>
      </c>
      <c r="F98" s="8" t="s">
        <v>227</v>
      </c>
      <c r="G98" s="4" t="s">
        <v>7</v>
      </c>
      <c r="H98" s="14"/>
      <c r="I98" s="14"/>
      <c r="J98" s="14"/>
      <c r="K98" s="34">
        <v>2046</v>
      </c>
      <c r="L98" s="35">
        <v>31999.440000000002</v>
      </c>
      <c r="M98" s="14"/>
      <c r="N98" s="14"/>
      <c r="O98" s="14"/>
      <c r="P98" s="14">
        <f>IF(AND(TRIM(F98)&lt;&gt;"期初",TRIM(B98)=TRIM(B97)),P97+I98+K98-M98,I98+K98-M98)</f>
        <v>2046</v>
      </c>
      <c r="Q98" s="14">
        <f t="shared" si="20"/>
        <v>15.64</v>
      </c>
      <c r="R98" s="14">
        <f>IF(AND(TRIM(F98)&lt;&gt;"期初",TRIM(B98)=TRIM(B97)),R97+J98+L98-O98,J98+L98-O98)</f>
        <v>31999.440000000002</v>
      </c>
      <c r="S98" s="42" t="str">
        <f t="shared" si="21"/>
        <v>11月LB32</v>
      </c>
      <c r="T98" s="24" t="str">
        <f>IF(COUNTIF(S$3:S98,S98)=COUNTIF(S:S,S98),"本月合计","")</f>
        <v/>
      </c>
      <c r="U98" s="24" t="str">
        <f t="shared" si="22"/>
        <v/>
      </c>
    </row>
    <row r="99" spans="1:21" ht="16" customHeight="1" x14ac:dyDescent="0.15">
      <c r="A99" s="8" t="s">
        <v>158</v>
      </c>
      <c r="B99" s="11" t="s">
        <v>220</v>
      </c>
      <c r="C99" s="11" t="s">
        <v>9</v>
      </c>
      <c r="D99" s="11" t="s">
        <v>221</v>
      </c>
      <c r="E99" s="4" t="s">
        <v>155</v>
      </c>
      <c r="F99" s="8" t="s">
        <v>229</v>
      </c>
      <c r="G99" s="14"/>
      <c r="H99" s="14"/>
      <c r="I99" s="14"/>
      <c r="J99" s="14"/>
      <c r="K99" s="14"/>
      <c r="L99" s="14"/>
      <c r="M99" s="33">
        <v>2046</v>
      </c>
      <c r="N99" s="14">
        <f>IF(F99="生产领用",Q98)</f>
        <v>15.64</v>
      </c>
      <c r="O99" s="14">
        <f>M99*N99</f>
        <v>31999.440000000002</v>
      </c>
      <c r="P99" s="14">
        <f>IF(AND(TRIM(F99)&lt;&gt;"期初",TRIM(B99)=TRIM(B98)),P98+I99+K99-M99,I99+K99-M99)</f>
        <v>0</v>
      </c>
      <c r="Q99" s="14" t="e">
        <f t="shared" ref="Q99:Q130" si="37">R99/P99</f>
        <v>#DIV/0!</v>
      </c>
      <c r="R99" s="14">
        <f>IF(AND(TRIM(F99)&lt;&gt;"期初",TRIM(B99)=TRIM(B98)),R98+J99+L99-O99,J99+L99-O99)</f>
        <v>0</v>
      </c>
      <c r="S99" s="42" t="str">
        <f t="shared" si="21"/>
        <v>11月LB32</v>
      </c>
      <c r="T99" s="24" t="str">
        <f>IF(COUNTIF(S$3:S99,S99)=COUNTIF(S:S,S99),"本月合计","")</f>
        <v>本月合计</v>
      </c>
      <c r="U99" s="24">
        <f t="shared" si="22"/>
        <v>0</v>
      </c>
    </row>
    <row r="100" spans="1:21" ht="16" customHeight="1" x14ac:dyDescent="0.15">
      <c r="A100" s="8" t="s">
        <v>158</v>
      </c>
      <c r="B100" s="4" t="s">
        <v>112</v>
      </c>
      <c r="C100" s="4" t="s">
        <v>9</v>
      </c>
      <c r="D100" s="4" t="s">
        <v>113</v>
      </c>
      <c r="E100" s="4" t="s">
        <v>155</v>
      </c>
      <c r="F100" s="8" t="s">
        <v>156</v>
      </c>
      <c r="G100" s="4" t="s">
        <v>7</v>
      </c>
      <c r="H100" s="4">
        <v>15.11</v>
      </c>
      <c r="I100" s="3">
        <v>1112</v>
      </c>
      <c r="J100" s="14">
        <v>16802.32</v>
      </c>
      <c r="K100" s="14"/>
      <c r="L100" s="14"/>
      <c r="M100" s="14"/>
      <c r="N100" s="14"/>
      <c r="O100" s="14"/>
      <c r="P100" s="14">
        <f t="shared" ref="P100:P101" si="38">IF(AND(TRIM(F100)&lt;&gt;"期初",TRIM(B100)=TRIM(B99)),P99+I100+K100-M100,I100+K100-M100)</f>
        <v>1112</v>
      </c>
      <c r="Q100" s="14">
        <f t="shared" si="37"/>
        <v>15.11</v>
      </c>
      <c r="R100" s="14">
        <f t="shared" ref="R100:R101" si="39">IF(AND(TRIM(F100)&lt;&gt;"期初",TRIM(B100)=TRIM(B99)),R99+J100+L100-O100,J100+L100-O100)</f>
        <v>16802.32</v>
      </c>
      <c r="S100" s="42" t="str">
        <f t="shared" si="21"/>
        <v>11月LB34</v>
      </c>
      <c r="T100" s="24" t="str">
        <f>IF(COUNTIF(S$3:S100,S100)=COUNTIF(S:S,S100),"本月合计","")</f>
        <v/>
      </c>
      <c r="U100" s="24" t="str">
        <f t="shared" si="22"/>
        <v/>
      </c>
    </row>
    <row r="101" spans="1:21" ht="16" customHeight="1" x14ac:dyDescent="0.15">
      <c r="A101" s="8" t="s">
        <v>158</v>
      </c>
      <c r="B101" s="11" t="s">
        <v>112</v>
      </c>
      <c r="C101" s="11" t="s">
        <v>9</v>
      </c>
      <c r="D101" s="11" t="s">
        <v>113</v>
      </c>
      <c r="E101" s="4" t="s">
        <v>155</v>
      </c>
      <c r="F101" s="8" t="s">
        <v>217</v>
      </c>
      <c r="G101" s="11" t="s">
        <v>7</v>
      </c>
      <c r="H101" s="11">
        <f>L101/K101</f>
        <v>17.290000000000003</v>
      </c>
      <c r="I101" s="14"/>
      <c r="J101" s="14"/>
      <c r="K101" s="33">
        <v>1027</v>
      </c>
      <c r="L101" s="33">
        <v>17756.830000000002</v>
      </c>
      <c r="M101" s="14"/>
      <c r="N101" s="14"/>
      <c r="O101" s="14"/>
      <c r="P101" s="14">
        <f t="shared" si="38"/>
        <v>2139</v>
      </c>
      <c r="Q101" s="14">
        <f t="shared" si="37"/>
        <v>16.156685366993923</v>
      </c>
      <c r="R101" s="14">
        <f t="shared" si="39"/>
        <v>34559.15</v>
      </c>
      <c r="S101" s="42" t="str">
        <f t="shared" si="21"/>
        <v>11月LB34</v>
      </c>
      <c r="T101" s="24" t="str">
        <f>IF(COUNTIF(S$3:S101,S101)=COUNTIF(S:S,S101),"本月合计","")</f>
        <v/>
      </c>
      <c r="U101" s="24" t="str">
        <f t="shared" si="22"/>
        <v/>
      </c>
    </row>
    <row r="102" spans="1:21" ht="16" customHeight="1" x14ac:dyDescent="0.15">
      <c r="A102" s="8" t="s">
        <v>158</v>
      </c>
      <c r="B102" s="11" t="s">
        <v>112</v>
      </c>
      <c r="C102" s="11" t="s">
        <v>9</v>
      </c>
      <c r="D102" s="11" t="s">
        <v>113</v>
      </c>
      <c r="E102" s="4" t="s">
        <v>155</v>
      </c>
      <c r="F102" s="8" t="s">
        <v>229</v>
      </c>
      <c r="G102" s="14"/>
      <c r="H102" s="14"/>
      <c r="I102" s="14"/>
      <c r="J102" s="14"/>
      <c r="K102" s="14"/>
      <c r="L102" s="14"/>
      <c r="M102" s="33">
        <v>1112</v>
      </c>
      <c r="N102" s="14">
        <f>IF(F102="生产领用",Q101)</f>
        <v>16.156685366993923</v>
      </c>
      <c r="O102" s="14">
        <f>M102*N102</f>
        <v>17966.234128097243</v>
      </c>
      <c r="P102" s="14">
        <f>IF(AND(TRIM(F102)&lt;&gt;"期初",TRIM(B102)=TRIM(B101)),P101+I102+K102-M102,I102+K102-M102)</f>
        <v>1027</v>
      </c>
      <c r="Q102" s="14">
        <f t="shared" si="37"/>
        <v>16.156685366993923</v>
      </c>
      <c r="R102" s="14">
        <f>IF(AND(TRIM(F102)&lt;&gt;"期初",TRIM(B102)=TRIM(B101)),R101+J102+L102-O102,J102+L102-O102)</f>
        <v>16592.915871902758</v>
      </c>
      <c r="S102" s="42" t="str">
        <f t="shared" si="21"/>
        <v>11月LB34</v>
      </c>
      <c r="T102" s="24" t="str">
        <f>IF(COUNTIF(S$3:S102,S102)=COUNTIF(S:S,S102),"本月合计","")</f>
        <v>本月合计</v>
      </c>
      <c r="U102" s="24">
        <f t="shared" si="22"/>
        <v>16802.32</v>
      </c>
    </row>
    <row r="103" spans="1:21" ht="16" customHeight="1" x14ac:dyDescent="0.15">
      <c r="A103" s="8" t="s">
        <v>158</v>
      </c>
      <c r="B103" s="11" t="s">
        <v>194</v>
      </c>
      <c r="C103" s="11" t="s">
        <v>9</v>
      </c>
      <c r="D103" s="11" t="s">
        <v>195</v>
      </c>
      <c r="E103" s="4" t="s">
        <v>155</v>
      </c>
      <c r="F103" s="8" t="s">
        <v>217</v>
      </c>
      <c r="G103" s="11" t="s">
        <v>7</v>
      </c>
      <c r="H103" s="11">
        <f>L103/K103</f>
        <v>17.600000000000001</v>
      </c>
      <c r="I103" s="14"/>
      <c r="J103" s="14"/>
      <c r="K103" s="33">
        <v>1436.5</v>
      </c>
      <c r="L103" s="33">
        <v>25282.400000000001</v>
      </c>
      <c r="M103" s="14"/>
      <c r="N103" s="14"/>
      <c r="O103" s="14"/>
      <c r="P103" s="14">
        <f>IF(AND(TRIM(F103)&lt;&gt;"期初",TRIM(B103)=TRIM(B102)),P102+I103+K103-M103,I103+K103-M103)</f>
        <v>1436.5</v>
      </c>
      <c r="Q103" s="14">
        <f t="shared" si="37"/>
        <v>17.600000000000001</v>
      </c>
      <c r="R103" s="14">
        <f>IF(AND(TRIM(F103)&lt;&gt;"期初",TRIM(B103)=TRIM(B102)),R102+J103+L103-O103,J103+L103-O103)</f>
        <v>25282.400000000001</v>
      </c>
      <c r="S103" s="42" t="str">
        <f t="shared" si="21"/>
        <v>11月LB38</v>
      </c>
      <c r="T103" s="24" t="str">
        <f>IF(COUNTIF(S$3:S103,S103)=COUNTIF(S:S,S103),"本月合计","")</f>
        <v/>
      </c>
      <c r="U103" s="24" t="str">
        <f t="shared" si="22"/>
        <v/>
      </c>
    </row>
    <row r="104" spans="1:21" s="24" customFormat="1" ht="16" customHeight="1" x14ac:dyDescent="0.15">
      <c r="A104" s="8" t="s">
        <v>158</v>
      </c>
      <c r="B104" s="11" t="s">
        <v>194</v>
      </c>
      <c r="C104" s="11" t="s">
        <v>9</v>
      </c>
      <c r="D104" s="11" t="s">
        <v>195</v>
      </c>
      <c r="E104" s="4" t="s">
        <v>155</v>
      </c>
      <c r="F104" s="8" t="s">
        <v>229</v>
      </c>
      <c r="G104" s="14"/>
      <c r="H104" s="14"/>
      <c r="I104" s="14"/>
      <c r="J104" s="14"/>
      <c r="K104" s="14"/>
      <c r="L104" s="14"/>
      <c r="M104" s="33">
        <v>1213</v>
      </c>
      <c r="N104" s="14">
        <f>IF(F104="生产领用",Q103)</f>
        <v>17.600000000000001</v>
      </c>
      <c r="O104" s="14">
        <f>M104*N104</f>
        <v>21348.800000000003</v>
      </c>
      <c r="P104" s="14">
        <f>IF(AND(TRIM(F104)&lt;&gt;"期初",TRIM(B104)=TRIM(B103)),P103+I104+K104-M104,I104+K104-M104)</f>
        <v>223.5</v>
      </c>
      <c r="Q104" s="14">
        <f t="shared" si="37"/>
        <v>17.599999999999994</v>
      </c>
      <c r="R104" s="14">
        <f>IF(AND(TRIM(F104)&lt;&gt;"期初",TRIM(B104)=TRIM(B103)),R103+J104+L104-O104,J104+L104-O104)</f>
        <v>3933.5999999999985</v>
      </c>
      <c r="S104" s="42" t="str">
        <f t="shared" si="21"/>
        <v>11月LB38</v>
      </c>
      <c r="T104" s="24" t="str">
        <f>IF(COUNTIF(S$3:S104,S104)=COUNTIF(S:S,S104),"本月合计","")</f>
        <v>本月合计</v>
      </c>
      <c r="U104" s="24">
        <f t="shared" si="22"/>
        <v>0</v>
      </c>
    </row>
    <row r="105" spans="1:21" s="24" customFormat="1" ht="16" customHeight="1" x14ac:dyDescent="0.15">
      <c r="A105" s="8" t="s">
        <v>158</v>
      </c>
      <c r="B105" s="4" t="s">
        <v>53</v>
      </c>
      <c r="C105" s="4" t="s">
        <v>9</v>
      </c>
      <c r="D105" s="4" t="s">
        <v>54</v>
      </c>
      <c r="E105" s="4" t="s">
        <v>155</v>
      </c>
      <c r="F105" s="8" t="s">
        <v>156</v>
      </c>
      <c r="G105" s="4" t="s">
        <v>7</v>
      </c>
      <c r="H105" s="4">
        <v>15.55</v>
      </c>
      <c r="I105" s="3">
        <v>91</v>
      </c>
      <c r="J105" s="14">
        <v>1415.05</v>
      </c>
      <c r="K105" s="14"/>
      <c r="L105" s="14"/>
      <c r="M105" s="14"/>
      <c r="N105" s="14"/>
      <c r="O105" s="14"/>
      <c r="P105" s="14">
        <f t="shared" ref="P105:P106" si="40">IF(AND(TRIM(F105)&lt;&gt;"期初",TRIM(B105)=TRIM(B104)),P104+I105+K105-M105,I105+K105-M105)</f>
        <v>91</v>
      </c>
      <c r="Q105" s="14">
        <f t="shared" si="37"/>
        <v>15.549999999999999</v>
      </c>
      <c r="R105" s="14">
        <f t="shared" ref="R105:R106" si="41">IF(AND(TRIM(F105)&lt;&gt;"期初",TRIM(B105)=TRIM(B104)),R104+J105+L105-O105,J105+L105-O105)</f>
        <v>1415.05</v>
      </c>
      <c r="S105" s="42" t="str">
        <f t="shared" si="21"/>
        <v>11月LB40</v>
      </c>
      <c r="T105" s="24" t="str">
        <f>IF(COUNTIF(S$3:S105,S105)=COUNTIF(S:S,S105),"本月合计","")</f>
        <v>本月合计</v>
      </c>
      <c r="U105" s="24">
        <f t="shared" si="22"/>
        <v>1415.05</v>
      </c>
    </row>
    <row r="106" spans="1:21" s="30" customFormat="1" ht="16" customHeight="1" x14ac:dyDescent="0.15">
      <c r="A106" s="8" t="s">
        <v>158</v>
      </c>
      <c r="B106" s="11" t="s">
        <v>196</v>
      </c>
      <c r="C106" s="11" t="s">
        <v>9</v>
      </c>
      <c r="D106" s="11" t="s">
        <v>197</v>
      </c>
      <c r="E106" s="4" t="s">
        <v>155</v>
      </c>
      <c r="F106" s="8" t="s">
        <v>217</v>
      </c>
      <c r="G106" s="11" t="s">
        <v>7</v>
      </c>
      <c r="H106" s="11">
        <f>L106/K106</f>
        <v>17.8</v>
      </c>
      <c r="I106" s="14"/>
      <c r="J106" s="14"/>
      <c r="K106" s="33">
        <v>1073</v>
      </c>
      <c r="L106" s="33">
        <v>19099.400000000001</v>
      </c>
      <c r="M106" s="14"/>
      <c r="N106" s="14"/>
      <c r="O106" s="14"/>
      <c r="P106" s="14">
        <f t="shared" si="40"/>
        <v>1073</v>
      </c>
      <c r="Q106" s="14">
        <f t="shared" si="37"/>
        <v>17.8</v>
      </c>
      <c r="R106" s="14">
        <f t="shared" si="41"/>
        <v>19099.400000000001</v>
      </c>
      <c r="S106" s="42" t="str">
        <f t="shared" si="21"/>
        <v>11月LB42</v>
      </c>
      <c r="T106" s="24" t="str">
        <f>IF(COUNTIF(S$3:S106,S106)=COUNTIF(S:S,S106),"本月合计","")</f>
        <v/>
      </c>
      <c r="U106" s="24" t="str">
        <f t="shared" si="22"/>
        <v/>
      </c>
    </row>
    <row r="107" spans="1:21" ht="16" customHeight="1" x14ac:dyDescent="0.15">
      <c r="A107" s="8" t="s">
        <v>158</v>
      </c>
      <c r="B107" s="11" t="s">
        <v>196</v>
      </c>
      <c r="C107" s="11" t="s">
        <v>9</v>
      </c>
      <c r="D107" s="11" t="s">
        <v>197</v>
      </c>
      <c r="E107" s="4" t="s">
        <v>155</v>
      </c>
      <c r="F107" s="8" t="s">
        <v>229</v>
      </c>
      <c r="G107" s="14"/>
      <c r="H107" s="14"/>
      <c r="I107" s="14"/>
      <c r="J107" s="14"/>
      <c r="K107" s="14"/>
      <c r="L107" s="14"/>
      <c r="M107" s="33">
        <v>1073</v>
      </c>
      <c r="N107" s="14">
        <f>IF(F107="生产领用",Q106)</f>
        <v>17.8</v>
      </c>
      <c r="O107" s="14">
        <f>M107*N107</f>
        <v>19099.400000000001</v>
      </c>
      <c r="P107" s="14">
        <f>IF(AND(TRIM(F107)&lt;&gt;"期初",TRIM(B107)=TRIM(B106)),P106+I107+K107-M107,I107+K107-M107)</f>
        <v>0</v>
      </c>
      <c r="Q107" s="14" t="e">
        <f t="shared" si="37"/>
        <v>#DIV/0!</v>
      </c>
      <c r="R107" s="14">
        <f>IF(AND(TRIM(F107)&lt;&gt;"期初",TRIM(B107)=TRIM(B106)),R106+J107+L107-O107,J107+L107-O107)</f>
        <v>0</v>
      </c>
      <c r="S107" s="42" t="str">
        <f t="shared" si="21"/>
        <v>11月LB42</v>
      </c>
      <c r="T107" s="24" t="str">
        <f>IF(COUNTIF(S$3:S107,S107)=COUNTIF(S:S,S107),"本月合计","")</f>
        <v>本月合计</v>
      </c>
      <c r="U107" s="24">
        <f t="shared" si="22"/>
        <v>0</v>
      </c>
    </row>
    <row r="108" spans="1:21" ht="16" customHeight="1" x14ac:dyDescent="0.15">
      <c r="A108" s="8" t="s">
        <v>158</v>
      </c>
      <c r="B108" s="11" t="s">
        <v>198</v>
      </c>
      <c r="C108" s="11" t="s">
        <v>9</v>
      </c>
      <c r="D108" s="11" t="s">
        <v>199</v>
      </c>
      <c r="E108" s="4" t="s">
        <v>155</v>
      </c>
      <c r="F108" s="8" t="s">
        <v>217</v>
      </c>
      <c r="G108" s="11" t="s">
        <v>7</v>
      </c>
      <c r="H108" s="11">
        <f>L108/K108</f>
        <v>17.600000000000001</v>
      </c>
      <c r="I108" s="14"/>
      <c r="J108" s="14"/>
      <c r="K108" s="33">
        <v>122.5</v>
      </c>
      <c r="L108" s="33">
        <v>2156</v>
      </c>
      <c r="M108" s="14"/>
      <c r="N108" s="14"/>
      <c r="O108" s="14"/>
      <c r="P108" s="14">
        <f t="shared" ref="P108:P109" si="42">IF(AND(TRIM(F108)&lt;&gt;"期初",TRIM(B108)=TRIM(B107)),P107+I108+K108-M108,I108+K108-M108)</f>
        <v>122.5</v>
      </c>
      <c r="Q108" s="14">
        <f t="shared" si="37"/>
        <v>17.600000000000001</v>
      </c>
      <c r="R108" s="14">
        <f t="shared" ref="R108:R109" si="43">IF(AND(TRIM(F108)&lt;&gt;"期初",TRIM(B108)=TRIM(B107)),R107+J108+L108-O108,J108+L108-O108)</f>
        <v>2156</v>
      </c>
      <c r="S108" s="42" t="str">
        <f t="shared" si="21"/>
        <v>11月LB47</v>
      </c>
      <c r="T108" s="24" t="str">
        <f>IF(COUNTIF(S$3:S108,S108)=COUNTIF(S:S,S108),"本月合计","")</f>
        <v>本月合计</v>
      </c>
      <c r="U108" s="24">
        <f t="shared" si="22"/>
        <v>0</v>
      </c>
    </row>
    <row r="109" spans="1:21" ht="16" customHeight="1" x14ac:dyDescent="0.15">
      <c r="A109" s="8" t="s">
        <v>158</v>
      </c>
      <c r="B109" s="11" t="s">
        <v>200</v>
      </c>
      <c r="C109" s="11" t="s">
        <v>201</v>
      </c>
      <c r="D109" s="11" t="s">
        <v>202</v>
      </c>
      <c r="E109" s="4" t="s">
        <v>155</v>
      </c>
      <c r="F109" s="8" t="s">
        <v>217</v>
      </c>
      <c r="G109" s="11" t="s">
        <v>7</v>
      </c>
      <c r="H109" s="11">
        <f>L109/K109</f>
        <v>17.7</v>
      </c>
      <c r="I109" s="14"/>
      <c r="J109" s="14"/>
      <c r="K109" s="33">
        <v>394</v>
      </c>
      <c r="L109" s="33">
        <v>6973.8</v>
      </c>
      <c r="M109" s="14"/>
      <c r="N109" s="14"/>
      <c r="O109" s="14"/>
      <c r="P109" s="14">
        <f t="shared" si="42"/>
        <v>394</v>
      </c>
      <c r="Q109" s="14">
        <f t="shared" si="37"/>
        <v>17.7</v>
      </c>
      <c r="R109" s="14">
        <f t="shared" si="43"/>
        <v>6973.8</v>
      </c>
      <c r="S109" s="42" t="str">
        <f t="shared" si="21"/>
        <v>11月LP55120</v>
      </c>
      <c r="T109" s="24" t="str">
        <f>IF(COUNTIF(S$3:S109,S109)=COUNTIF(S:S,S109),"本月合计","")</f>
        <v/>
      </c>
      <c r="U109" s="24" t="str">
        <f t="shared" si="22"/>
        <v/>
      </c>
    </row>
    <row r="110" spans="1:21" ht="16" customHeight="1" x14ac:dyDescent="0.15">
      <c r="A110" s="8" t="s">
        <v>158</v>
      </c>
      <c r="B110" s="11" t="s">
        <v>200</v>
      </c>
      <c r="C110" s="11" t="s">
        <v>201</v>
      </c>
      <c r="D110" s="11" t="s">
        <v>202</v>
      </c>
      <c r="E110" s="4" t="s">
        <v>155</v>
      </c>
      <c r="F110" s="8" t="s">
        <v>229</v>
      </c>
      <c r="G110" s="14"/>
      <c r="H110" s="14"/>
      <c r="I110" s="14"/>
      <c r="J110" s="14"/>
      <c r="K110" s="14"/>
      <c r="L110" s="14"/>
      <c r="M110" s="33">
        <v>394</v>
      </c>
      <c r="N110" s="14">
        <f>IF(F110="生产领用",Q109)</f>
        <v>17.7</v>
      </c>
      <c r="O110" s="14">
        <f>M110*N110</f>
        <v>6973.7999999999993</v>
      </c>
      <c r="P110" s="14">
        <f>IF(AND(TRIM(F110)&lt;&gt;"期初",TRIM(B110)=TRIM(B109)),P109+I110+K110-M110,I110+K110-M110)</f>
        <v>0</v>
      </c>
      <c r="Q110" s="14" t="e">
        <f t="shared" si="37"/>
        <v>#DIV/0!</v>
      </c>
      <c r="R110" s="14">
        <f>IF(AND(TRIM(F110)&lt;&gt;"期初",TRIM(B110)=TRIM(B109)),R109+J110+L110-O110,J110+L110-O110)</f>
        <v>9.0949470177292824E-13</v>
      </c>
      <c r="S110" s="42" t="str">
        <f t="shared" si="21"/>
        <v>11月LP55120</v>
      </c>
      <c r="T110" s="24" t="str">
        <f>IF(COUNTIF(S$3:S110,S110)=COUNTIF(S:S,S110),"本月合计","")</f>
        <v>本月合计</v>
      </c>
      <c r="U110" s="24">
        <f t="shared" si="22"/>
        <v>0</v>
      </c>
    </row>
    <row r="111" spans="1:21" ht="16" customHeight="1" x14ac:dyDescent="0.15">
      <c r="A111" s="8" t="s">
        <v>158</v>
      </c>
      <c r="B111" s="11" t="s">
        <v>203</v>
      </c>
      <c r="C111" s="11" t="s">
        <v>201</v>
      </c>
      <c r="D111" s="11" t="s">
        <v>204</v>
      </c>
      <c r="E111" s="4" t="s">
        <v>155</v>
      </c>
      <c r="F111" s="8" t="s">
        <v>217</v>
      </c>
      <c r="G111" s="11" t="s">
        <v>7</v>
      </c>
      <c r="H111" s="11">
        <f>L111/K111</f>
        <v>17.7</v>
      </c>
      <c r="I111" s="14"/>
      <c r="J111" s="14"/>
      <c r="K111" s="33">
        <v>742</v>
      </c>
      <c r="L111" s="33">
        <v>13133.4</v>
      </c>
      <c r="M111" s="14"/>
      <c r="N111" s="14"/>
      <c r="O111" s="14"/>
      <c r="P111" s="14">
        <f t="shared" ref="P111:P117" si="44">IF(AND(TRIM(F111)&lt;&gt;"期初",TRIM(B111)=TRIM(B110)),P110+I111+K111-M111,I111+K111-M111)</f>
        <v>742</v>
      </c>
      <c r="Q111" s="14">
        <f t="shared" si="37"/>
        <v>17.7</v>
      </c>
      <c r="R111" s="14">
        <f t="shared" ref="R111:R117" si="45">IF(AND(TRIM(F111)&lt;&gt;"期初",TRIM(B111)=TRIM(B110)),R110+J111+L111-O111,J111+L111-O111)</f>
        <v>13133.4</v>
      </c>
      <c r="S111" s="42" t="str">
        <f t="shared" si="21"/>
        <v>11月LP6580</v>
      </c>
      <c r="T111" s="24" t="str">
        <f>IF(COUNTIF(S$3:S111,S111)=COUNTIF(S:S,S111),"本月合计","")</f>
        <v>本月合计</v>
      </c>
      <c r="U111" s="24">
        <f t="shared" si="22"/>
        <v>0</v>
      </c>
    </row>
    <row r="112" spans="1:21" ht="16" customHeight="1" x14ac:dyDescent="0.15">
      <c r="A112" s="8" t="s">
        <v>158</v>
      </c>
      <c r="B112" s="4" t="s">
        <v>59</v>
      </c>
      <c r="C112" s="4" t="s">
        <v>60</v>
      </c>
      <c r="D112" s="4" t="s">
        <v>61</v>
      </c>
      <c r="E112" s="4" t="s">
        <v>155</v>
      </c>
      <c r="F112" s="8" t="s">
        <v>156</v>
      </c>
      <c r="G112" s="4" t="s">
        <v>7</v>
      </c>
      <c r="H112" s="4">
        <v>13.68</v>
      </c>
      <c r="I112" s="3">
        <v>132</v>
      </c>
      <c r="J112" s="14">
        <v>1805.76</v>
      </c>
      <c r="K112" s="14"/>
      <c r="L112" s="14"/>
      <c r="M112" s="14"/>
      <c r="N112" s="14"/>
      <c r="O112" s="14"/>
      <c r="P112" s="14">
        <f t="shared" si="44"/>
        <v>132</v>
      </c>
      <c r="Q112" s="14">
        <f t="shared" si="37"/>
        <v>13.68</v>
      </c>
      <c r="R112" s="14">
        <f t="shared" si="45"/>
        <v>1805.76</v>
      </c>
      <c r="S112" s="42" t="str">
        <f t="shared" si="21"/>
        <v>11月LX3D</v>
      </c>
      <c r="T112" s="24" t="str">
        <f>IF(COUNTIF(S$3:S112,S112)=COUNTIF(S:S,S112),"本月合计","")</f>
        <v>本月合计</v>
      </c>
      <c r="U112" s="24">
        <f t="shared" si="22"/>
        <v>1805.76</v>
      </c>
    </row>
    <row r="113" spans="1:21" ht="16" customHeight="1" x14ac:dyDescent="0.15">
      <c r="A113" s="8" t="s">
        <v>158</v>
      </c>
      <c r="B113" s="4" t="s">
        <v>70</v>
      </c>
      <c r="C113" s="4" t="s">
        <v>71</v>
      </c>
      <c r="D113" s="4" t="s">
        <v>72</v>
      </c>
      <c r="E113" s="4" t="s">
        <v>155</v>
      </c>
      <c r="F113" s="8" t="s">
        <v>156</v>
      </c>
      <c r="G113" s="4" t="s">
        <v>7</v>
      </c>
      <c r="H113" s="4">
        <v>13.68</v>
      </c>
      <c r="I113" s="3">
        <v>199</v>
      </c>
      <c r="J113" s="14">
        <v>2722.32</v>
      </c>
      <c r="K113" s="14"/>
      <c r="L113" s="14"/>
      <c r="M113" s="14"/>
      <c r="N113" s="14"/>
      <c r="O113" s="14"/>
      <c r="P113" s="14">
        <f t="shared" si="44"/>
        <v>199</v>
      </c>
      <c r="Q113" s="14">
        <f t="shared" si="37"/>
        <v>13.680000000000001</v>
      </c>
      <c r="R113" s="14">
        <f t="shared" si="45"/>
        <v>2722.32</v>
      </c>
      <c r="S113" s="42" t="str">
        <f t="shared" si="21"/>
        <v>11月LX3G</v>
      </c>
      <c r="T113" s="24" t="str">
        <f>IF(COUNTIF(S$3:S113,S113)=COUNTIF(S:S,S113),"本月合计","")</f>
        <v>本月合计</v>
      </c>
      <c r="U113" s="24">
        <f t="shared" si="22"/>
        <v>2722.32</v>
      </c>
    </row>
    <row r="114" spans="1:21" ht="16" customHeight="1" x14ac:dyDescent="0.15">
      <c r="A114" s="8" t="s">
        <v>158</v>
      </c>
      <c r="B114" s="4" t="s">
        <v>42</v>
      </c>
      <c r="C114" s="4" t="s">
        <v>43</v>
      </c>
      <c r="D114" s="4" t="s">
        <v>44</v>
      </c>
      <c r="E114" s="4" t="s">
        <v>155</v>
      </c>
      <c r="F114" s="8" t="s">
        <v>156</v>
      </c>
      <c r="G114" s="4" t="s">
        <v>7</v>
      </c>
      <c r="H114" s="4">
        <v>14.96</v>
      </c>
      <c r="I114" s="3">
        <v>60</v>
      </c>
      <c r="J114" s="14">
        <v>897.6</v>
      </c>
      <c r="K114" s="14"/>
      <c r="L114" s="14"/>
      <c r="M114" s="14"/>
      <c r="N114" s="14"/>
      <c r="O114" s="14"/>
      <c r="P114" s="14">
        <f t="shared" si="44"/>
        <v>60</v>
      </c>
      <c r="Q114" s="14">
        <f t="shared" si="37"/>
        <v>14.96</v>
      </c>
      <c r="R114" s="14">
        <f t="shared" si="45"/>
        <v>897.6</v>
      </c>
      <c r="S114" s="42" t="str">
        <f t="shared" si="21"/>
        <v>11月LX4D</v>
      </c>
      <c r="T114" s="24" t="str">
        <f>IF(COUNTIF(S$3:S114,S114)=COUNTIF(S:S,S114),"本月合计","")</f>
        <v>本月合计</v>
      </c>
      <c r="U114" s="24">
        <f t="shared" si="22"/>
        <v>897.6</v>
      </c>
    </row>
    <row r="115" spans="1:21" ht="16" customHeight="1" x14ac:dyDescent="0.15">
      <c r="A115" s="8" t="s">
        <v>158</v>
      </c>
      <c r="B115" s="4" t="s">
        <v>37</v>
      </c>
      <c r="C115" s="4" t="s">
        <v>38</v>
      </c>
      <c r="D115" s="4" t="s">
        <v>39</v>
      </c>
      <c r="E115" s="4" t="s">
        <v>155</v>
      </c>
      <c r="F115" s="8" t="s">
        <v>156</v>
      </c>
      <c r="G115" s="4" t="s">
        <v>7</v>
      </c>
      <c r="H115" s="4">
        <v>14.97</v>
      </c>
      <c r="I115" s="3">
        <v>50.5</v>
      </c>
      <c r="J115" s="14">
        <v>755.98500000000001</v>
      </c>
      <c r="K115" s="14"/>
      <c r="L115" s="14"/>
      <c r="M115" s="14"/>
      <c r="N115" s="14"/>
      <c r="O115" s="14"/>
      <c r="P115" s="14">
        <f t="shared" si="44"/>
        <v>50.5</v>
      </c>
      <c r="Q115" s="14">
        <f t="shared" si="37"/>
        <v>14.97</v>
      </c>
      <c r="R115" s="14">
        <f t="shared" si="45"/>
        <v>755.98500000000001</v>
      </c>
      <c r="S115" s="42" t="str">
        <f t="shared" si="21"/>
        <v>11月LX4G</v>
      </c>
      <c r="T115" s="24" t="str">
        <f>IF(COUNTIF(S$3:S115,S115)=COUNTIF(S:S,S115),"本月合计","")</f>
        <v>本月合计</v>
      </c>
      <c r="U115" s="24">
        <f t="shared" si="22"/>
        <v>755.98500000000001</v>
      </c>
    </row>
    <row r="116" spans="1:21" ht="16" customHeight="1" x14ac:dyDescent="0.15">
      <c r="A116" s="8" t="s">
        <v>158</v>
      </c>
      <c r="B116" s="4" t="s">
        <v>138</v>
      </c>
      <c r="C116" s="4" t="s">
        <v>5</v>
      </c>
      <c r="D116" s="4" t="s">
        <v>139</v>
      </c>
      <c r="E116" s="4" t="s">
        <v>155</v>
      </c>
      <c r="F116" s="8" t="s">
        <v>156</v>
      </c>
      <c r="G116" s="4" t="s">
        <v>7</v>
      </c>
      <c r="H116" s="4">
        <v>44.18</v>
      </c>
      <c r="I116" s="3">
        <v>3399.5</v>
      </c>
      <c r="J116" s="14">
        <v>150189.91</v>
      </c>
      <c r="K116" s="14"/>
      <c r="L116" s="14"/>
      <c r="M116" s="14"/>
      <c r="N116" s="14"/>
      <c r="O116" s="14"/>
      <c r="P116" s="14">
        <f t="shared" si="44"/>
        <v>3399.5</v>
      </c>
      <c r="Q116" s="14">
        <f t="shared" si="37"/>
        <v>44.18</v>
      </c>
      <c r="R116" s="14">
        <f t="shared" si="45"/>
        <v>150189.91</v>
      </c>
      <c r="S116" s="42" t="str">
        <f t="shared" si="21"/>
        <v>11月TB08</v>
      </c>
      <c r="T116" s="24" t="str">
        <f>IF(COUNTIF(S$3:S116,S116)=COUNTIF(S:S,S116),"本月合计","")</f>
        <v/>
      </c>
      <c r="U116" s="24" t="str">
        <f t="shared" si="22"/>
        <v/>
      </c>
    </row>
    <row r="117" spans="1:21" ht="16" customHeight="1" x14ac:dyDescent="0.15">
      <c r="A117" s="8" t="s">
        <v>158</v>
      </c>
      <c r="B117" s="11" t="s">
        <v>138</v>
      </c>
      <c r="C117" s="11" t="s">
        <v>5</v>
      </c>
      <c r="D117" s="11" t="s">
        <v>139</v>
      </c>
      <c r="E117" s="4" t="s">
        <v>155</v>
      </c>
      <c r="F117" s="8" t="s">
        <v>217</v>
      </c>
      <c r="G117" s="11" t="s">
        <v>7</v>
      </c>
      <c r="H117" s="11">
        <f>L117/K117</f>
        <v>39.183752568160365</v>
      </c>
      <c r="I117" s="14"/>
      <c r="J117" s="14"/>
      <c r="K117" s="33">
        <v>9004.5</v>
      </c>
      <c r="L117" s="33">
        <v>352830.10000000003</v>
      </c>
      <c r="M117" s="14"/>
      <c r="N117" s="14"/>
      <c r="O117" s="14"/>
      <c r="P117" s="14">
        <f t="shared" si="44"/>
        <v>12404</v>
      </c>
      <c r="Q117" s="14">
        <f t="shared" si="37"/>
        <v>40.553048210254758</v>
      </c>
      <c r="R117" s="14">
        <f t="shared" si="45"/>
        <v>503020.01</v>
      </c>
      <c r="S117" s="42" t="str">
        <f t="shared" si="21"/>
        <v>11月TB08</v>
      </c>
      <c r="T117" s="24" t="str">
        <f>IF(COUNTIF(S$3:S117,S117)=COUNTIF(S:S,S117),"本月合计","")</f>
        <v/>
      </c>
      <c r="U117" s="24" t="str">
        <f t="shared" si="22"/>
        <v/>
      </c>
    </row>
    <row r="118" spans="1:21" ht="16" customHeight="1" x14ac:dyDescent="0.15">
      <c r="A118" s="8" t="s">
        <v>158</v>
      </c>
      <c r="B118" s="11" t="s">
        <v>138</v>
      </c>
      <c r="C118" s="11" t="s">
        <v>5</v>
      </c>
      <c r="D118" s="11" t="s">
        <v>139</v>
      </c>
      <c r="E118" s="4" t="s">
        <v>155</v>
      </c>
      <c r="F118" s="8" t="s">
        <v>229</v>
      </c>
      <c r="G118" s="14"/>
      <c r="H118" s="14"/>
      <c r="I118" s="14"/>
      <c r="J118" s="14"/>
      <c r="K118" s="14"/>
      <c r="L118" s="14"/>
      <c r="M118" s="33">
        <v>8024</v>
      </c>
      <c r="N118" s="14">
        <f>IF(F118="生产领用",Q117)</f>
        <v>40.553048210254758</v>
      </c>
      <c r="O118" s="14">
        <f>M118*N118</f>
        <v>325397.65883908415</v>
      </c>
      <c r="P118" s="14">
        <f>IF(AND(TRIM(F118)&lt;&gt;"期初",TRIM(B118)=TRIM(B117)),P117+I118+K118-M118,I118+K118-M118)</f>
        <v>4380</v>
      </c>
      <c r="Q118" s="14">
        <f t="shared" si="37"/>
        <v>40.553048210254765</v>
      </c>
      <c r="R118" s="14">
        <f>IF(AND(TRIM(F118)&lt;&gt;"期初",TRIM(B118)=TRIM(B117)),R117+J118+L118-O118,J118+L118-O118)</f>
        <v>177622.35116091586</v>
      </c>
      <c r="S118" s="42" t="str">
        <f t="shared" si="21"/>
        <v>11月TB08</v>
      </c>
      <c r="T118" s="24" t="str">
        <f>IF(COUNTIF(S$3:S118,S118)=COUNTIF(S:S,S118),"本月合计","")</f>
        <v>本月合计</v>
      </c>
      <c r="U118" s="24">
        <f t="shared" si="22"/>
        <v>150189.91</v>
      </c>
    </row>
    <row r="119" spans="1:21" ht="16" customHeight="1" x14ac:dyDescent="0.15">
      <c r="A119" s="8" t="s">
        <v>158</v>
      </c>
      <c r="B119" s="4" t="s">
        <v>116</v>
      </c>
      <c r="C119" s="4" t="s">
        <v>5</v>
      </c>
      <c r="D119" s="4" t="s">
        <v>117</v>
      </c>
      <c r="E119" s="4" t="s">
        <v>155</v>
      </c>
      <c r="F119" s="8" t="s">
        <v>156</v>
      </c>
      <c r="G119" s="4" t="s">
        <v>7</v>
      </c>
      <c r="H119" s="4">
        <v>38.39</v>
      </c>
      <c r="I119" s="3">
        <v>1401.5</v>
      </c>
      <c r="J119" s="14">
        <v>53803.584999999999</v>
      </c>
      <c r="K119" s="14"/>
      <c r="L119" s="14"/>
      <c r="M119" s="14"/>
      <c r="N119" s="14"/>
      <c r="O119" s="14"/>
      <c r="P119" s="14">
        <f t="shared" ref="P119:P121" si="46">IF(AND(TRIM(F119)&lt;&gt;"期初",TRIM(B119)=TRIM(B118)),P118+I119+K119-M119,I119+K119-M119)</f>
        <v>1401.5</v>
      </c>
      <c r="Q119" s="14">
        <f t="shared" si="37"/>
        <v>38.39</v>
      </c>
      <c r="R119" s="14">
        <f t="shared" ref="R119:R121" si="47">IF(AND(TRIM(F119)&lt;&gt;"期初",TRIM(B119)=TRIM(B118)),R118+J119+L119-O119,J119+L119-O119)</f>
        <v>53803.584999999999</v>
      </c>
      <c r="S119" s="42" t="str">
        <f t="shared" si="21"/>
        <v>11月TB09</v>
      </c>
      <c r="T119" s="24" t="str">
        <f>IF(COUNTIF(S$3:S119,S119)=COUNTIF(S:S,S119),"本月合计","")</f>
        <v/>
      </c>
      <c r="U119" s="24" t="str">
        <f t="shared" si="22"/>
        <v/>
      </c>
    </row>
    <row r="120" spans="1:21" ht="16" customHeight="1" x14ac:dyDescent="0.15">
      <c r="A120" s="8" t="s">
        <v>158</v>
      </c>
      <c r="B120" s="18" t="s">
        <v>116</v>
      </c>
      <c r="C120" s="18" t="s">
        <v>5</v>
      </c>
      <c r="D120" s="18" t="s">
        <v>117</v>
      </c>
      <c r="E120" s="4" t="s">
        <v>155</v>
      </c>
      <c r="F120" s="9" t="s">
        <v>217</v>
      </c>
      <c r="G120" s="18" t="s">
        <v>7</v>
      </c>
      <c r="H120" s="18">
        <f>L120/K120</f>
        <v>38.619189540863744</v>
      </c>
      <c r="K120" s="15">
        <v>8069.5</v>
      </c>
      <c r="L120" s="15">
        <v>311637.55</v>
      </c>
      <c r="P120" s="14">
        <f t="shared" si="46"/>
        <v>9471</v>
      </c>
      <c r="Q120">
        <f t="shared" si="37"/>
        <v>38.585274522225745</v>
      </c>
      <c r="R120" s="14">
        <f t="shared" si="47"/>
        <v>365441.13500000001</v>
      </c>
      <c r="S120" s="42" t="str">
        <f t="shared" si="21"/>
        <v>11月TB09</v>
      </c>
      <c r="T120" s="24" t="str">
        <f>IF(COUNTIF(S$3:S120,S120)=COUNTIF(S:S,S120),"本月合计","")</f>
        <v/>
      </c>
      <c r="U120" s="24" t="str">
        <f t="shared" si="22"/>
        <v/>
      </c>
    </row>
    <row r="121" spans="1:21" ht="16" customHeight="1" x14ac:dyDescent="0.15">
      <c r="A121" s="8" t="s">
        <v>158</v>
      </c>
      <c r="B121" s="41" t="s">
        <v>116</v>
      </c>
      <c r="C121" s="41" t="s">
        <v>5</v>
      </c>
      <c r="D121" s="41" t="s">
        <v>117</v>
      </c>
      <c r="E121" s="4" t="s">
        <v>155</v>
      </c>
      <c r="F121" s="9" t="s">
        <v>227</v>
      </c>
      <c r="G121" s="12" t="s">
        <v>7</v>
      </c>
      <c r="K121" s="19">
        <v>4129</v>
      </c>
      <c r="L121" s="20">
        <v>165283.86999999997</v>
      </c>
      <c r="P121" s="14">
        <f t="shared" si="46"/>
        <v>13600</v>
      </c>
      <c r="Q121">
        <f t="shared" si="37"/>
        <v>39.02389742647059</v>
      </c>
      <c r="R121" s="14">
        <f t="shared" si="47"/>
        <v>530725.005</v>
      </c>
      <c r="S121" s="42" t="str">
        <f t="shared" si="21"/>
        <v>11月TB09</v>
      </c>
      <c r="T121" s="24" t="str">
        <f>IF(COUNTIF(S$3:S121,S121)=COUNTIF(S:S,S121),"本月合计","")</f>
        <v/>
      </c>
      <c r="U121" s="24" t="str">
        <f t="shared" si="22"/>
        <v/>
      </c>
    </row>
    <row r="122" spans="1:21" ht="16" customHeight="1" x14ac:dyDescent="0.15">
      <c r="A122" s="8" t="s">
        <v>158</v>
      </c>
      <c r="B122" s="10" t="s">
        <v>116</v>
      </c>
      <c r="C122" s="10" t="s">
        <v>5</v>
      </c>
      <c r="D122" s="10" t="s">
        <v>117</v>
      </c>
      <c r="E122" s="4" t="s">
        <v>155</v>
      </c>
      <c r="F122" s="9" t="s">
        <v>229</v>
      </c>
      <c r="G122" s="17"/>
      <c r="H122" s="17"/>
      <c r="I122" s="17"/>
      <c r="M122" s="15">
        <v>10488</v>
      </c>
      <c r="N122">
        <f>IF(F122="生产领用",Q121)</f>
        <v>39.02389742647059</v>
      </c>
      <c r="O122">
        <f>M122*N122</f>
        <v>409282.63620882353</v>
      </c>
      <c r="P122">
        <f>IF(AND(TRIM(F122)&lt;&gt;"期初",TRIM(B122)=TRIM(B121)),P121+I122+K122-M122,I122+K122-M122)</f>
        <v>3112</v>
      </c>
      <c r="Q122">
        <f t="shared" si="37"/>
        <v>39.02389742647059</v>
      </c>
      <c r="R122">
        <f>IF(AND(TRIM(F122)&lt;&gt;"期初",TRIM(B122)=TRIM(B121)),R121+J122+L122-O122,J122+L122-O122)</f>
        <v>121442.36879117647</v>
      </c>
      <c r="S122" s="42" t="str">
        <f t="shared" si="21"/>
        <v>11月TB09</v>
      </c>
      <c r="T122" s="24" t="str">
        <f>IF(COUNTIF(S$3:S122,S122)=COUNTIF(S:S,S122),"本月合计","")</f>
        <v>本月合计</v>
      </c>
      <c r="U122" s="24">
        <f t="shared" si="22"/>
        <v>53803.584999999999</v>
      </c>
    </row>
    <row r="123" spans="1:21" ht="16" customHeight="1" x14ac:dyDescent="0.15">
      <c r="A123" s="8" t="s">
        <v>158</v>
      </c>
      <c r="B123" s="12" t="s">
        <v>140</v>
      </c>
      <c r="C123" s="12" t="s">
        <v>5</v>
      </c>
      <c r="D123" s="12" t="s">
        <v>141</v>
      </c>
      <c r="E123" s="4" t="s">
        <v>155</v>
      </c>
      <c r="F123" s="9" t="s">
        <v>156</v>
      </c>
      <c r="G123" s="12" t="s">
        <v>7</v>
      </c>
      <c r="H123" s="12">
        <v>38.26</v>
      </c>
      <c r="I123" s="13">
        <v>3515.5</v>
      </c>
      <c r="J123">
        <v>134503.03</v>
      </c>
      <c r="P123" s="14">
        <f t="shared" ref="P123:P124" si="48">IF(AND(TRIM(F123)&lt;&gt;"期初",TRIM(B123)=TRIM(B122)),P122+I123+K123-M123,I123+K123-M123)</f>
        <v>3515.5</v>
      </c>
      <c r="Q123">
        <f t="shared" si="37"/>
        <v>38.26</v>
      </c>
      <c r="R123" s="14">
        <f t="shared" ref="R123:R124" si="49">IF(AND(TRIM(F123)&lt;&gt;"期初",TRIM(B123)=TRIM(B122)),R122+J123+L123-O123,J123+L123-O123)</f>
        <v>134503.03</v>
      </c>
      <c r="S123" s="42" t="str">
        <f t="shared" si="21"/>
        <v>11月TB10</v>
      </c>
      <c r="T123" s="24" t="str">
        <f>IF(COUNTIF(S$3:S123,S123)=COUNTIF(S:S,S123),"本月合计","")</f>
        <v/>
      </c>
      <c r="U123" s="24" t="str">
        <f t="shared" si="22"/>
        <v/>
      </c>
    </row>
    <row r="124" spans="1:21" ht="16" customHeight="1" x14ac:dyDescent="0.15">
      <c r="A124" s="8" t="s">
        <v>158</v>
      </c>
      <c r="B124" s="18" t="s">
        <v>140</v>
      </c>
      <c r="C124" s="18" t="s">
        <v>5</v>
      </c>
      <c r="D124" s="18" t="s">
        <v>141</v>
      </c>
      <c r="E124" s="4" t="s">
        <v>155</v>
      </c>
      <c r="F124" s="9" t="s">
        <v>217</v>
      </c>
      <c r="G124" s="18" t="s">
        <v>7</v>
      </c>
      <c r="H124" s="18">
        <f>L124/K124</f>
        <v>41.529021858590802</v>
      </c>
      <c r="K124" s="15">
        <v>20472.5</v>
      </c>
      <c r="L124" s="15">
        <v>850202.90000000014</v>
      </c>
      <c r="P124" s="14">
        <f t="shared" si="48"/>
        <v>23988</v>
      </c>
      <c r="Q124">
        <f t="shared" si="37"/>
        <v>41.049938719359687</v>
      </c>
      <c r="R124" s="14">
        <f t="shared" si="49"/>
        <v>984705.93000000017</v>
      </c>
      <c r="S124" s="42" t="str">
        <f t="shared" si="21"/>
        <v>11月TB10</v>
      </c>
      <c r="T124" s="24" t="str">
        <f>IF(COUNTIF(S$3:S124,S124)=COUNTIF(S:S,S124),"本月合计","")</f>
        <v/>
      </c>
      <c r="U124" s="24" t="str">
        <f t="shared" si="22"/>
        <v/>
      </c>
    </row>
    <row r="125" spans="1:21" ht="16" customHeight="1" x14ac:dyDescent="0.15">
      <c r="A125" s="8" t="s">
        <v>158</v>
      </c>
      <c r="B125" s="10" t="s">
        <v>140</v>
      </c>
      <c r="C125" s="10" t="s">
        <v>5</v>
      </c>
      <c r="D125" s="10" t="s">
        <v>141</v>
      </c>
      <c r="E125" s="4" t="s">
        <v>155</v>
      </c>
      <c r="F125" s="9" t="s">
        <v>229</v>
      </c>
      <c r="G125" s="17"/>
      <c r="H125" s="17"/>
      <c r="I125" s="17"/>
      <c r="M125" s="15">
        <v>15014.5</v>
      </c>
      <c r="N125">
        <f>IF(F125="生产领用",Q124)</f>
        <v>41.049938719359687</v>
      </c>
      <c r="O125">
        <f>M125*N125</f>
        <v>616344.30490182608</v>
      </c>
      <c r="P125">
        <f>IF(AND(TRIM(F125)&lt;&gt;"期初",TRIM(B125)=TRIM(B124)),P124+I125+K125-M125,I125+K125-M125)</f>
        <v>8973.5</v>
      </c>
      <c r="Q125">
        <f t="shared" si="37"/>
        <v>41.04993871935968</v>
      </c>
      <c r="R125">
        <f>IF(AND(TRIM(F125)&lt;&gt;"期初",TRIM(B125)=TRIM(B124)),R124+J125+L125-O125,J125+L125-O125)</f>
        <v>368361.62509817409</v>
      </c>
      <c r="S125" s="42" t="str">
        <f t="shared" si="21"/>
        <v>11月TB10</v>
      </c>
      <c r="T125" s="24" t="str">
        <f>IF(COUNTIF(S$3:S125,S125)=COUNTIF(S:S,S125),"本月合计","")</f>
        <v>本月合计</v>
      </c>
      <c r="U125" s="24">
        <f t="shared" si="22"/>
        <v>134503.03</v>
      </c>
    </row>
    <row r="126" spans="1:21" ht="16" customHeight="1" x14ac:dyDescent="0.15">
      <c r="A126" s="8" t="s">
        <v>158</v>
      </c>
      <c r="B126" s="12" t="s">
        <v>73</v>
      </c>
      <c r="C126" s="12" t="s">
        <v>5</v>
      </c>
      <c r="D126" s="12" t="s">
        <v>74</v>
      </c>
      <c r="E126" s="4" t="s">
        <v>155</v>
      </c>
      <c r="F126" s="9" t="s">
        <v>156</v>
      </c>
      <c r="G126" s="12" t="s">
        <v>7</v>
      </c>
      <c r="H126" s="12">
        <v>38.42</v>
      </c>
      <c r="I126" s="13">
        <v>281.5</v>
      </c>
      <c r="J126">
        <v>10815.230000000001</v>
      </c>
      <c r="K126" s="17"/>
      <c r="L126" s="17"/>
      <c r="P126" s="14">
        <f t="shared" ref="P126:P128" si="50">IF(AND(TRIM(F126)&lt;&gt;"期初",TRIM(B126)=TRIM(B125)),P125+I126+K126-M126,I126+K126-M126)</f>
        <v>281.5</v>
      </c>
      <c r="Q126">
        <f t="shared" si="37"/>
        <v>38.42</v>
      </c>
      <c r="R126" s="14">
        <f t="shared" ref="R126:R128" si="51">IF(AND(TRIM(F126)&lt;&gt;"期初",TRIM(B126)=TRIM(B125)),R125+J126+L126-O126,J126+L126-O126)</f>
        <v>10815.230000000001</v>
      </c>
      <c r="S126" s="42" t="str">
        <f t="shared" si="21"/>
        <v>11月TB11</v>
      </c>
      <c r="T126" s="24" t="str">
        <f>IF(COUNTIF(S$3:S126,S126)=COUNTIF(S:S,S126),"本月合计","")</f>
        <v/>
      </c>
      <c r="U126" s="24" t="str">
        <f t="shared" si="22"/>
        <v/>
      </c>
    </row>
    <row r="127" spans="1:21" ht="16" customHeight="1" x14ac:dyDescent="0.15">
      <c r="A127" s="8" t="s">
        <v>158</v>
      </c>
      <c r="B127" s="18" t="s">
        <v>73</v>
      </c>
      <c r="C127" s="18" t="s">
        <v>5</v>
      </c>
      <c r="D127" s="18" t="s">
        <v>74</v>
      </c>
      <c r="E127" s="4" t="s">
        <v>155</v>
      </c>
      <c r="F127" s="9" t="s">
        <v>217</v>
      </c>
      <c r="G127" s="18" t="s">
        <v>7</v>
      </c>
      <c r="H127" s="18">
        <f>L127/K127</f>
        <v>39.051487794737774</v>
      </c>
      <c r="K127" s="15">
        <v>8418.5</v>
      </c>
      <c r="L127" s="15">
        <v>328754.94999999995</v>
      </c>
      <c r="P127" s="14">
        <f t="shared" si="50"/>
        <v>8700</v>
      </c>
      <c r="Q127">
        <f t="shared" si="37"/>
        <v>39.031055172413787</v>
      </c>
      <c r="R127" s="14">
        <f t="shared" si="51"/>
        <v>339570.17999999993</v>
      </c>
      <c r="S127" s="42" t="str">
        <f t="shared" si="21"/>
        <v>11月TB11</v>
      </c>
      <c r="T127" s="24" t="str">
        <f>IF(COUNTIF(S$3:S127,S127)=COUNTIF(S:S,S127),"本月合计","")</f>
        <v/>
      </c>
      <c r="U127" s="24" t="str">
        <f t="shared" si="22"/>
        <v/>
      </c>
    </row>
    <row r="128" spans="1:21" ht="16" customHeight="1" x14ac:dyDescent="0.15">
      <c r="A128" s="8" t="s">
        <v>158</v>
      </c>
      <c r="B128" s="41" t="s">
        <v>73</v>
      </c>
      <c r="C128" s="41" t="s">
        <v>5</v>
      </c>
      <c r="D128" s="41" t="s">
        <v>74</v>
      </c>
      <c r="E128" s="4" t="s">
        <v>155</v>
      </c>
      <c r="F128" s="9" t="s">
        <v>227</v>
      </c>
      <c r="G128" s="12" t="s">
        <v>7</v>
      </c>
      <c r="K128" s="19">
        <v>11699.5</v>
      </c>
      <c r="L128" s="20">
        <v>468330.98499999987</v>
      </c>
      <c r="P128" s="14">
        <f t="shared" si="50"/>
        <v>20399.5</v>
      </c>
      <c r="Q128">
        <f t="shared" si="37"/>
        <v>39.603968969827683</v>
      </c>
      <c r="R128" s="14">
        <f t="shared" si="51"/>
        <v>807901.1649999998</v>
      </c>
      <c r="S128" s="42" t="str">
        <f t="shared" si="21"/>
        <v>11月TB11</v>
      </c>
      <c r="T128" s="24" t="str">
        <f>IF(COUNTIF(S$3:S128,S128)=COUNTIF(S:S,S128),"本月合计","")</f>
        <v/>
      </c>
      <c r="U128" s="24" t="str">
        <f t="shared" si="22"/>
        <v/>
      </c>
    </row>
    <row r="129" spans="1:21" ht="16" customHeight="1" x14ac:dyDescent="0.15">
      <c r="A129" s="8" t="s">
        <v>158</v>
      </c>
      <c r="B129" s="10" t="s">
        <v>73</v>
      </c>
      <c r="C129" s="10" t="s">
        <v>5</v>
      </c>
      <c r="D129" s="10" t="s">
        <v>74</v>
      </c>
      <c r="E129" s="4" t="s">
        <v>155</v>
      </c>
      <c r="F129" s="9" t="s">
        <v>229</v>
      </c>
      <c r="G129" s="17"/>
      <c r="H129" s="17"/>
      <c r="I129" s="17"/>
      <c r="M129" s="15">
        <v>17490.5</v>
      </c>
      <c r="N129">
        <f>IF(F129="生产领用",Q128)</f>
        <v>39.603968969827683</v>
      </c>
      <c r="O129">
        <f>M129*N129</f>
        <v>692693.21926677111</v>
      </c>
      <c r="P129">
        <f>IF(AND(TRIM(F129)&lt;&gt;"期初",TRIM(B129)=TRIM(B128)),P128+I129+K129-M129,I129+K129-M129)</f>
        <v>2909</v>
      </c>
      <c r="Q129">
        <f t="shared" si="37"/>
        <v>39.603968969827669</v>
      </c>
      <c r="R129">
        <f>IF(AND(TRIM(F129)&lt;&gt;"期初",TRIM(B129)=TRIM(B128)),R128+J129+L129-O129,J129+L129-O129)</f>
        <v>115207.9457332287</v>
      </c>
      <c r="S129" s="42" t="str">
        <f t="shared" si="21"/>
        <v>11月TB11</v>
      </c>
      <c r="T129" s="24" t="str">
        <f>IF(COUNTIF(S$3:S129,S129)=COUNTIF(S:S,S129),"本月合计","")</f>
        <v>本月合计</v>
      </c>
      <c r="U129" s="24">
        <f t="shared" si="22"/>
        <v>10815.230000000001</v>
      </c>
    </row>
    <row r="130" spans="1:21" ht="16" customHeight="1" x14ac:dyDescent="0.15">
      <c r="A130" s="8" t="s">
        <v>158</v>
      </c>
      <c r="B130" s="12" t="s">
        <v>114</v>
      </c>
      <c r="C130" s="12" t="s">
        <v>5</v>
      </c>
      <c r="D130" s="12" t="s">
        <v>115</v>
      </c>
      <c r="E130" s="4" t="s">
        <v>155</v>
      </c>
      <c r="F130" s="9" t="s">
        <v>156</v>
      </c>
      <c r="G130" s="12" t="s">
        <v>7</v>
      </c>
      <c r="H130" s="12">
        <v>38.44</v>
      </c>
      <c r="I130" s="13">
        <v>1371</v>
      </c>
      <c r="J130">
        <v>52701.24</v>
      </c>
      <c r="P130" s="14">
        <f t="shared" ref="P130:P131" si="52">IF(AND(TRIM(F130)&lt;&gt;"期初",TRIM(B130)=TRIM(B129)),P129+I130+K130-M130,I130+K130-M130)</f>
        <v>1371</v>
      </c>
      <c r="Q130">
        <f t="shared" si="37"/>
        <v>38.44</v>
      </c>
      <c r="R130" s="14">
        <f t="shared" ref="R130:R131" si="53">IF(AND(TRIM(F130)&lt;&gt;"期初",TRIM(B130)=TRIM(B129)),R129+J130+L130-O130,J130+L130-O130)</f>
        <v>52701.24</v>
      </c>
      <c r="S130" s="42" t="str">
        <f t="shared" si="21"/>
        <v>11月TB12</v>
      </c>
      <c r="T130" s="24" t="str">
        <f>IF(COUNTIF(S$3:S130,S130)=COUNTIF(S:S,S130),"本月合计","")</f>
        <v/>
      </c>
      <c r="U130" s="24" t="str">
        <f t="shared" si="22"/>
        <v/>
      </c>
    </row>
    <row r="131" spans="1:21" ht="16" customHeight="1" x14ac:dyDescent="0.15">
      <c r="A131" s="8" t="s">
        <v>158</v>
      </c>
      <c r="B131" s="18" t="s">
        <v>114</v>
      </c>
      <c r="C131" s="18" t="s">
        <v>5</v>
      </c>
      <c r="D131" s="18" t="s">
        <v>115</v>
      </c>
      <c r="E131" s="4" t="s">
        <v>155</v>
      </c>
      <c r="F131" s="9" t="s">
        <v>217</v>
      </c>
      <c r="G131" s="18" t="s">
        <v>7</v>
      </c>
      <c r="H131" s="18">
        <f>L131/K131</f>
        <v>38.743806419257773</v>
      </c>
      <c r="K131" s="15">
        <v>7976</v>
      </c>
      <c r="L131" s="15">
        <v>309020.59999999998</v>
      </c>
      <c r="P131" s="14">
        <f t="shared" si="52"/>
        <v>9347</v>
      </c>
      <c r="Q131">
        <f t="shared" ref="Q131:Q162" si="54">R131/P131</f>
        <v>38.69924467743661</v>
      </c>
      <c r="R131" s="14">
        <f t="shared" si="53"/>
        <v>361721.83999999997</v>
      </c>
      <c r="S131" s="42" t="str">
        <f t="shared" si="21"/>
        <v>11月TB12</v>
      </c>
      <c r="T131" s="24" t="str">
        <f>IF(COUNTIF(S$3:S131,S131)=COUNTIF(S:S,S131),"本月合计","")</f>
        <v/>
      </c>
      <c r="U131" s="24" t="str">
        <f t="shared" si="22"/>
        <v/>
      </c>
    </row>
    <row r="132" spans="1:21" ht="16" customHeight="1" x14ac:dyDescent="0.15">
      <c r="A132" s="8" t="s">
        <v>158</v>
      </c>
      <c r="B132" s="10" t="s">
        <v>114</v>
      </c>
      <c r="C132" s="10" t="s">
        <v>5</v>
      </c>
      <c r="D132" s="10" t="s">
        <v>115</v>
      </c>
      <c r="E132" s="4" t="s">
        <v>155</v>
      </c>
      <c r="F132" s="9" t="s">
        <v>229</v>
      </c>
      <c r="G132" s="17"/>
      <c r="H132" s="17"/>
      <c r="I132" s="17"/>
      <c r="M132" s="15">
        <v>8493</v>
      </c>
      <c r="N132">
        <f>IF(F132="生产领用",Q131)</f>
        <v>38.69924467743661</v>
      </c>
      <c r="O132">
        <f>M132*N132</f>
        <v>328672.68504546914</v>
      </c>
      <c r="P132">
        <f>IF(AND(TRIM(F132)&lt;&gt;"期初",TRIM(B132)=TRIM(B131)),P131+I132+K132-M132,I132+K132-M132)</f>
        <v>854</v>
      </c>
      <c r="Q132">
        <f t="shared" si="54"/>
        <v>38.69924467743656</v>
      </c>
      <c r="R132">
        <f>IF(AND(TRIM(F132)&lt;&gt;"期初",TRIM(B132)=TRIM(B131)),R131+J132+L132-O132,J132+L132-O132)</f>
        <v>33049.154954530823</v>
      </c>
      <c r="S132" s="42" t="str">
        <f t="shared" ref="S132:S190" si="55">A132&amp;B132</f>
        <v>11月TB12</v>
      </c>
      <c r="T132" s="24" t="str">
        <f>IF(COUNTIF(S$3:S132,S132)=COUNTIF(S:S,S132),"本月合计","")</f>
        <v>本月合计</v>
      </c>
      <c r="U132" s="24">
        <f t="shared" ref="U132:U190" si="56">IF(T132="本月合计",SUMIF(S:S,S132,J:J),"")</f>
        <v>52701.24</v>
      </c>
    </row>
    <row r="133" spans="1:21" ht="16" customHeight="1" x14ac:dyDescent="0.15">
      <c r="A133" s="8" t="s">
        <v>158</v>
      </c>
      <c r="B133" s="12" t="s">
        <v>136</v>
      </c>
      <c r="C133" s="12" t="s">
        <v>5</v>
      </c>
      <c r="D133" s="12" t="s">
        <v>137</v>
      </c>
      <c r="E133" s="4" t="s">
        <v>155</v>
      </c>
      <c r="F133" s="9" t="s">
        <v>156</v>
      </c>
      <c r="G133" s="12" t="s">
        <v>7</v>
      </c>
      <c r="H133" s="12">
        <v>38.229999999999997</v>
      </c>
      <c r="I133" s="13">
        <v>3128.5</v>
      </c>
      <c r="J133">
        <v>119602.55499999999</v>
      </c>
      <c r="P133" s="14">
        <f t="shared" ref="P133:P134" si="57">IF(AND(TRIM(F133)&lt;&gt;"期初",TRIM(B133)=TRIM(B132)),P132+I133+K133-M133,I133+K133-M133)</f>
        <v>3128.5</v>
      </c>
      <c r="Q133">
        <f t="shared" si="54"/>
        <v>38.229999999999997</v>
      </c>
      <c r="R133" s="14">
        <f t="shared" ref="R133:R134" si="58">IF(AND(TRIM(F133)&lt;&gt;"期初",TRIM(B133)=TRIM(B132)),R132+J133+L133-O133,J133+L133-O133)</f>
        <v>119602.55499999999</v>
      </c>
      <c r="S133" s="42" t="str">
        <f t="shared" si="55"/>
        <v>11月TB13</v>
      </c>
      <c r="T133" s="24" t="str">
        <f>IF(COUNTIF(S$3:S133,S133)=COUNTIF(S:S,S133),"本月合计","")</f>
        <v/>
      </c>
      <c r="U133" s="24" t="str">
        <f t="shared" si="56"/>
        <v/>
      </c>
    </row>
    <row r="134" spans="1:21" ht="16" customHeight="1" x14ac:dyDescent="0.15">
      <c r="A134" s="8" t="s">
        <v>158</v>
      </c>
      <c r="B134" s="18" t="s">
        <v>136</v>
      </c>
      <c r="C134" s="18" t="s">
        <v>5</v>
      </c>
      <c r="D134" s="18" t="s">
        <v>137</v>
      </c>
      <c r="E134" s="4" t="s">
        <v>155</v>
      </c>
      <c r="F134" s="9" t="s">
        <v>217</v>
      </c>
      <c r="G134" s="18" t="s">
        <v>7</v>
      </c>
      <c r="H134" s="18">
        <f>L134/K134</f>
        <v>39.925810097965339</v>
      </c>
      <c r="K134" s="15">
        <v>14597</v>
      </c>
      <c r="L134" s="15">
        <v>582797.05000000005</v>
      </c>
      <c r="P134" s="14">
        <f t="shared" si="57"/>
        <v>17725.5</v>
      </c>
      <c r="Q134">
        <f t="shared" si="54"/>
        <v>39.626504470959915</v>
      </c>
      <c r="R134" s="14">
        <f t="shared" si="58"/>
        <v>702399.60499999998</v>
      </c>
      <c r="S134" s="42" t="str">
        <f t="shared" si="55"/>
        <v>11月TB13</v>
      </c>
      <c r="T134" s="24" t="str">
        <f>IF(COUNTIF(S$3:S134,S134)=COUNTIF(S:S,S134),"本月合计","")</f>
        <v/>
      </c>
      <c r="U134" s="24" t="str">
        <f t="shared" si="56"/>
        <v/>
      </c>
    </row>
    <row r="135" spans="1:21" ht="16" customHeight="1" x14ac:dyDescent="0.15">
      <c r="A135" s="8" t="s">
        <v>158</v>
      </c>
      <c r="B135" s="10" t="s">
        <v>136</v>
      </c>
      <c r="C135" s="10" t="s">
        <v>5</v>
      </c>
      <c r="D135" s="10" t="s">
        <v>137</v>
      </c>
      <c r="E135" s="4" t="s">
        <v>155</v>
      </c>
      <c r="F135" s="9" t="s">
        <v>229</v>
      </c>
      <c r="G135" s="17"/>
      <c r="H135" s="17"/>
      <c r="I135" s="17"/>
      <c r="M135" s="15">
        <v>11430.5</v>
      </c>
      <c r="N135">
        <f>IF(F135="生产领用",Q134)</f>
        <v>39.626504470959915</v>
      </c>
      <c r="O135">
        <f>M135*N135</f>
        <v>452950.75935530732</v>
      </c>
      <c r="P135">
        <f>IF(AND(TRIM(F135)&lt;&gt;"期初",TRIM(B135)=TRIM(B134)),P134+I135+K135-M135,I135+K135-M135)</f>
        <v>6295</v>
      </c>
      <c r="Q135">
        <f t="shared" si="54"/>
        <v>39.626504470959915</v>
      </c>
      <c r="R135">
        <f>IF(AND(TRIM(F135)&lt;&gt;"期初",TRIM(B135)=TRIM(B134)),R134+J135+L135-O135,J135+L135-O135)</f>
        <v>249448.84564469266</v>
      </c>
      <c r="S135" s="42" t="str">
        <f t="shared" si="55"/>
        <v>11月TB13</v>
      </c>
      <c r="T135" s="24" t="str">
        <f>IF(COUNTIF(S$3:S135,S135)=COUNTIF(S:S,S135),"本月合计","")</f>
        <v>本月合计</v>
      </c>
      <c r="U135" s="24">
        <f t="shared" si="56"/>
        <v>119602.55499999999</v>
      </c>
    </row>
    <row r="136" spans="1:21" ht="16" customHeight="1" x14ac:dyDescent="0.15">
      <c r="A136" s="8" t="s">
        <v>158</v>
      </c>
      <c r="B136" s="12" t="s">
        <v>148</v>
      </c>
      <c r="C136" s="12" t="s">
        <v>5</v>
      </c>
      <c r="D136" s="12" t="s">
        <v>149</v>
      </c>
      <c r="E136" s="4" t="s">
        <v>155</v>
      </c>
      <c r="F136" s="9" t="s">
        <v>156</v>
      </c>
      <c r="G136" s="12" t="s">
        <v>7</v>
      </c>
      <c r="H136" s="12">
        <v>38.44</v>
      </c>
      <c r="I136" s="13">
        <v>4750</v>
      </c>
      <c r="J136">
        <v>182590</v>
      </c>
      <c r="P136" s="14">
        <f t="shared" ref="P136:P137" si="59">IF(AND(TRIM(F136)&lt;&gt;"期初",TRIM(B136)=TRIM(B135)),P135+I136+K136-M136,I136+K136-M136)</f>
        <v>4750</v>
      </c>
      <c r="Q136">
        <f t="shared" si="54"/>
        <v>38.44</v>
      </c>
      <c r="R136" s="14">
        <f t="shared" ref="R136:R137" si="60">IF(AND(TRIM(F136)&lt;&gt;"期初",TRIM(B136)=TRIM(B135)),R135+J136+L136-O136,J136+L136-O136)</f>
        <v>182590</v>
      </c>
      <c r="S136" s="42" t="str">
        <f t="shared" si="55"/>
        <v>11月TB14</v>
      </c>
      <c r="T136" s="24" t="str">
        <f>IF(COUNTIF(S$3:S136,S136)=COUNTIF(S:S,S136),"本月合计","")</f>
        <v/>
      </c>
      <c r="U136" s="24" t="str">
        <f t="shared" si="56"/>
        <v/>
      </c>
    </row>
    <row r="137" spans="1:21" ht="16" customHeight="1" x14ac:dyDescent="0.15">
      <c r="A137" s="8" t="s">
        <v>158</v>
      </c>
      <c r="B137" s="18" t="s">
        <v>148</v>
      </c>
      <c r="C137" s="18" t="s">
        <v>5</v>
      </c>
      <c r="D137" s="18" t="s">
        <v>149</v>
      </c>
      <c r="E137" s="4" t="s">
        <v>155</v>
      </c>
      <c r="F137" s="9" t="s">
        <v>217</v>
      </c>
      <c r="G137" s="18" t="s">
        <v>7</v>
      </c>
      <c r="H137" s="18">
        <f>L137/K137</f>
        <v>39.292824024841551</v>
      </c>
      <c r="K137" s="15">
        <v>11754.5</v>
      </c>
      <c r="L137" s="15">
        <v>461867.5</v>
      </c>
      <c r="P137" s="14">
        <f t="shared" si="59"/>
        <v>16504.5</v>
      </c>
      <c r="Q137">
        <f t="shared" si="54"/>
        <v>39.047381017298314</v>
      </c>
      <c r="R137" s="14">
        <f t="shared" si="60"/>
        <v>644457.5</v>
      </c>
      <c r="S137" s="42" t="str">
        <f t="shared" si="55"/>
        <v>11月TB14</v>
      </c>
      <c r="T137" s="24" t="str">
        <f>IF(COUNTIF(S$3:S137,S137)=COUNTIF(S:S,S137),"本月合计","")</f>
        <v/>
      </c>
      <c r="U137" s="24" t="str">
        <f t="shared" si="56"/>
        <v/>
      </c>
    </row>
    <row r="138" spans="1:21" ht="16" customHeight="1" x14ac:dyDescent="0.15">
      <c r="A138" s="8" t="s">
        <v>158</v>
      </c>
      <c r="B138" s="10" t="s">
        <v>148</v>
      </c>
      <c r="C138" s="10" t="s">
        <v>5</v>
      </c>
      <c r="D138" s="10" t="s">
        <v>149</v>
      </c>
      <c r="E138" s="4" t="s">
        <v>155</v>
      </c>
      <c r="F138" s="9" t="s">
        <v>229</v>
      </c>
      <c r="G138" s="17"/>
      <c r="H138" s="17"/>
      <c r="I138" s="17"/>
      <c r="M138" s="15">
        <v>15521.5</v>
      </c>
      <c r="N138">
        <f>IF(F138="生产领用",Q137)</f>
        <v>39.047381017298314</v>
      </c>
      <c r="O138">
        <f>M138*N138</f>
        <v>606073.92445999582</v>
      </c>
      <c r="P138">
        <f>IF(AND(TRIM(F138)&lt;&gt;"期初",TRIM(B138)=TRIM(B137)),P137+I138+K138-M138,I138+K138-M138)</f>
        <v>983</v>
      </c>
      <c r="Q138">
        <f t="shared" si="54"/>
        <v>39.04738101729825</v>
      </c>
      <c r="R138">
        <f>IF(AND(TRIM(F138)&lt;&gt;"期初",TRIM(B138)=TRIM(B137)),R137+J138+L138-O138,J138+L138-O138)</f>
        <v>38383.575540004182</v>
      </c>
      <c r="S138" s="42" t="str">
        <f t="shared" si="55"/>
        <v>11月TB14</v>
      </c>
      <c r="T138" s="24" t="str">
        <f>IF(COUNTIF(S$3:S138,S138)=COUNTIF(S:S,S138),"本月合计","")</f>
        <v>本月合计</v>
      </c>
      <c r="U138" s="24">
        <f t="shared" si="56"/>
        <v>182590</v>
      </c>
    </row>
    <row r="139" spans="1:21" ht="16" customHeight="1" x14ac:dyDescent="0.15">
      <c r="A139" s="8" t="s">
        <v>158</v>
      </c>
      <c r="B139" s="12" t="s">
        <v>152</v>
      </c>
      <c r="C139" s="12" t="s">
        <v>5</v>
      </c>
      <c r="D139" s="12" t="s">
        <v>153</v>
      </c>
      <c r="E139" s="4" t="s">
        <v>155</v>
      </c>
      <c r="F139" s="9" t="s">
        <v>156</v>
      </c>
      <c r="G139" s="12" t="s">
        <v>7</v>
      </c>
      <c r="H139" s="12">
        <v>38.340000000000003</v>
      </c>
      <c r="I139" s="13">
        <v>9428</v>
      </c>
      <c r="J139">
        <v>361469.52</v>
      </c>
      <c r="P139" s="14">
        <f t="shared" ref="P139:P140" si="61">IF(AND(TRIM(F139)&lt;&gt;"期初",TRIM(B139)=TRIM(B138)),P138+I139+K139-M139,I139+K139-M139)</f>
        <v>9428</v>
      </c>
      <c r="Q139">
        <f t="shared" si="54"/>
        <v>38.340000000000003</v>
      </c>
      <c r="R139" s="14">
        <f t="shared" ref="R139:R140" si="62">IF(AND(TRIM(F139)&lt;&gt;"期初",TRIM(B139)=TRIM(B138)),R138+J139+L139-O139,J139+L139-O139)</f>
        <v>361469.52</v>
      </c>
      <c r="S139" s="42" t="str">
        <f t="shared" si="55"/>
        <v>11月TB15</v>
      </c>
      <c r="T139" s="24" t="str">
        <f>IF(COUNTIF(S$3:S139,S139)=COUNTIF(S:S,S139),"本月合计","")</f>
        <v/>
      </c>
      <c r="U139" s="24" t="str">
        <f t="shared" si="56"/>
        <v/>
      </c>
    </row>
    <row r="140" spans="1:21" ht="16" customHeight="1" x14ac:dyDescent="0.15">
      <c r="A140" s="8" t="s">
        <v>158</v>
      </c>
      <c r="B140" s="18" t="s">
        <v>152</v>
      </c>
      <c r="C140" s="18" t="s">
        <v>5</v>
      </c>
      <c r="D140" s="18" t="s">
        <v>153</v>
      </c>
      <c r="E140" s="4" t="s">
        <v>155</v>
      </c>
      <c r="F140" s="9" t="s">
        <v>217</v>
      </c>
      <c r="G140" s="18" t="s">
        <v>7</v>
      </c>
      <c r="H140" s="18">
        <f>L140/K140</f>
        <v>43.595032965221691</v>
      </c>
      <c r="K140" s="15">
        <v>12134</v>
      </c>
      <c r="L140" s="15">
        <v>528982.13</v>
      </c>
      <c r="P140" s="14">
        <f t="shared" si="61"/>
        <v>21562</v>
      </c>
      <c r="Q140">
        <f t="shared" si="54"/>
        <v>41.29726602355997</v>
      </c>
      <c r="R140" s="14">
        <f t="shared" si="62"/>
        <v>890451.65</v>
      </c>
      <c r="S140" s="42" t="str">
        <f t="shared" si="55"/>
        <v>11月TB15</v>
      </c>
      <c r="T140" s="24" t="str">
        <f>IF(COUNTIF(S$3:S140,S140)=COUNTIF(S:S,S140),"本月合计","")</f>
        <v/>
      </c>
      <c r="U140" s="24" t="str">
        <f t="shared" si="56"/>
        <v/>
      </c>
    </row>
    <row r="141" spans="1:21" ht="16" customHeight="1" x14ac:dyDescent="0.15">
      <c r="A141" s="8" t="s">
        <v>158</v>
      </c>
      <c r="B141" s="18" t="s">
        <v>152</v>
      </c>
      <c r="C141" s="18" t="s">
        <v>5</v>
      </c>
      <c r="D141" s="18" t="s">
        <v>153</v>
      </c>
      <c r="E141" s="4" t="s">
        <v>155</v>
      </c>
      <c r="F141" s="9" t="s">
        <v>229</v>
      </c>
      <c r="M141" s="15">
        <v>14162</v>
      </c>
      <c r="N141">
        <f>IF(F141="生产领用",Q140)</f>
        <v>41.29726602355997</v>
      </c>
      <c r="O141">
        <f>M141*N141</f>
        <v>584851.88142565626</v>
      </c>
      <c r="P141">
        <f>IF(AND(TRIM(F141)&lt;&gt;"期初",TRIM(B141)=TRIM(B140)),P140+I141+K141-M141,I141+K141-M141)</f>
        <v>7400</v>
      </c>
      <c r="Q141">
        <f t="shared" si="54"/>
        <v>41.29726602355997</v>
      </c>
      <c r="R141">
        <f>IF(AND(TRIM(F141)&lt;&gt;"期初",TRIM(B141)=TRIM(B140)),R140+J141+L141-O141,J141+L141-O141)</f>
        <v>305599.76857434376</v>
      </c>
      <c r="S141" s="42" t="str">
        <f t="shared" si="55"/>
        <v>11月TB15</v>
      </c>
      <c r="T141" s="24" t="str">
        <f>IF(COUNTIF(S$3:S141,S141)=COUNTIF(S:S,S141),"本月合计","")</f>
        <v>本月合计</v>
      </c>
      <c r="U141" s="24">
        <f t="shared" si="56"/>
        <v>361469.52</v>
      </c>
    </row>
    <row r="142" spans="1:21" ht="16" customHeight="1" x14ac:dyDescent="0.15">
      <c r="A142" s="8" t="s">
        <v>158</v>
      </c>
      <c r="B142" s="18" t="s">
        <v>205</v>
      </c>
      <c r="C142" s="18" t="s">
        <v>5</v>
      </c>
      <c r="D142" s="18" t="s">
        <v>206</v>
      </c>
      <c r="E142" s="4" t="s">
        <v>155</v>
      </c>
      <c r="F142" s="9" t="s">
        <v>217</v>
      </c>
      <c r="G142" s="18" t="s">
        <v>7</v>
      </c>
      <c r="H142" s="18">
        <f>L142/K142</f>
        <v>39.040195584232279</v>
      </c>
      <c r="K142" s="15">
        <v>14878.5</v>
      </c>
      <c r="L142" s="15">
        <v>580859.54999999993</v>
      </c>
      <c r="P142" s="14">
        <f>IF(AND(TRIM(F142)&lt;&gt;"期初",TRIM(B142)=TRIM(B141)),P141+I142+K142-M142,I142+K142-M142)</f>
        <v>14878.5</v>
      </c>
      <c r="Q142">
        <f t="shared" si="54"/>
        <v>39.040195584232279</v>
      </c>
      <c r="R142" s="14">
        <f>IF(AND(TRIM(F142)&lt;&gt;"期初",TRIM(B142)=TRIM(B141)),R141+J142+L142-O142,J142+L142-O142)</f>
        <v>580859.54999999993</v>
      </c>
      <c r="S142" s="42" t="str">
        <f t="shared" si="55"/>
        <v>11月TB16</v>
      </c>
      <c r="T142" s="24" t="str">
        <f>IF(COUNTIF(S$3:S142,S142)=COUNTIF(S:S,S142),"本月合计","")</f>
        <v/>
      </c>
      <c r="U142" s="24" t="str">
        <f t="shared" si="56"/>
        <v/>
      </c>
    </row>
    <row r="143" spans="1:21" ht="16" customHeight="1" x14ac:dyDescent="0.15">
      <c r="A143" s="8" t="s">
        <v>158</v>
      </c>
      <c r="B143" s="10" t="s">
        <v>205</v>
      </c>
      <c r="C143" s="10" t="s">
        <v>5</v>
      </c>
      <c r="D143" s="10" t="s">
        <v>206</v>
      </c>
      <c r="E143" s="4" t="s">
        <v>155</v>
      </c>
      <c r="F143" s="9" t="s">
        <v>229</v>
      </c>
      <c r="G143" s="17"/>
      <c r="H143" s="17"/>
      <c r="I143" s="17"/>
      <c r="M143" s="15">
        <v>14878.5</v>
      </c>
      <c r="N143">
        <f>IF(F143="生产领用",Q142)</f>
        <v>39.040195584232279</v>
      </c>
      <c r="O143">
        <f>M143*N143</f>
        <v>580859.54999999993</v>
      </c>
      <c r="P143">
        <f>IF(AND(TRIM(F143)&lt;&gt;"期初",TRIM(B143)=TRIM(B142)),P142+I143+K143-M143,I143+K143-M143)</f>
        <v>0</v>
      </c>
      <c r="Q143" t="e">
        <f t="shared" si="54"/>
        <v>#DIV/0!</v>
      </c>
      <c r="R143">
        <f>IF(AND(TRIM(F143)&lt;&gt;"期初",TRIM(B143)=TRIM(B142)),R142+J143+L143-O143,J143+L143-O143)</f>
        <v>0</v>
      </c>
      <c r="S143" s="42" t="str">
        <f t="shared" si="55"/>
        <v>11月TB16</v>
      </c>
      <c r="T143" s="24" t="str">
        <f>IF(COUNTIF(S$3:S143,S143)=COUNTIF(S:S,S143),"本月合计","")</f>
        <v>本月合计</v>
      </c>
      <c r="U143" s="24">
        <f t="shared" si="56"/>
        <v>0</v>
      </c>
    </row>
    <row r="144" spans="1:21" ht="16" customHeight="1" x14ac:dyDescent="0.15">
      <c r="A144" s="8" t="s">
        <v>158</v>
      </c>
      <c r="B144" s="12" t="s">
        <v>108</v>
      </c>
      <c r="C144" s="12" t="s">
        <v>5</v>
      </c>
      <c r="D144" s="12" t="s">
        <v>109</v>
      </c>
      <c r="E144" s="4" t="s">
        <v>155</v>
      </c>
      <c r="F144" s="9" t="s">
        <v>230</v>
      </c>
      <c r="G144" s="12" t="s">
        <v>7</v>
      </c>
      <c r="H144" s="12">
        <v>38.200000000000003</v>
      </c>
      <c r="I144" s="13">
        <v>1018.5</v>
      </c>
      <c r="J144">
        <v>38906.700000000004</v>
      </c>
      <c r="K144" s="17"/>
      <c r="L144" s="17"/>
      <c r="P144" s="14">
        <f t="shared" ref="P144:P146" si="63">IF(AND(TRIM(F144)&lt;&gt;"期初",TRIM(B144)=TRIM(B143)),P143+I144+K144-M144,I144+K144-M144)</f>
        <v>1018.5</v>
      </c>
      <c r="Q144">
        <f t="shared" si="54"/>
        <v>38.200000000000003</v>
      </c>
      <c r="R144" s="14">
        <f t="shared" ref="R144:R146" si="64">IF(AND(TRIM(F144)&lt;&gt;"期初",TRIM(B144)=TRIM(B143)),R143+J144+L144-O144,J144+L144-O144)</f>
        <v>38906.700000000004</v>
      </c>
      <c r="S144" s="42" t="str">
        <f t="shared" si="55"/>
        <v>11月TB17</v>
      </c>
      <c r="T144" s="24" t="str">
        <f>IF(COUNTIF(S$3:S144,S144)=COUNTIF(S:S,S144),"本月合计","")</f>
        <v/>
      </c>
      <c r="U144" s="24" t="str">
        <f t="shared" si="56"/>
        <v/>
      </c>
    </row>
    <row r="145" spans="1:21" ht="16" customHeight="1" x14ac:dyDescent="0.15">
      <c r="A145" s="8" t="s">
        <v>158</v>
      </c>
      <c r="B145" s="18" t="s">
        <v>108</v>
      </c>
      <c r="C145" s="18" t="s">
        <v>5</v>
      </c>
      <c r="D145" s="18" t="s">
        <v>109</v>
      </c>
      <c r="E145" s="4" t="s">
        <v>155</v>
      </c>
      <c r="F145" s="9" t="s">
        <v>217</v>
      </c>
      <c r="G145" s="18" t="s">
        <v>7</v>
      </c>
      <c r="H145" s="18">
        <f>L145/K145</f>
        <v>42.286112475442039</v>
      </c>
      <c r="K145" s="15">
        <v>8144</v>
      </c>
      <c r="L145" s="15">
        <v>344378.1</v>
      </c>
      <c r="P145" s="14">
        <f t="shared" si="63"/>
        <v>9162.5</v>
      </c>
      <c r="Q145">
        <f t="shared" si="54"/>
        <v>41.831901773533424</v>
      </c>
      <c r="R145" s="14">
        <f t="shared" si="64"/>
        <v>383284.8</v>
      </c>
      <c r="S145" s="42" t="str">
        <f t="shared" si="55"/>
        <v>11月TB17</v>
      </c>
      <c r="T145" s="24" t="str">
        <f>IF(COUNTIF(S$3:S145,S145)=COUNTIF(S:S,S145),"本月合计","")</f>
        <v/>
      </c>
      <c r="U145" s="24" t="str">
        <f t="shared" si="56"/>
        <v/>
      </c>
    </row>
    <row r="146" spans="1:21" ht="16" customHeight="1" x14ac:dyDescent="0.15">
      <c r="A146" s="8" t="s">
        <v>158</v>
      </c>
      <c r="B146" s="41" t="s">
        <v>108</v>
      </c>
      <c r="C146" s="41" t="s">
        <v>5</v>
      </c>
      <c r="D146" s="41" t="s">
        <v>109</v>
      </c>
      <c r="E146" s="4" t="s">
        <v>155</v>
      </c>
      <c r="F146" s="9" t="s">
        <v>227</v>
      </c>
      <c r="G146" s="12" t="s">
        <v>7</v>
      </c>
      <c r="K146" s="19">
        <v>8046.5</v>
      </c>
      <c r="L146" s="20">
        <v>322101.39499999996</v>
      </c>
      <c r="P146" s="14">
        <f t="shared" si="63"/>
        <v>17209</v>
      </c>
      <c r="Q146">
        <f t="shared" si="54"/>
        <v>40.989377360683363</v>
      </c>
      <c r="R146" s="14">
        <f t="shared" si="64"/>
        <v>705386.19499999995</v>
      </c>
      <c r="S146" s="42" t="str">
        <f t="shared" si="55"/>
        <v>11月TB17</v>
      </c>
      <c r="T146" s="24" t="str">
        <f>IF(COUNTIF(S$3:S146,S146)=COUNTIF(S:S,S146),"本月合计","")</f>
        <v/>
      </c>
      <c r="U146" s="24" t="str">
        <f t="shared" si="56"/>
        <v/>
      </c>
    </row>
    <row r="147" spans="1:21" ht="16" customHeight="1" x14ac:dyDescent="0.15">
      <c r="A147" s="8" t="s">
        <v>158</v>
      </c>
      <c r="B147" s="10" t="s">
        <v>108</v>
      </c>
      <c r="C147" s="10" t="s">
        <v>5</v>
      </c>
      <c r="D147" s="10" t="s">
        <v>109</v>
      </c>
      <c r="E147" s="4" t="s">
        <v>155</v>
      </c>
      <c r="F147" s="9" t="s">
        <v>229</v>
      </c>
      <c r="G147" s="17"/>
      <c r="H147" s="17"/>
      <c r="I147" s="17"/>
      <c r="M147" s="15">
        <v>13062</v>
      </c>
      <c r="N147">
        <f>IF(F147="生产领用",Q146)</f>
        <v>40.989377360683363</v>
      </c>
      <c r="O147">
        <f>M147*N147</f>
        <v>535403.24708524614</v>
      </c>
      <c r="P147">
        <f>IF(AND(TRIM(F147)&lt;&gt;"期初",TRIM(B147)=TRIM(B146)),P146+I147+K147-M147,I147+K147-M147)</f>
        <v>4147</v>
      </c>
      <c r="Q147">
        <f t="shared" si="54"/>
        <v>40.989377360683342</v>
      </c>
      <c r="R147">
        <f>IF(AND(TRIM(F147)&lt;&gt;"期初",TRIM(B147)=TRIM(B146)),R146+J147+L147-O147,J147+L147-O147)</f>
        <v>169982.94791475381</v>
      </c>
      <c r="S147" s="42" t="str">
        <f t="shared" si="55"/>
        <v>11月TB17</v>
      </c>
      <c r="T147" s="24" t="str">
        <f>IF(COUNTIF(S$3:S147,S147)=COUNTIF(S:S,S147),"本月合计","")</f>
        <v>本月合计</v>
      </c>
      <c r="U147" s="24">
        <f t="shared" si="56"/>
        <v>38906.700000000004</v>
      </c>
    </row>
    <row r="148" spans="1:21" ht="16" customHeight="1" x14ac:dyDescent="0.15">
      <c r="A148" s="8" t="s">
        <v>158</v>
      </c>
      <c r="B148" s="12" t="s">
        <v>134</v>
      </c>
      <c r="C148" s="12" t="s">
        <v>5</v>
      </c>
      <c r="D148" s="12" t="s">
        <v>135</v>
      </c>
      <c r="E148" s="4" t="s">
        <v>155</v>
      </c>
      <c r="F148" s="9" t="s">
        <v>156</v>
      </c>
      <c r="G148" s="12" t="s">
        <v>7</v>
      </c>
      <c r="H148" s="12">
        <v>38.24</v>
      </c>
      <c r="I148" s="13">
        <v>2643.5</v>
      </c>
      <c r="J148">
        <v>101087.44</v>
      </c>
      <c r="P148" s="14">
        <f t="shared" ref="P148:P149" si="65">IF(AND(TRIM(F148)&lt;&gt;"期初",TRIM(B148)=TRIM(B147)),P147+I148+K148-M148,I148+K148-M148)</f>
        <v>2643.5</v>
      </c>
      <c r="Q148">
        <f t="shared" si="54"/>
        <v>38.24</v>
      </c>
      <c r="R148" s="14">
        <f t="shared" ref="R148:R149" si="66">IF(AND(TRIM(F148)&lt;&gt;"期初",TRIM(B148)=TRIM(B147)),R147+J148+L148-O148,J148+L148-O148)</f>
        <v>101087.44</v>
      </c>
      <c r="S148" s="42" t="str">
        <f t="shared" si="55"/>
        <v>11月TB18</v>
      </c>
      <c r="T148" s="24" t="str">
        <f>IF(COUNTIF(S$3:S148,S148)=COUNTIF(S:S,S148),"本月合计","")</f>
        <v/>
      </c>
      <c r="U148" s="24" t="str">
        <f t="shared" si="56"/>
        <v/>
      </c>
    </row>
    <row r="149" spans="1:21" ht="16" customHeight="1" x14ac:dyDescent="0.15">
      <c r="A149" s="8" t="s">
        <v>158</v>
      </c>
      <c r="B149" s="18" t="s">
        <v>134</v>
      </c>
      <c r="C149" s="18" t="s">
        <v>5</v>
      </c>
      <c r="D149" s="18" t="s">
        <v>135</v>
      </c>
      <c r="E149" s="4" t="s">
        <v>155</v>
      </c>
      <c r="F149" s="9" t="s">
        <v>217</v>
      </c>
      <c r="G149" s="18" t="s">
        <v>7</v>
      </c>
      <c r="H149" s="18">
        <f>L149/K149</f>
        <v>43.037794017265611</v>
      </c>
      <c r="K149" s="15">
        <v>12452.5</v>
      </c>
      <c r="L149" s="15">
        <v>535928.13</v>
      </c>
      <c r="P149" s="14">
        <f t="shared" si="65"/>
        <v>15096</v>
      </c>
      <c r="Q149">
        <f t="shared" si="54"/>
        <v>42.197639772125072</v>
      </c>
      <c r="R149" s="14">
        <f t="shared" si="66"/>
        <v>637015.57000000007</v>
      </c>
      <c r="S149" s="42" t="str">
        <f t="shared" si="55"/>
        <v>11月TB18</v>
      </c>
      <c r="T149" s="24" t="str">
        <f>IF(COUNTIF(S$3:S149,S149)=COUNTIF(S:S,S149),"本月合计","")</f>
        <v/>
      </c>
      <c r="U149" s="24" t="str">
        <f t="shared" si="56"/>
        <v/>
      </c>
    </row>
    <row r="150" spans="1:21" ht="16" customHeight="1" x14ac:dyDescent="0.15">
      <c r="A150" s="8" t="s">
        <v>158</v>
      </c>
      <c r="B150" s="10" t="s">
        <v>134</v>
      </c>
      <c r="C150" s="10" t="s">
        <v>5</v>
      </c>
      <c r="D150" s="10" t="s">
        <v>135</v>
      </c>
      <c r="E150" s="4" t="s">
        <v>155</v>
      </c>
      <c r="F150" s="9" t="s">
        <v>229</v>
      </c>
      <c r="G150" s="17"/>
      <c r="H150" s="17"/>
      <c r="I150" s="17"/>
      <c r="M150" s="15">
        <v>6725.5</v>
      </c>
      <c r="N150">
        <f>IF(F150="生产领用",Q149)</f>
        <v>42.197639772125072</v>
      </c>
      <c r="O150">
        <f>M150*N150</f>
        <v>283800.22628742718</v>
      </c>
      <c r="P150">
        <f>IF(AND(TRIM(F150)&lt;&gt;"期初",TRIM(B150)=TRIM(B149)),P149+I150+K150-M150,I150+K150-M150)</f>
        <v>8370.5</v>
      </c>
      <c r="Q150">
        <f t="shared" si="54"/>
        <v>42.197639772125065</v>
      </c>
      <c r="R150">
        <f>IF(AND(TRIM(F150)&lt;&gt;"期初",TRIM(B150)=TRIM(B149)),R149+J150+L150-O150,J150+L150-O150)</f>
        <v>353215.34371257288</v>
      </c>
      <c r="S150" s="42" t="str">
        <f t="shared" si="55"/>
        <v>11月TB18</v>
      </c>
      <c r="T150" s="24" t="str">
        <f>IF(COUNTIF(S$3:S150,S150)=COUNTIF(S:S,S150),"本月合计","")</f>
        <v>本月合计</v>
      </c>
      <c r="U150" s="24">
        <f t="shared" si="56"/>
        <v>101087.44</v>
      </c>
    </row>
    <row r="151" spans="1:21" ht="16" customHeight="1" x14ac:dyDescent="0.15">
      <c r="A151" s="8" t="s">
        <v>158</v>
      </c>
      <c r="B151" s="12" t="s">
        <v>144</v>
      </c>
      <c r="C151" s="12" t="s">
        <v>5</v>
      </c>
      <c r="D151" s="12" t="s">
        <v>145</v>
      </c>
      <c r="E151" s="4" t="s">
        <v>155</v>
      </c>
      <c r="F151" s="9" t="s">
        <v>156</v>
      </c>
      <c r="G151" s="12" t="s">
        <v>7</v>
      </c>
      <c r="H151" s="12">
        <v>38.51</v>
      </c>
      <c r="I151" s="13">
        <v>3947.5</v>
      </c>
      <c r="J151">
        <v>152018.22500000001</v>
      </c>
      <c r="P151" s="14">
        <f t="shared" ref="P151:P152" si="67">IF(AND(TRIM(F151)&lt;&gt;"期初",TRIM(B151)=TRIM(B150)),P150+I151+K151-M151,I151+K151-M151)</f>
        <v>3947.5</v>
      </c>
      <c r="Q151">
        <f t="shared" si="54"/>
        <v>38.51</v>
      </c>
      <c r="R151" s="14">
        <f t="shared" ref="R151:R152" si="68">IF(AND(TRIM(F151)&lt;&gt;"期初",TRIM(B151)=TRIM(B150)),R150+J151+L151-O151,J151+L151-O151)</f>
        <v>152018.22500000001</v>
      </c>
      <c r="S151" s="42" t="str">
        <f t="shared" si="55"/>
        <v>11月TB19</v>
      </c>
      <c r="T151" s="24" t="str">
        <f>IF(COUNTIF(S$3:S151,S151)=COUNTIF(S:S,S151),"本月合计","")</f>
        <v/>
      </c>
      <c r="U151" s="24" t="str">
        <f t="shared" si="56"/>
        <v/>
      </c>
    </row>
    <row r="152" spans="1:21" ht="16" customHeight="1" x14ac:dyDescent="0.15">
      <c r="A152" s="8" t="s">
        <v>158</v>
      </c>
      <c r="B152" s="18" t="s">
        <v>144</v>
      </c>
      <c r="C152" s="18" t="s">
        <v>5</v>
      </c>
      <c r="D152" s="18" t="s">
        <v>145</v>
      </c>
      <c r="E152" s="4" t="s">
        <v>155</v>
      </c>
      <c r="F152" s="9" t="s">
        <v>217</v>
      </c>
      <c r="G152" s="18" t="s">
        <v>7</v>
      </c>
      <c r="H152" s="18">
        <f>L152/K152</f>
        <v>38.851834775707644</v>
      </c>
      <c r="K152" s="15">
        <v>13230.5</v>
      </c>
      <c r="L152" s="15">
        <v>514029.2</v>
      </c>
      <c r="P152" s="14">
        <f t="shared" si="67"/>
        <v>17178</v>
      </c>
      <c r="Q152">
        <f t="shared" si="54"/>
        <v>38.773281231808127</v>
      </c>
      <c r="R152" s="14">
        <f t="shared" si="68"/>
        <v>666047.42500000005</v>
      </c>
      <c r="S152" s="42" t="str">
        <f t="shared" si="55"/>
        <v>11月TB19</v>
      </c>
      <c r="T152" s="24" t="str">
        <f>IF(COUNTIF(S$3:S152,S152)=COUNTIF(S:S,S152),"本月合计","")</f>
        <v/>
      </c>
      <c r="U152" s="24" t="str">
        <f t="shared" si="56"/>
        <v/>
      </c>
    </row>
    <row r="153" spans="1:21" ht="16" customHeight="1" x14ac:dyDescent="0.15">
      <c r="A153" s="8" t="s">
        <v>158</v>
      </c>
      <c r="B153" s="18" t="s">
        <v>144</v>
      </c>
      <c r="C153" s="18" t="s">
        <v>5</v>
      </c>
      <c r="D153" s="18" t="s">
        <v>145</v>
      </c>
      <c r="E153" s="4" t="s">
        <v>155</v>
      </c>
      <c r="F153" s="9" t="s">
        <v>229</v>
      </c>
      <c r="M153" s="15">
        <v>12736</v>
      </c>
      <c r="N153">
        <f>IF(F153="生产领用",Q152)</f>
        <v>38.773281231808127</v>
      </c>
      <c r="O153">
        <f>M153*N153</f>
        <v>493816.50976830831</v>
      </c>
      <c r="P153">
        <f>IF(AND(TRIM(F153)&lt;&gt;"期初",TRIM(B153)=TRIM(B152)),P152+I153+K153-M153,I153+K153-M153)</f>
        <v>4442</v>
      </c>
      <c r="Q153">
        <f t="shared" si="54"/>
        <v>38.773281231808134</v>
      </c>
      <c r="R153">
        <f>IF(AND(TRIM(F153)&lt;&gt;"期初",TRIM(B153)=TRIM(B152)),R152+J153+L153-O153,J153+L153-O153)</f>
        <v>172230.91523169173</v>
      </c>
      <c r="S153" s="42" t="str">
        <f t="shared" si="55"/>
        <v>11月TB19</v>
      </c>
      <c r="T153" s="24" t="str">
        <f>IF(COUNTIF(S$3:S153,S153)=COUNTIF(S:S,S153),"本月合计","")</f>
        <v>本月合计</v>
      </c>
      <c r="U153" s="24">
        <f t="shared" si="56"/>
        <v>152018.22500000001</v>
      </c>
    </row>
    <row r="154" spans="1:21" ht="16" customHeight="1" x14ac:dyDescent="0.15">
      <c r="A154" s="8" t="s">
        <v>158</v>
      </c>
      <c r="B154" s="18" t="s">
        <v>207</v>
      </c>
      <c r="C154" s="18" t="s">
        <v>5</v>
      </c>
      <c r="D154" s="18" t="s">
        <v>208</v>
      </c>
      <c r="E154" s="4" t="s">
        <v>155</v>
      </c>
      <c r="F154" s="9" t="s">
        <v>217</v>
      </c>
      <c r="G154" s="18" t="s">
        <v>7</v>
      </c>
      <c r="H154" s="18">
        <f>L154/K154</f>
        <v>38.777850967476333</v>
      </c>
      <c r="K154" s="15">
        <v>8501.5</v>
      </c>
      <c r="L154" s="15">
        <v>329669.90000000002</v>
      </c>
      <c r="P154" s="14">
        <f>IF(AND(TRIM(F154)&lt;&gt;"期初",TRIM(B154)=TRIM(B153)),P153+I154+K154-M154,I154+K154-M154)</f>
        <v>8501.5</v>
      </c>
      <c r="Q154">
        <f t="shared" si="54"/>
        <v>38.777850967476333</v>
      </c>
      <c r="R154" s="14">
        <f>IF(AND(TRIM(F154)&lt;&gt;"期初",TRIM(B154)=TRIM(B153)),R153+J154+L154-O154,J154+L154-O154)</f>
        <v>329669.90000000002</v>
      </c>
      <c r="S154" s="42" t="str">
        <f t="shared" si="55"/>
        <v>11月TB20</v>
      </c>
      <c r="T154" s="24" t="str">
        <f>IF(COUNTIF(S$3:S154,S154)=COUNTIF(S:S,S154),"本月合计","")</f>
        <v/>
      </c>
      <c r="U154" s="24" t="str">
        <f t="shared" si="56"/>
        <v/>
      </c>
    </row>
    <row r="155" spans="1:21" ht="16" customHeight="1" x14ac:dyDescent="0.15">
      <c r="A155" s="8" t="s">
        <v>158</v>
      </c>
      <c r="B155" s="10" t="s">
        <v>207</v>
      </c>
      <c r="C155" s="10" t="s">
        <v>5</v>
      </c>
      <c r="D155" s="10" t="s">
        <v>208</v>
      </c>
      <c r="E155" s="4" t="s">
        <v>155</v>
      </c>
      <c r="F155" s="9" t="s">
        <v>229</v>
      </c>
      <c r="G155" s="17"/>
      <c r="H155" s="17"/>
      <c r="I155" s="17"/>
      <c r="M155" s="15">
        <v>8501.5</v>
      </c>
      <c r="N155">
        <f>IF(F155="生产领用",Q154)</f>
        <v>38.777850967476333</v>
      </c>
      <c r="O155">
        <f>M155*N155</f>
        <v>329669.90000000002</v>
      </c>
      <c r="P155">
        <f>IF(AND(TRIM(F155)&lt;&gt;"期初",TRIM(B155)=TRIM(B154)),P154+I155+K155-M155,I155+K155-M155)</f>
        <v>0</v>
      </c>
      <c r="Q155" t="e">
        <f t="shared" si="54"/>
        <v>#DIV/0!</v>
      </c>
      <c r="R155">
        <f>IF(AND(TRIM(F155)&lt;&gt;"期初",TRIM(B155)=TRIM(B154)),R154+J155+L155-O155,J155+L155-O155)</f>
        <v>0</v>
      </c>
      <c r="S155" s="42" t="str">
        <f t="shared" si="55"/>
        <v>11月TB20</v>
      </c>
      <c r="T155" s="24" t="str">
        <f>IF(COUNTIF(S$3:S155,S155)=COUNTIF(S:S,S155),"本月合计","")</f>
        <v>本月合计</v>
      </c>
      <c r="U155" s="24">
        <f t="shared" si="56"/>
        <v>0</v>
      </c>
    </row>
    <row r="156" spans="1:21" ht="16" customHeight="1" x14ac:dyDescent="0.15">
      <c r="A156" s="8" t="s">
        <v>158</v>
      </c>
      <c r="B156" s="12" t="s">
        <v>150</v>
      </c>
      <c r="C156" s="12" t="s">
        <v>5</v>
      </c>
      <c r="D156" s="12" t="s">
        <v>151</v>
      </c>
      <c r="E156" s="4" t="s">
        <v>155</v>
      </c>
      <c r="F156" s="9" t="s">
        <v>156</v>
      </c>
      <c r="G156" s="12" t="s">
        <v>7</v>
      </c>
      <c r="H156" s="12">
        <v>38.43</v>
      </c>
      <c r="I156" s="13">
        <v>8510.5</v>
      </c>
      <c r="J156">
        <v>327058.51500000001</v>
      </c>
      <c r="P156" s="14">
        <f t="shared" ref="P156:P157" si="69">IF(AND(TRIM(F156)&lt;&gt;"期初",TRIM(B156)=TRIM(B155)),P155+I156+K156-M156,I156+K156-M156)</f>
        <v>8510.5</v>
      </c>
      <c r="Q156">
        <f t="shared" si="54"/>
        <v>38.43</v>
      </c>
      <c r="R156" s="14">
        <f t="shared" ref="R156:R157" si="70">IF(AND(TRIM(F156)&lt;&gt;"期初",TRIM(B156)=TRIM(B155)),R155+J156+L156-O156,J156+L156-O156)</f>
        <v>327058.51500000001</v>
      </c>
      <c r="S156" s="42" t="str">
        <f t="shared" si="55"/>
        <v>11月TB21</v>
      </c>
      <c r="T156" s="24" t="str">
        <f>IF(COUNTIF(S$3:S156,S156)=COUNTIF(S:S,S156),"本月合计","")</f>
        <v/>
      </c>
      <c r="U156" s="24" t="str">
        <f t="shared" si="56"/>
        <v/>
      </c>
    </row>
    <row r="157" spans="1:21" ht="16" customHeight="1" x14ac:dyDescent="0.15">
      <c r="A157" s="8" t="s">
        <v>158</v>
      </c>
      <c r="B157" s="18" t="s">
        <v>150</v>
      </c>
      <c r="C157" s="18" t="s">
        <v>5</v>
      </c>
      <c r="D157" s="18" t="s">
        <v>151</v>
      </c>
      <c r="E157" s="4" t="s">
        <v>155</v>
      </c>
      <c r="F157" s="9" t="s">
        <v>217</v>
      </c>
      <c r="G157" s="18" t="s">
        <v>7</v>
      </c>
      <c r="H157" s="18">
        <f>L157/K157</f>
        <v>41.762664953871308</v>
      </c>
      <c r="K157" s="15">
        <v>8563</v>
      </c>
      <c r="L157" s="15">
        <v>357613.7</v>
      </c>
      <c r="P157" s="14">
        <f t="shared" si="69"/>
        <v>17073.5</v>
      </c>
      <c r="Q157">
        <f t="shared" si="54"/>
        <v>40.101456350484675</v>
      </c>
      <c r="R157" s="14">
        <f t="shared" si="70"/>
        <v>684672.21500000008</v>
      </c>
      <c r="S157" s="42" t="str">
        <f t="shared" si="55"/>
        <v>11月TB21</v>
      </c>
      <c r="T157" s="24" t="str">
        <f>IF(COUNTIF(S$3:S157,S157)=COUNTIF(S:S,S157),"本月合计","")</f>
        <v/>
      </c>
      <c r="U157" s="24" t="str">
        <f t="shared" si="56"/>
        <v/>
      </c>
    </row>
    <row r="158" spans="1:21" ht="16" customHeight="1" x14ac:dyDescent="0.15">
      <c r="A158" s="8" t="s">
        <v>158</v>
      </c>
      <c r="B158" s="10" t="s">
        <v>150</v>
      </c>
      <c r="C158" s="10" t="s">
        <v>5</v>
      </c>
      <c r="D158" s="10" t="s">
        <v>151</v>
      </c>
      <c r="E158" s="4" t="s">
        <v>155</v>
      </c>
      <c r="F158" s="9" t="s">
        <v>229</v>
      </c>
      <c r="G158" s="17"/>
      <c r="H158" s="17"/>
      <c r="I158" s="17"/>
      <c r="M158" s="15">
        <v>12743.5</v>
      </c>
      <c r="N158">
        <f>IF(F158="生产领用",Q157)</f>
        <v>40.101456350484675</v>
      </c>
      <c r="O158">
        <f>M158*N158</f>
        <v>511032.90900240146</v>
      </c>
      <c r="P158">
        <f>IF(AND(TRIM(F158)&lt;&gt;"期初",TRIM(B158)=TRIM(B157)),P157+I158+K158-M158,I158+K158-M158)</f>
        <v>4330</v>
      </c>
      <c r="Q158">
        <f t="shared" si="54"/>
        <v>40.101456350484668</v>
      </c>
      <c r="R158">
        <f>IF(AND(TRIM(F158)&lt;&gt;"期初",TRIM(B158)=TRIM(B157)),R157+J158+L158-O158,J158+L158-O158)</f>
        <v>173639.30599759863</v>
      </c>
      <c r="S158" s="42" t="str">
        <f t="shared" si="55"/>
        <v>11月TB21</v>
      </c>
      <c r="T158" s="24" t="str">
        <f>IF(COUNTIF(S$3:S158,S158)=COUNTIF(S:S,S158),"本月合计","")</f>
        <v>本月合计</v>
      </c>
      <c r="U158" s="24">
        <f t="shared" si="56"/>
        <v>327058.51500000001</v>
      </c>
    </row>
    <row r="159" spans="1:21" ht="16" customHeight="1" x14ac:dyDescent="0.15">
      <c r="A159" s="8" t="s">
        <v>158</v>
      </c>
      <c r="B159" s="12" t="s">
        <v>146</v>
      </c>
      <c r="C159" s="12" t="s">
        <v>5</v>
      </c>
      <c r="D159" s="12" t="s">
        <v>147</v>
      </c>
      <c r="E159" s="4" t="s">
        <v>155</v>
      </c>
      <c r="F159" s="9" t="s">
        <v>156</v>
      </c>
      <c r="G159" s="12" t="s">
        <v>7</v>
      </c>
      <c r="H159" s="12">
        <v>38.479999999999997</v>
      </c>
      <c r="I159" s="13">
        <v>4281</v>
      </c>
      <c r="J159">
        <v>164732.87999999998</v>
      </c>
      <c r="P159" s="14">
        <f t="shared" ref="P159:P160" si="71">IF(AND(TRIM(F159)&lt;&gt;"期初",TRIM(B159)=TRIM(B158)),P158+I159+K159-M159,I159+K159-M159)</f>
        <v>4281</v>
      </c>
      <c r="Q159">
        <f t="shared" si="54"/>
        <v>38.479999999999997</v>
      </c>
      <c r="R159" s="14">
        <f t="shared" ref="R159:R160" si="72">IF(AND(TRIM(F159)&lt;&gt;"期初",TRIM(B159)=TRIM(B158)),R158+J159+L159-O159,J159+L159-O159)</f>
        <v>164732.87999999998</v>
      </c>
      <c r="S159" s="42" t="str">
        <f t="shared" si="55"/>
        <v>11月TB22</v>
      </c>
      <c r="T159" s="24" t="str">
        <f>IF(COUNTIF(S$3:S159,S159)=COUNTIF(S:S,S159),"本月合计","")</f>
        <v/>
      </c>
      <c r="U159" s="24" t="str">
        <f t="shared" si="56"/>
        <v/>
      </c>
    </row>
    <row r="160" spans="1:21" ht="16" customHeight="1" x14ac:dyDescent="0.15">
      <c r="A160" s="8" t="s">
        <v>158</v>
      </c>
      <c r="B160" s="18" t="s">
        <v>146</v>
      </c>
      <c r="C160" s="18" t="s">
        <v>5</v>
      </c>
      <c r="D160" s="18" t="s">
        <v>147</v>
      </c>
      <c r="E160" s="4" t="s">
        <v>155</v>
      </c>
      <c r="F160" s="9" t="s">
        <v>217</v>
      </c>
      <c r="G160" s="18" t="s">
        <v>7</v>
      </c>
      <c r="H160" s="18">
        <f>L160/K160</f>
        <v>40.033502130053854</v>
      </c>
      <c r="K160" s="15">
        <v>12441</v>
      </c>
      <c r="L160" s="15">
        <v>498056.8</v>
      </c>
      <c r="P160" s="14">
        <f t="shared" si="71"/>
        <v>16722</v>
      </c>
      <c r="Q160">
        <f t="shared" si="54"/>
        <v>39.635789977275444</v>
      </c>
      <c r="R160" s="14">
        <f t="shared" si="72"/>
        <v>662789.67999999993</v>
      </c>
      <c r="S160" s="42" t="str">
        <f t="shared" si="55"/>
        <v>11月TB22</v>
      </c>
      <c r="T160" s="24" t="str">
        <f>IF(COUNTIF(S$3:S160,S160)=COUNTIF(S:S,S160),"本月合计","")</f>
        <v/>
      </c>
      <c r="U160" s="24" t="str">
        <f t="shared" si="56"/>
        <v/>
      </c>
    </row>
    <row r="161" spans="1:21" ht="16" customHeight="1" x14ac:dyDescent="0.15">
      <c r="A161" s="8" t="s">
        <v>158</v>
      </c>
      <c r="B161" s="10" t="s">
        <v>146</v>
      </c>
      <c r="C161" s="10" t="s">
        <v>5</v>
      </c>
      <c r="D161" s="10" t="s">
        <v>147</v>
      </c>
      <c r="E161" s="4" t="s">
        <v>155</v>
      </c>
      <c r="F161" s="9" t="s">
        <v>229</v>
      </c>
      <c r="G161" s="17"/>
      <c r="H161" s="17"/>
      <c r="I161" s="17"/>
      <c r="M161" s="15">
        <v>12422</v>
      </c>
      <c r="N161">
        <f>IF(F161="生产领用",Q160)</f>
        <v>39.635789977275444</v>
      </c>
      <c r="O161">
        <f>M161*N161</f>
        <v>492355.78309771558</v>
      </c>
      <c r="P161">
        <f>IF(AND(TRIM(F161)&lt;&gt;"期初",TRIM(B161)=TRIM(B160)),P160+I161+K161-M161,I161+K161-M161)</f>
        <v>4300</v>
      </c>
      <c r="Q161">
        <f t="shared" si="54"/>
        <v>39.635789977275429</v>
      </c>
      <c r="R161">
        <f>IF(AND(TRIM(F161)&lt;&gt;"期初",TRIM(B161)=TRIM(B160)),R160+J161+L161-O161,J161+L161-O161)</f>
        <v>170433.89690228435</v>
      </c>
      <c r="S161" s="42" t="str">
        <f t="shared" si="55"/>
        <v>11月TB22</v>
      </c>
      <c r="T161" s="24" t="str">
        <f>IF(COUNTIF(S$3:S161,S161)=COUNTIF(S:S,S161),"本月合计","")</f>
        <v>本月合计</v>
      </c>
      <c r="U161" s="24">
        <f t="shared" si="56"/>
        <v>164732.87999999998</v>
      </c>
    </row>
    <row r="162" spans="1:21" ht="16" customHeight="1" x14ac:dyDescent="0.15">
      <c r="A162" s="8" t="s">
        <v>158</v>
      </c>
      <c r="B162" s="12" t="s">
        <v>110</v>
      </c>
      <c r="C162" s="12" t="s">
        <v>5</v>
      </c>
      <c r="D162" s="12" t="s">
        <v>111</v>
      </c>
      <c r="E162" s="4" t="s">
        <v>155</v>
      </c>
      <c r="F162" s="9" t="s">
        <v>156</v>
      </c>
      <c r="G162" s="12" t="s">
        <v>7</v>
      </c>
      <c r="H162" s="12">
        <v>38.479999999999997</v>
      </c>
      <c r="I162" s="13">
        <v>1028</v>
      </c>
      <c r="J162">
        <v>39557.439999999995</v>
      </c>
      <c r="P162" s="14">
        <f>IF(AND(TRIM(F162)&lt;&gt;"期初",TRIM(B162)=TRIM(B161)),P161+I162+K162-M162,I162+K162-M162)</f>
        <v>1028</v>
      </c>
      <c r="Q162">
        <f t="shared" si="54"/>
        <v>38.479999999999997</v>
      </c>
      <c r="R162" s="14">
        <f>IF(AND(TRIM(F162)&lt;&gt;"期初",TRIM(B162)=TRIM(B161)),R161+J162+L162-O162,J162+L162-O162)</f>
        <v>39557.439999999995</v>
      </c>
      <c r="S162" s="42" t="str">
        <f t="shared" si="55"/>
        <v>11月TB23</v>
      </c>
      <c r="T162" s="24" t="str">
        <f>IF(COUNTIF(S$3:S162,S162)=COUNTIF(S:S,S162),"本月合计","")</f>
        <v/>
      </c>
      <c r="U162" s="24" t="str">
        <f t="shared" si="56"/>
        <v/>
      </c>
    </row>
    <row r="163" spans="1:21" ht="16" customHeight="1" x14ac:dyDescent="0.15">
      <c r="A163" s="8" t="s">
        <v>158</v>
      </c>
      <c r="B163" s="10" t="s">
        <v>110</v>
      </c>
      <c r="C163" s="10" t="s">
        <v>5</v>
      </c>
      <c r="D163" s="10" t="s">
        <v>111</v>
      </c>
      <c r="E163" s="4" t="s">
        <v>155</v>
      </c>
      <c r="F163" s="9" t="s">
        <v>229</v>
      </c>
      <c r="G163" s="17"/>
      <c r="H163" s="17"/>
      <c r="I163" s="17"/>
      <c r="M163" s="15">
        <v>1028</v>
      </c>
      <c r="N163">
        <f>IF(F163="生产领用",Q162)</f>
        <v>38.479999999999997</v>
      </c>
      <c r="O163">
        <f>M163*N163</f>
        <v>39557.439999999995</v>
      </c>
      <c r="P163">
        <f>IF(AND(TRIM(F163)&lt;&gt;"期初",TRIM(B163)=TRIM(B162)),P162+I163+K163-M163,I163+K163-M163)</f>
        <v>0</v>
      </c>
      <c r="Q163" t="e">
        <f t="shared" ref="Q163:Q190" si="73">R163/P163</f>
        <v>#DIV/0!</v>
      </c>
      <c r="R163">
        <f>IF(AND(TRIM(F163)&lt;&gt;"期初",TRIM(B163)=TRIM(B162)),R162+J163+L163-O163,J163+L163-O163)</f>
        <v>0</v>
      </c>
      <c r="S163" s="42" t="str">
        <f t="shared" si="55"/>
        <v>11月TB23</v>
      </c>
      <c r="T163" s="24" t="str">
        <f>IF(COUNTIF(S$3:S163,S163)=COUNTIF(S:S,S163),"本月合计","")</f>
        <v>本月合计</v>
      </c>
      <c r="U163" s="24">
        <f t="shared" si="56"/>
        <v>39557.439999999995</v>
      </c>
    </row>
    <row r="164" spans="1:21" ht="16" customHeight="1" x14ac:dyDescent="0.15">
      <c r="A164" s="6" t="s">
        <v>158</v>
      </c>
      <c r="B164" s="22" t="s">
        <v>142</v>
      </c>
      <c r="C164" s="22" t="s">
        <v>5</v>
      </c>
      <c r="D164" s="22" t="s">
        <v>143</v>
      </c>
      <c r="E164" s="6" t="s">
        <v>155</v>
      </c>
      <c r="F164" s="21" t="s">
        <v>156</v>
      </c>
      <c r="G164" s="22" t="s">
        <v>7</v>
      </c>
      <c r="H164" s="22">
        <v>38.479999999999997</v>
      </c>
      <c r="I164" s="23">
        <v>3885</v>
      </c>
      <c r="J164" s="24">
        <v>149494.79999999999</v>
      </c>
      <c r="K164" s="24"/>
      <c r="L164" s="24"/>
      <c r="M164" s="24"/>
      <c r="N164" s="24"/>
      <c r="O164" s="24"/>
      <c r="P164" s="14">
        <f t="shared" ref="P164:P165" si="74">IF(AND(TRIM(F164)&lt;&gt;"期初",TRIM(B164)=TRIM(B163)),P163+I164+K164-M164,I164+K164-M164)</f>
        <v>3885</v>
      </c>
      <c r="Q164">
        <f t="shared" si="73"/>
        <v>38.479999999999997</v>
      </c>
      <c r="R164" s="14">
        <f t="shared" ref="R164:R165" si="75">IF(AND(TRIM(F164)&lt;&gt;"期初",TRIM(B164)=TRIM(B163)),R163+J164+L164-O164,J164+L164-O164)</f>
        <v>149494.79999999999</v>
      </c>
      <c r="S164" s="42" t="str">
        <f t="shared" si="55"/>
        <v>11月TB24</v>
      </c>
      <c r="T164" s="24" t="str">
        <f>IF(COUNTIF(S$3:S164,S164)=COUNTIF(S:S,S164),"本月合计","")</f>
        <v/>
      </c>
      <c r="U164" s="24" t="str">
        <f t="shared" si="56"/>
        <v/>
      </c>
    </row>
    <row r="165" spans="1:21" ht="16" customHeight="1" x14ac:dyDescent="0.15">
      <c r="A165" s="6" t="s">
        <v>158</v>
      </c>
      <c r="B165" s="25" t="s">
        <v>142</v>
      </c>
      <c r="C165" s="25" t="s">
        <v>5</v>
      </c>
      <c r="D165" s="25" t="s">
        <v>143</v>
      </c>
      <c r="E165" s="6" t="s">
        <v>155</v>
      </c>
      <c r="F165" s="21" t="s">
        <v>217</v>
      </c>
      <c r="G165" s="25" t="s">
        <v>7</v>
      </c>
      <c r="H165" s="25">
        <f>L165/K165</f>
        <v>41.049164465196291</v>
      </c>
      <c r="I165" s="24"/>
      <c r="J165" s="24"/>
      <c r="K165" s="26">
        <v>16277</v>
      </c>
      <c r="L165" s="26">
        <v>668157.25</v>
      </c>
      <c r="M165" s="24"/>
      <c r="N165" s="24"/>
      <c r="O165" s="24"/>
      <c r="P165" s="14">
        <f t="shared" si="74"/>
        <v>20162</v>
      </c>
      <c r="Q165">
        <f t="shared" si="73"/>
        <v>40.554114175181034</v>
      </c>
      <c r="R165" s="14">
        <f t="shared" si="75"/>
        <v>817652.05</v>
      </c>
      <c r="S165" s="42" t="str">
        <f t="shared" si="55"/>
        <v>11月TB24</v>
      </c>
      <c r="T165" s="24" t="str">
        <f>IF(COUNTIF(S$3:S165,S165)=COUNTIF(S:S,S165),"本月合计","")</f>
        <v/>
      </c>
      <c r="U165" s="24" t="str">
        <f t="shared" si="56"/>
        <v/>
      </c>
    </row>
    <row r="166" spans="1:21" ht="16" customHeight="1" x14ac:dyDescent="0.15">
      <c r="A166" s="6" t="s">
        <v>158</v>
      </c>
      <c r="B166" s="25" t="s">
        <v>142</v>
      </c>
      <c r="C166" s="25" t="s">
        <v>5</v>
      </c>
      <c r="D166" s="25" t="s">
        <v>143</v>
      </c>
      <c r="E166" s="6" t="s">
        <v>155</v>
      </c>
      <c r="F166" s="21" t="s">
        <v>229</v>
      </c>
      <c r="G166" s="24"/>
      <c r="H166" s="24"/>
      <c r="I166" s="24"/>
      <c r="J166" s="24"/>
      <c r="K166" s="24"/>
      <c r="L166" s="24"/>
      <c r="M166" s="26">
        <v>16127</v>
      </c>
      <c r="N166">
        <f>IF(F166="生产领用",Q165)</f>
        <v>40.554114175181034</v>
      </c>
      <c r="O166">
        <f>M166*N166</f>
        <v>654016.19930314459</v>
      </c>
      <c r="P166">
        <f>IF(AND(TRIM(F166)&lt;&gt;"期初",TRIM(B166)=TRIM(B165)),P165+I166+K166-M166,I166+K166-M166)</f>
        <v>4035</v>
      </c>
      <c r="Q166">
        <f t="shared" si="73"/>
        <v>40.554114175181027</v>
      </c>
      <c r="R166">
        <f>IF(AND(TRIM(F166)&lt;&gt;"期初",TRIM(B166)=TRIM(B165)),R165+J166+L166-O166,J166+L166-O166)</f>
        <v>163635.85069685546</v>
      </c>
      <c r="S166" s="42" t="str">
        <f t="shared" si="55"/>
        <v>11月TB24</v>
      </c>
      <c r="T166" s="24" t="str">
        <f>IF(COUNTIF(S$3:S166,S166)=COUNTIF(S:S,S166),"本月合计","")</f>
        <v>本月合计</v>
      </c>
      <c r="U166" s="24">
        <f>IF(T166="本月合计",SUMIF(S:S,S166,J:J),"")</f>
        <v>149494.79999999999</v>
      </c>
    </row>
    <row r="167" spans="1:21" ht="16" customHeight="1" x14ac:dyDescent="0.15">
      <c r="A167" s="27" t="s">
        <v>158</v>
      </c>
      <c r="B167" s="29" t="s">
        <v>209</v>
      </c>
      <c r="C167" s="29" t="s">
        <v>5</v>
      </c>
      <c r="D167" s="29" t="s">
        <v>210</v>
      </c>
      <c r="E167" s="27" t="s">
        <v>155</v>
      </c>
      <c r="F167" s="28" t="s">
        <v>217</v>
      </c>
      <c r="G167" s="29" t="s">
        <v>7</v>
      </c>
      <c r="H167" s="29">
        <f>L167/K167</f>
        <v>38.778990931775304</v>
      </c>
      <c r="I167" s="30"/>
      <c r="J167" s="30"/>
      <c r="K167" s="31">
        <v>8215.5</v>
      </c>
      <c r="L167" s="31">
        <v>318588.79999999999</v>
      </c>
      <c r="M167" s="30"/>
      <c r="N167" s="30"/>
      <c r="O167" s="30"/>
      <c r="P167" s="14">
        <f>IF(AND(TRIM(F167)&lt;&gt;"期初",TRIM(B167)=TRIM(B166)),P166+I167+K167-M167,I167+K167-M167)</f>
        <v>8215.5</v>
      </c>
      <c r="Q167">
        <f t="shared" si="73"/>
        <v>38.778990931775304</v>
      </c>
      <c r="R167" s="14">
        <f>IF(AND(TRIM(F167)&lt;&gt;"期初",TRIM(B167)=TRIM(B166)),R166+J167+L167-O167,J167+L167-O167)</f>
        <v>318588.79999999999</v>
      </c>
      <c r="S167" s="42" t="str">
        <f t="shared" si="55"/>
        <v>11月TB25</v>
      </c>
      <c r="T167" s="24" t="str">
        <f>IF(COUNTIF(S$3:S167,S167)=COUNTIF(S:S,S167),"本月合计","")</f>
        <v/>
      </c>
      <c r="U167" s="24" t="str">
        <f t="shared" si="56"/>
        <v/>
      </c>
    </row>
    <row r="168" spans="1:21" ht="16" customHeight="1" x14ac:dyDescent="0.15">
      <c r="A168" s="27" t="s">
        <v>158</v>
      </c>
      <c r="B168" s="29" t="s">
        <v>209</v>
      </c>
      <c r="C168" s="29" t="s">
        <v>5</v>
      </c>
      <c r="D168" s="29" t="s">
        <v>210</v>
      </c>
      <c r="E168" s="27" t="s">
        <v>155</v>
      </c>
      <c r="F168" s="28" t="s">
        <v>229</v>
      </c>
      <c r="G168" s="30"/>
      <c r="H168" s="30"/>
      <c r="I168" s="30"/>
      <c r="J168" s="30"/>
      <c r="K168" s="30"/>
      <c r="L168" s="30"/>
      <c r="M168" s="31">
        <v>8215.5</v>
      </c>
      <c r="N168">
        <f>IF(F168="生产领用",Q167)</f>
        <v>38.778990931775304</v>
      </c>
      <c r="O168">
        <f>M168*N168</f>
        <v>318588.79999999999</v>
      </c>
      <c r="P168">
        <f>IF(AND(TRIM(F168)&lt;&gt;"期初",TRIM(B168)=TRIM(B167)),P167+I168+K168-M168,I168+K168-M168)</f>
        <v>0</v>
      </c>
      <c r="Q168" t="e">
        <f t="shared" si="73"/>
        <v>#DIV/0!</v>
      </c>
      <c r="R168">
        <f>IF(AND(TRIM(F168)&lt;&gt;"期初",TRIM(B168)=TRIM(B167)),R167+J168+L168-O168,J168+L168-O168)</f>
        <v>0</v>
      </c>
      <c r="S168" s="42" t="str">
        <f t="shared" si="55"/>
        <v>11月TB25</v>
      </c>
      <c r="T168" s="24" t="str">
        <f>IF(COUNTIF(S$3:S168,S168)=COUNTIF(S:S,S168),"本月合计","")</f>
        <v>本月合计</v>
      </c>
      <c r="U168" s="24">
        <f t="shared" si="56"/>
        <v>0</v>
      </c>
    </row>
    <row r="169" spans="1:21" ht="16" customHeight="1" x14ac:dyDescent="0.15">
      <c r="A169" s="8" t="s">
        <v>158</v>
      </c>
      <c r="B169" s="18" t="s">
        <v>211</v>
      </c>
      <c r="C169" s="18" t="s">
        <v>5</v>
      </c>
      <c r="D169" s="18" t="s">
        <v>212</v>
      </c>
      <c r="E169" s="4" t="s">
        <v>155</v>
      </c>
      <c r="F169" s="9" t="s">
        <v>217</v>
      </c>
      <c r="G169" s="18" t="s">
        <v>7</v>
      </c>
      <c r="H169" s="18">
        <f>L169/K169</f>
        <v>40.12170049161729</v>
      </c>
      <c r="K169" s="15">
        <v>15866</v>
      </c>
      <c r="L169" s="15">
        <v>636570.89999999991</v>
      </c>
      <c r="P169" s="14">
        <f>IF(AND(TRIM(F169)&lt;&gt;"期初",TRIM(B169)=TRIM(B168)),P168+I169+K169-M169,I169+K169-M169)</f>
        <v>15866</v>
      </c>
      <c r="Q169">
        <f t="shared" si="73"/>
        <v>40.12170049161729</v>
      </c>
      <c r="R169" s="14">
        <f>IF(AND(TRIM(F169)&lt;&gt;"期初",TRIM(B169)=TRIM(B168)),R168+J169+L169-O169,J169+L169-O169)</f>
        <v>636570.89999999991</v>
      </c>
      <c r="S169" s="42" t="str">
        <f t="shared" si="55"/>
        <v>11月TB26</v>
      </c>
      <c r="T169" s="24" t="str">
        <f>IF(COUNTIF(S$3:S169,S169)=COUNTIF(S:S,S169),"本月合计","")</f>
        <v/>
      </c>
      <c r="U169" s="24" t="str">
        <f t="shared" si="56"/>
        <v/>
      </c>
    </row>
    <row r="170" spans="1:21" ht="16" customHeight="1" x14ac:dyDescent="0.15">
      <c r="A170" s="8" t="s">
        <v>158</v>
      </c>
      <c r="B170" s="18" t="s">
        <v>211</v>
      </c>
      <c r="C170" s="18" t="s">
        <v>5</v>
      </c>
      <c r="D170" s="18" t="s">
        <v>212</v>
      </c>
      <c r="E170" s="4" t="s">
        <v>155</v>
      </c>
      <c r="F170" s="9" t="s">
        <v>229</v>
      </c>
      <c r="M170" s="15">
        <v>11954</v>
      </c>
      <c r="N170">
        <f>IF(F170="生产领用",Q169)</f>
        <v>40.12170049161729</v>
      </c>
      <c r="O170">
        <f>M170*N170</f>
        <v>479614.80767679308</v>
      </c>
      <c r="P170">
        <f>IF(AND(TRIM(F170)&lt;&gt;"期初",TRIM(B170)=TRIM(B169)),P169+I170+K170-M170,I170+K170-M170)</f>
        <v>3912</v>
      </c>
      <c r="Q170">
        <f t="shared" si="73"/>
        <v>40.12170049161729</v>
      </c>
      <c r="R170">
        <f>IF(AND(TRIM(F170)&lt;&gt;"期初",TRIM(B170)=TRIM(B169)),R169+J170+L170-O170,J170+L170-O170)</f>
        <v>156956.09232320683</v>
      </c>
      <c r="S170" s="42" t="str">
        <f t="shared" si="55"/>
        <v>11月TB26</v>
      </c>
      <c r="T170" s="24" t="str">
        <f>IF(COUNTIF(S$3:S170,S170)=COUNTIF(S:S,S170),"本月合计","")</f>
        <v>本月合计</v>
      </c>
      <c r="U170" s="24">
        <f t="shared" si="56"/>
        <v>0</v>
      </c>
    </row>
    <row r="171" spans="1:21" ht="16" customHeight="1" x14ac:dyDescent="0.15">
      <c r="A171" s="8" t="s">
        <v>158</v>
      </c>
      <c r="B171" s="18" t="s">
        <v>213</v>
      </c>
      <c r="C171" s="18" t="s">
        <v>5</v>
      </c>
      <c r="D171" s="18" t="s">
        <v>214</v>
      </c>
      <c r="E171" s="4" t="s">
        <v>155</v>
      </c>
      <c r="F171" s="9" t="s">
        <v>217</v>
      </c>
      <c r="G171" s="18" t="s">
        <v>7</v>
      </c>
      <c r="H171" s="18">
        <f>L171/K171</f>
        <v>30.647441709844561</v>
      </c>
      <c r="K171" s="15">
        <v>7720</v>
      </c>
      <c r="L171" s="15">
        <v>236598.25</v>
      </c>
      <c r="P171" s="14">
        <f t="shared" ref="P171:P172" si="76">IF(AND(TRIM(F171)&lt;&gt;"期初",TRIM(B171)=TRIM(B170)),P170+I171+K171-M171,I171+K171-M171)</f>
        <v>7720</v>
      </c>
      <c r="Q171">
        <f t="shared" si="73"/>
        <v>30.647441709844561</v>
      </c>
      <c r="R171" s="14">
        <f t="shared" ref="R171:R172" si="77">IF(AND(TRIM(F171)&lt;&gt;"期初",TRIM(B171)=TRIM(B170)),R170+J171+L171-O171,J171+L171-O171)</f>
        <v>236598.25</v>
      </c>
      <c r="S171" s="42" t="str">
        <f t="shared" si="55"/>
        <v>11月TB27</v>
      </c>
      <c r="T171" s="24" t="str">
        <f>IF(COUNTIF(S$3:S171,S171)=COUNTIF(S:S,S171),"本月合计","")</f>
        <v/>
      </c>
      <c r="U171" s="24" t="str">
        <f t="shared" si="56"/>
        <v/>
      </c>
    </row>
    <row r="172" spans="1:21" ht="16" customHeight="1" x14ac:dyDescent="0.15">
      <c r="A172" s="8" t="s">
        <v>158</v>
      </c>
      <c r="B172" s="41" t="s">
        <v>213</v>
      </c>
      <c r="C172" s="41" t="s">
        <v>5</v>
      </c>
      <c r="D172" s="41" t="s">
        <v>214</v>
      </c>
      <c r="E172" s="4" t="s">
        <v>155</v>
      </c>
      <c r="F172" s="9" t="s">
        <v>227</v>
      </c>
      <c r="G172" s="12" t="s">
        <v>7</v>
      </c>
      <c r="K172" s="19">
        <v>2389.5</v>
      </c>
      <c r="L172" s="20">
        <v>90501.834999999992</v>
      </c>
      <c r="P172" s="14">
        <f t="shared" si="76"/>
        <v>10109.5</v>
      </c>
      <c r="Q172">
        <f t="shared" si="73"/>
        <v>32.355713437855478</v>
      </c>
      <c r="R172" s="14">
        <f t="shared" si="77"/>
        <v>327100.08499999996</v>
      </c>
      <c r="S172" s="42" t="str">
        <f t="shared" si="55"/>
        <v>11月TB27</v>
      </c>
      <c r="T172" s="24" t="str">
        <f>IF(COUNTIF(S$3:S172,S172)=COUNTIF(S:S,S172),"本月合计","")</f>
        <v/>
      </c>
      <c r="U172" s="24" t="str">
        <f t="shared" si="56"/>
        <v/>
      </c>
    </row>
    <row r="173" spans="1:21" ht="16" customHeight="1" x14ac:dyDescent="0.15">
      <c r="A173" s="8" t="s">
        <v>158</v>
      </c>
      <c r="B173" s="10" t="s">
        <v>213</v>
      </c>
      <c r="C173" s="10" t="s">
        <v>5</v>
      </c>
      <c r="D173" s="10" t="s">
        <v>214</v>
      </c>
      <c r="E173" s="4" t="s">
        <v>155</v>
      </c>
      <c r="F173" s="9" t="s">
        <v>229</v>
      </c>
      <c r="G173" s="17"/>
      <c r="H173" s="17"/>
      <c r="I173" s="17"/>
      <c r="M173" s="15">
        <v>9122.5</v>
      </c>
      <c r="N173">
        <f>IF(F173="生产领用",Q172)</f>
        <v>32.355713437855478</v>
      </c>
      <c r="O173">
        <f>M173*N173</f>
        <v>295164.99583683658</v>
      </c>
      <c r="P173">
        <f>IF(AND(TRIM(F173)&lt;&gt;"期初",TRIM(B173)=TRIM(B172)),P172+I173+K173-M173,I173+K173-M173)</f>
        <v>987</v>
      </c>
      <c r="Q173">
        <f t="shared" si="73"/>
        <v>32.355713437855506</v>
      </c>
      <c r="R173">
        <f>IF(AND(TRIM(F173)&lt;&gt;"期初",TRIM(B173)=TRIM(B172)),R172+J173+L173-O173,J173+L173-O173)</f>
        <v>31935.089163163386</v>
      </c>
      <c r="S173" s="42" t="str">
        <f t="shared" si="55"/>
        <v>11月TB27</v>
      </c>
      <c r="T173" s="24" t="str">
        <f>IF(COUNTIF(S$3:S173,S173)=COUNTIF(S:S,S173),"本月合计","")</f>
        <v>本月合计</v>
      </c>
      <c r="U173" s="24">
        <f t="shared" si="56"/>
        <v>0</v>
      </c>
    </row>
    <row r="174" spans="1:21" ht="16" customHeight="1" x14ac:dyDescent="0.15">
      <c r="A174" s="8" t="s">
        <v>158</v>
      </c>
      <c r="B174" s="12" t="s">
        <v>85</v>
      </c>
      <c r="C174" s="12" t="s">
        <v>5</v>
      </c>
      <c r="D174" s="12" t="s">
        <v>86</v>
      </c>
      <c r="E174" s="4" t="s">
        <v>155</v>
      </c>
      <c r="F174" s="9" t="s">
        <v>156</v>
      </c>
      <c r="G174" s="12" t="s">
        <v>7</v>
      </c>
      <c r="H174" s="12">
        <v>37.6</v>
      </c>
      <c r="I174" s="13">
        <v>502</v>
      </c>
      <c r="J174">
        <v>18875.2</v>
      </c>
      <c r="P174" s="14">
        <f>IF(AND(TRIM(F174)&lt;&gt;"期初",TRIM(B174)=TRIM(B173)),P173+I174+K174-M174,I174+K174-M174)</f>
        <v>502</v>
      </c>
      <c r="Q174">
        <f t="shared" si="73"/>
        <v>37.6</v>
      </c>
      <c r="R174" s="14">
        <f>IF(AND(TRIM(F174)&lt;&gt;"期初",TRIM(B174)=TRIM(B173)),R173+J174+L174-O174,J174+L174-O174)</f>
        <v>18875.2</v>
      </c>
      <c r="S174" s="42" t="str">
        <f t="shared" si="55"/>
        <v>11月TB28</v>
      </c>
      <c r="T174" s="24" t="str">
        <f>IF(COUNTIF(S$3:S174,S174)=COUNTIF(S:S,S174),"本月合计","")</f>
        <v/>
      </c>
      <c r="U174" s="24" t="str">
        <f t="shared" si="56"/>
        <v/>
      </c>
    </row>
    <row r="175" spans="1:21" ht="16" customHeight="1" x14ac:dyDescent="0.15">
      <c r="A175" s="8" t="s">
        <v>158</v>
      </c>
      <c r="B175" s="10" t="s">
        <v>85</v>
      </c>
      <c r="C175" s="10" t="s">
        <v>5</v>
      </c>
      <c r="D175" s="10" t="s">
        <v>86</v>
      </c>
      <c r="E175" s="4" t="s">
        <v>155</v>
      </c>
      <c r="F175" s="9" t="s">
        <v>229</v>
      </c>
      <c r="G175" s="17"/>
      <c r="H175" s="17"/>
      <c r="I175" s="17"/>
      <c r="M175" s="15">
        <v>502</v>
      </c>
      <c r="N175">
        <f>IF(F175="生产领用",Q174)</f>
        <v>37.6</v>
      </c>
      <c r="O175">
        <f>M175*N175</f>
        <v>18875.2</v>
      </c>
      <c r="P175">
        <f>IF(AND(TRIM(F175)&lt;&gt;"期初",TRIM(B175)=TRIM(B174)),P174+I175+K175-M175,I175+K175-M175)</f>
        <v>0</v>
      </c>
      <c r="Q175" t="e">
        <f t="shared" si="73"/>
        <v>#DIV/0!</v>
      </c>
      <c r="R175">
        <f>IF(AND(TRIM(F175)&lt;&gt;"期初",TRIM(B175)=TRIM(B174)),R174+J175+L175-O175,J175+L175-O175)</f>
        <v>0</v>
      </c>
      <c r="S175" s="42" t="str">
        <f t="shared" si="55"/>
        <v>11月TB28</v>
      </c>
      <c r="T175" s="24" t="str">
        <f>IF(COUNTIF(S$3:S175,S175)=COUNTIF(S:S,S175),"本月合计","")</f>
        <v>本月合计</v>
      </c>
      <c r="U175" s="24">
        <f t="shared" si="56"/>
        <v>18875.2</v>
      </c>
    </row>
    <row r="176" spans="1:21" ht="16" customHeight="1" x14ac:dyDescent="0.15">
      <c r="A176" s="8" t="s">
        <v>158</v>
      </c>
      <c r="B176" s="12" t="s">
        <v>4</v>
      </c>
      <c r="C176" s="12" t="s">
        <v>5</v>
      </c>
      <c r="D176" s="12" t="s">
        <v>6</v>
      </c>
      <c r="E176" s="4" t="s">
        <v>155</v>
      </c>
      <c r="F176" s="9" t="s">
        <v>156</v>
      </c>
      <c r="G176" s="12" t="s">
        <v>7</v>
      </c>
      <c r="H176" s="12">
        <v>41.61</v>
      </c>
      <c r="I176" s="13">
        <v>3.5</v>
      </c>
      <c r="J176">
        <v>145.63499999999999</v>
      </c>
      <c r="P176" s="14">
        <f t="shared" ref="P176:P180" si="78">IF(AND(TRIM(F176)&lt;&gt;"期初",TRIM(B176)=TRIM(B175)),P175+I176+K176-M176,I176+K176-M176)</f>
        <v>3.5</v>
      </c>
      <c r="Q176">
        <f t="shared" si="73"/>
        <v>41.61</v>
      </c>
      <c r="R176" s="14">
        <f t="shared" ref="R176:R180" si="79">IF(AND(TRIM(F176)&lt;&gt;"期初",TRIM(B176)=TRIM(B175)),R175+J176+L176-O176,J176+L176-O176)</f>
        <v>145.63499999999999</v>
      </c>
      <c r="S176" s="42" t="str">
        <f t="shared" si="55"/>
        <v>11月TB29</v>
      </c>
      <c r="T176" s="24" t="str">
        <f>IF(COUNTIF(S$3:S176,S176)=COUNTIF(S:S,S176),"本月合计","")</f>
        <v/>
      </c>
      <c r="U176" s="24" t="str">
        <f t="shared" si="56"/>
        <v/>
      </c>
    </row>
    <row r="177" spans="1:21" ht="16" customHeight="1" x14ac:dyDescent="0.15">
      <c r="A177" s="8" t="s">
        <v>158</v>
      </c>
      <c r="B177" s="10" t="s">
        <v>4</v>
      </c>
      <c r="C177" s="10" t="s">
        <v>5</v>
      </c>
      <c r="D177" s="10" t="s">
        <v>6</v>
      </c>
      <c r="E177" s="4" t="s">
        <v>155</v>
      </c>
      <c r="F177" s="9" t="s">
        <v>217</v>
      </c>
      <c r="G177" s="10" t="s">
        <v>7</v>
      </c>
      <c r="H177" s="10">
        <f>L177/K177</f>
        <v>44.650001188919269</v>
      </c>
      <c r="I177" s="17"/>
      <c r="K177" s="15">
        <v>4205.5</v>
      </c>
      <c r="L177" s="15">
        <v>187775.58</v>
      </c>
      <c r="P177" s="14">
        <f t="shared" si="78"/>
        <v>4209</v>
      </c>
      <c r="Q177">
        <f t="shared" si="73"/>
        <v>44.647473271560941</v>
      </c>
      <c r="R177" s="14">
        <f t="shared" si="79"/>
        <v>187921.215</v>
      </c>
      <c r="S177" s="42" t="str">
        <f t="shared" si="55"/>
        <v>11月TB29</v>
      </c>
      <c r="T177" s="24" t="str">
        <f>IF(COUNTIF(S$3:S177,S177)=COUNTIF(S:S,S177),"本月合计","")</f>
        <v>本月合计</v>
      </c>
      <c r="U177" s="24">
        <f t="shared" si="56"/>
        <v>145.63499999999999</v>
      </c>
    </row>
    <row r="178" spans="1:21" ht="16" customHeight="1" x14ac:dyDescent="0.15">
      <c r="A178" s="8" t="s">
        <v>158</v>
      </c>
      <c r="B178" s="12" t="s">
        <v>130</v>
      </c>
      <c r="C178" s="12" t="s">
        <v>5</v>
      </c>
      <c r="D178" s="12" t="s">
        <v>131</v>
      </c>
      <c r="E178" s="4" t="s">
        <v>155</v>
      </c>
      <c r="F178" s="9" t="s">
        <v>156</v>
      </c>
      <c r="G178" s="12" t="s">
        <v>7</v>
      </c>
      <c r="H178" s="12">
        <v>37.880000000000003</v>
      </c>
      <c r="I178" s="13">
        <v>2175.5</v>
      </c>
      <c r="J178">
        <v>82407.94</v>
      </c>
      <c r="K178" s="17"/>
      <c r="L178" s="17"/>
      <c r="P178" s="14">
        <f t="shared" si="78"/>
        <v>2175.5</v>
      </c>
      <c r="Q178">
        <f t="shared" si="73"/>
        <v>37.880000000000003</v>
      </c>
      <c r="R178" s="14">
        <f t="shared" si="79"/>
        <v>82407.94</v>
      </c>
      <c r="S178" s="42" t="str">
        <f t="shared" si="55"/>
        <v>11月TB30</v>
      </c>
      <c r="T178" s="24" t="str">
        <f>IF(COUNTIF(S$3:S178,S178)=COUNTIF(S:S,S178),"本月合计","")</f>
        <v/>
      </c>
      <c r="U178" s="24" t="str">
        <f t="shared" si="56"/>
        <v/>
      </c>
    </row>
    <row r="179" spans="1:21" ht="16" customHeight="1" x14ac:dyDescent="0.15">
      <c r="A179" s="8" t="s">
        <v>158</v>
      </c>
      <c r="B179" s="18" t="s">
        <v>130</v>
      </c>
      <c r="C179" s="18" t="s">
        <v>5</v>
      </c>
      <c r="D179" s="18" t="s">
        <v>131</v>
      </c>
      <c r="E179" s="4" t="s">
        <v>155</v>
      </c>
      <c r="F179" s="9" t="s">
        <v>217</v>
      </c>
      <c r="G179" s="18" t="s">
        <v>7</v>
      </c>
      <c r="H179" s="18">
        <f>L179/K179</f>
        <v>38.299999999999997</v>
      </c>
      <c r="K179" s="15">
        <v>4165.5</v>
      </c>
      <c r="L179" s="15">
        <v>159538.65</v>
      </c>
      <c r="P179" s="14">
        <f t="shared" si="78"/>
        <v>6341</v>
      </c>
      <c r="Q179">
        <f t="shared" si="73"/>
        <v>38.155904431477687</v>
      </c>
      <c r="R179" s="14">
        <f t="shared" si="79"/>
        <v>241946.59</v>
      </c>
      <c r="S179" s="42" t="str">
        <f t="shared" si="55"/>
        <v>11月TB30</v>
      </c>
      <c r="T179" s="24" t="str">
        <f>IF(COUNTIF(S$3:S179,S179)=COUNTIF(S:S,S179),"本月合计","")</f>
        <v/>
      </c>
      <c r="U179" s="24" t="str">
        <f t="shared" si="56"/>
        <v/>
      </c>
    </row>
    <row r="180" spans="1:21" ht="16" customHeight="1" x14ac:dyDescent="0.15">
      <c r="A180" s="8" t="s">
        <v>158</v>
      </c>
      <c r="B180" s="41" t="s">
        <v>130</v>
      </c>
      <c r="C180" s="41" t="s">
        <v>5</v>
      </c>
      <c r="D180" s="41" t="s">
        <v>131</v>
      </c>
      <c r="E180" s="4" t="s">
        <v>155</v>
      </c>
      <c r="F180" s="9" t="s">
        <v>227</v>
      </c>
      <c r="G180" s="12" t="s">
        <v>7</v>
      </c>
      <c r="K180" s="19">
        <v>5117.5</v>
      </c>
      <c r="L180" s="20">
        <v>203318.27499999999</v>
      </c>
      <c r="P180" s="14">
        <f t="shared" si="78"/>
        <v>11458.5</v>
      </c>
      <c r="Q180">
        <f t="shared" si="73"/>
        <v>38.85891390670681</v>
      </c>
      <c r="R180" s="14">
        <f t="shared" si="79"/>
        <v>445264.86499999999</v>
      </c>
      <c r="S180" s="42" t="str">
        <f t="shared" si="55"/>
        <v>11月TB30</v>
      </c>
      <c r="T180" s="24" t="str">
        <f>IF(COUNTIF(S$3:S180,S180)=COUNTIF(S:S,S180),"本月合计","")</f>
        <v/>
      </c>
      <c r="U180" s="24" t="str">
        <f t="shared" si="56"/>
        <v/>
      </c>
    </row>
    <row r="181" spans="1:21" ht="16" customHeight="1" x14ac:dyDescent="0.15">
      <c r="A181" s="8" t="s">
        <v>158</v>
      </c>
      <c r="B181" s="18" t="s">
        <v>130</v>
      </c>
      <c r="C181" s="18" t="s">
        <v>5</v>
      </c>
      <c r="D181" s="18" t="s">
        <v>131</v>
      </c>
      <c r="E181" s="4" t="s">
        <v>155</v>
      </c>
      <c r="F181" s="9" t="s">
        <v>229</v>
      </c>
      <c r="M181" s="15">
        <v>8424</v>
      </c>
      <c r="N181">
        <f>IF(F181="生产领用",Q180)</f>
        <v>38.85891390670681</v>
      </c>
      <c r="O181">
        <f>M181*N181</f>
        <v>327347.49075009819</v>
      </c>
      <c r="P181">
        <f>IF(AND(TRIM(F181)&lt;&gt;"期初",TRIM(B181)=TRIM(B180)),P180+I181+K181-M181,I181+K181-M181)</f>
        <v>3034.5</v>
      </c>
      <c r="Q181">
        <f t="shared" si="73"/>
        <v>38.858913906706803</v>
      </c>
      <c r="R181">
        <f>IF(AND(TRIM(F181)&lt;&gt;"期初",TRIM(B181)=TRIM(B180)),R180+J181+L181-O181,J181+L181-O181)</f>
        <v>117917.3742499018</v>
      </c>
      <c r="S181" s="42" t="str">
        <f t="shared" si="55"/>
        <v>11月TB30</v>
      </c>
      <c r="T181" s="24" t="str">
        <f>IF(COUNTIF(S$3:S181,S181)=COUNTIF(S:S,S181),"本月合计","")</f>
        <v>本月合计</v>
      </c>
      <c r="U181" s="24">
        <f t="shared" si="56"/>
        <v>82407.94</v>
      </c>
    </row>
    <row r="182" spans="1:21" ht="16" customHeight="1" x14ac:dyDescent="0.15">
      <c r="A182" s="8" t="s">
        <v>158</v>
      </c>
      <c r="B182" s="18" t="s">
        <v>215</v>
      </c>
      <c r="C182" s="18" t="s">
        <v>5</v>
      </c>
      <c r="D182" s="18" t="s">
        <v>216</v>
      </c>
      <c r="E182" s="4" t="s">
        <v>155</v>
      </c>
      <c r="F182" s="9" t="s">
        <v>217</v>
      </c>
      <c r="G182" s="18" t="s">
        <v>7</v>
      </c>
      <c r="H182" s="18">
        <f>L182/K182</f>
        <v>39.219192166462669</v>
      </c>
      <c r="K182" s="15">
        <v>4085</v>
      </c>
      <c r="L182" s="15">
        <v>160210.4</v>
      </c>
      <c r="P182" s="14">
        <f t="shared" ref="P182:P183" si="80">IF(AND(TRIM(F182)&lt;&gt;"期初",TRIM(B182)=TRIM(B181)),P181+I182+K182-M182,I182+K182-M182)</f>
        <v>4085</v>
      </c>
      <c r="Q182">
        <f t="shared" si="73"/>
        <v>39.219192166462669</v>
      </c>
      <c r="R182" s="14">
        <f t="shared" ref="R182:R183" si="81">IF(AND(TRIM(F182)&lt;&gt;"期初",TRIM(B182)=TRIM(B181)),R181+J182+L182-O182,J182+L182-O182)</f>
        <v>160210.4</v>
      </c>
      <c r="S182" s="42" t="str">
        <f t="shared" si="55"/>
        <v>11月TB34</v>
      </c>
      <c r="T182" s="24" t="str">
        <f>IF(COUNTIF(S$3:S182,S182)=COUNTIF(S:S,S182),"本月合计","")</f>
        <v/>
      </c>
      <c r="U182" s="24" t="str">
        <f t="shared" si="56"/>
        <v/>
      </c>
    </row>
    <row r="183" spans="1:21" ht="16" customHeight="1" x14ac:dyDescent="0.15">
      <c r="A183" s="8" t="s">
        <v>158</v>
      </c>
      <c r="B183" s="41" t="s">
        <v>215</v>
      </c>
      <c r="C183" s="41" t="s">
        <v>5</v>
      </c>
      <c r="D183" s="41" t="s">
        <v>216</v>
      </c>
      <c r="E183" s="4" t="s">
        <v>155</v>
      </c>
      <c r="F183" s="9" t="s">
        <v>227</v>
      </c>
      <c r="G183" s="12" t="s">
        <v>7</v>
      </c>
      <c r="K183" s="19">
        <v>4068</v>
      </c>
      <c r="L183" s="20">
        <v>162842.03999999998</v>
      </c>
      <c r="P183" s="14">
        <f t="shared" si="80"/>
        <v>8153</v>
      </c>
      <c r="Q183">
        <f t="shared" si="73"/>
        <v>39.623750766588977</v>
      </c>
      <c r="R183" s="14">
        <f t="shared" si="81"/>
        <v>323052.43999999994</v>
      </c>
      <c r="S183" s="42" t="str">
        <f t="shared" si="55"/>
        <v>11月TB34</v>
      </c>
      <c r="T183" s="24" t="str">
        <f>IF(COUNTIF(S$3:S183,S183)=COUNTIF(S:S,S183),"本月合计","")</f>
        <v/>
      </c>
      <c r="U183" s="24" t="str">
        <f t="shared" si="56"/>
        <v/>
      </c>
    </row>
    <row r="184" spans="1:21" ht="16" customHeight="1" x14ac:dyDescent="0.15">
      <c r="A184" s="8" t="s">
        <v>158</v>
      </c>
      <c r="B184" s="10" t="s">
        <v>215</v>
      </c>
      <c r="C184" s="10" t="s">
        <v>5</v>
      </c>
      <c r="D184" s="10" t="s">
        <v>216</v>
      </c>
      <c r="E184" s="4" t="s">
        <v>155</v>
      </c>
      <c r="F184" s="9" t="s">
        <v>229</v>
      </c>
      <c r="G184" s="17"/>
      <c r="K184" s="17"/>
      <c r="L184" s="17"/>
      <c r="M184" s="15">
        <v>6877</v>
      </c>
      <c r="N184">
        <f>IF(F184="生产领用",Q183)</f>
        <v>39.623750766588977</v>
      </c>
      <c r="O184">
        <f>M184*N184</f>
        <v>272492.5340218324</v>
      </c>
      <c r="P184">
        <f>IF(AND(TRIM(F184)&lt;&gt;"期初",TRIM(B184)=TRIM(B183)),P183+I184+K184-M184,I184+K184-M184)</f>
        <v>1276</v>
      </c>
      <c r="Q184">
        <f t="shared" si="73"/>
        <v>39.623750766588984</v>
      </c>
      <c r="R184">
        <f>IF(AND(TRIM(F184)&lt;&gt;"期初",TRIM(B184)=TRIM(B183)),R183+J184+L184-O184,J184+L184-O184)</f>
        <v>50559.905978167546</v>
      </c>
      <c r="S184" s="42" t="str">
        <f t="shared" si="55"/>
        <v>11月TB34</v>
      </c>
      <c r="T184" s="24" t="str">
        <f>IF(COUNTIF(S$3:S184,S184)=COUNTIF(S:S,S184),"本月合计","")</f>
        <v>本月合计</v>
      </c>
      <c r="U184" s="24">
        <f t="shared" si="56"/>
        <v>0</v>
      </c>
    </row>
    <row r="185" spans="1:21" ht="16" customHeight="1" x14ac:dyDescent="0.15">
      <c r="A185" s="8" t="s">
        <v>158</v>
      </c>
      <c r="B185" s="41" t="s">
        <v>222</v>
      </c>
      <c r="C185" s="41" t="s">
        <v>5</v>
      </c>
      <c r="D185" s="41" t="s">
        <v>223</v>
      </c>
      <c r="E185" s="4" t="s">
        <v>155</v>
      </c>
      <c r="F185" s="9" t="s">
        <v>227</v>
      </c>
      <c r="G185" s="12" t="s">
        <v>7</v>
      </c>
      <c r="K185" s="19">
        <v>2265.5</v>
      </c>
      <c r="L185" s="20">
        <v>90687.964999999982</v>
      </c>
      <c r="P185" s="14">
        <f t="shared" ref="P185:P190" si="82">IF(AND(TRIM(F185)&lt;&gt;"期初",TRIM(B185)=TRIM(B184)),P184+I185+K185-M185,I185+K185-M185)</f>
        <v>2265.5</v>
      </c>
      <c r="Q185">
        <f t="shared" si="73"/>
        <v>40.029999999999994</v>
      </c>
      <c r="R185" s="14">
        <f t="shared" ref="R185:R190" si="83">IF(AND(TRIM(F185)&lt;&gt;"期初",TRIM(B185)=TRIM(B184)),R184+J185+L185-O185,J185+L185-O185)</f>
        <v>90687.964999999982</v>
      </c>
      <c r="S185" s="42" t="str">
        <f t="shared" si="55"/>
        <v>11月TB45</v>
      </c>
      <c r="T185" s="24" t="str">
        <f>IF(COUNTIF(S$3:S185,S185)=COUNTIF(S:S,S185),"本月合计","")</f>
        <v>本月合计</v>
      </c>
      <c r="U185" s="24">
        <f t="shared" si="56"/>
        <v>0</v>
      </c>
    </row>
    <row r="186" spans="1:21" ht="16" customHeight="1" x14ac:dyDescent="0.15">
      <c r="A186" s="8" t="s">
        <v>158</v>
      </c>
      <c r="B186" s="41" t="s">
        <v>224</v>
      </c>
      <c r="C186" s="41" t="s">
        <v>225</v>
      </c>
      <c r="D186" s="41" t="s">
        <v>226</v>
      </c>
      <c r="E186" s="4" t="s">
        <v>155</v>
      </c>
      <c r="F186" s="9" t="s">
        <v>227</v>
      </c>
      <c r="G186" s="12" t="s">
        <v>7</v>
      </c>
      <c r="H186" s="17"/>
      <c r="I186" s="17"/>
      <c r="K186" s="19">
        <v>55.5</v>
      </c>
      <c r="L186" s="20">
        <v>2221.6649999999995</v>
      </c>
      <c r="P186" s="14">
        <f t="shared" si="82"/>
        <v>55.5</v>
      </c>
      <c r="Q186">
        <f t="shared" si="73"/>
        <v>40.029999999999994</v>
      </c>
      <c r="R186" s="14">
        <f t="shared" si="83"/>
        <v>2221.6649999999995</v>
      </c>
      <c r="S186" s="42" t="str">
        <f t="shared" si="55"/>
        <v>11月TP3080</v>
      </c>
      <c r="T186" s="24" t="str">
        <f>IF(COUNTIF(S$3:S186,S186)=COUNTIF(S:S,S186),"本月合计","")</f>
        <v>本月合计</v>
      </c>
      <c r="U186" s="24">
        <f t="shared" si="56"/>
        <v>0</v>
      </c>
    </row>
    <row r="187" spans="1:21" ht="16" customHeight="1" x14ac:dyDescent="0.15">
      <c r="A187" s="8" t="s">
        <v>158</v>
      </c>
      <c r="B187" s="12" t="s">
        <v>75</v>
      </c>
      <c r="C187" s="12" t="s">
        <v>33</v>
      </c>
      <c r="D187" s="12" t="s">
        <v>76</v>
      </c>
      <c r="E187" s="4" t="s">
        <v>155</v>
      </c>
      <c r="F187" s="9" t="s">
        <v>156</v>
      </c>
      <c r="G187" s="12" t="s">
        <v>7</v>
      </c>
      <c r="H187" s="12">
        <v>2.8</v>
      </c>
      <c r="I187" s="13">
        <v>298</v>
      </c>
      <c r="J187">
        <v>834.4</v>
      </c>
      <c r="P187" s="14">
        <f t="shared" si="82"/>
        <v>298</v>
      </c>
      <c r="Q187">
        <f t="shared" si="73"/>
        <v>2.8</v>
      </c>
      <c r="R187" s="14">
        <f t="shared" si="83"/>
        <v>834.4</v>
      </c>
      <c r="S187" s="42" t="str">
        <f t="shared" si="55"/>
        <v>11月YG18</v>
      </c>
      <c r="T187" s="24" t="str">
        <f>IF(COUNTIF(S$3:S187,S187)=COUNTIF(S:S,S187),"本月合计","")</f>
        <v>本月合计</v>
      </c>
      <c r="U187" s="24">
        <f t="shared" si="56"/>
        <v>834.4</v>
      </c>
    </row>
    <row r="188" spans="1:21" ht="16" customHeight="1" x14ac:dyDescent="0.15">
      <c r="A188" s="8" t="s">
        <v>158</v>
      </c>
      <c r="B188" s="4" t="s">
        <v>83</v>
      </c>
      <c r="C188" s="12" t="s">
        <v>33</v>
      </c>
      <c r="D188" s="12" t="s">
        <v>84</v>
      </c>
      <c r="E188" s="4" t="s">
        <v>155</v>
      </c>
      <c r="F188" s="9" t="s">
        <v>156</v>
      </c>
      <c r="G188" s="12" t="s">
        <v>7</v>
      </c>
      <c r="H188" s="12">
        <v>2.8</v>
      </c>
      <c r="I188" s="13">
        <v>450</v>
      </c>
      <c r="J188">
        <v>1260</v>
      </c>
      <c r="P188" s="14">
        <f t="shared" si="82"/>
        <v>450</v>
      </c>
      <c r="Q188">
        <f t="shared" si="73"/>
        <v>2.8</v>
      </c>
      <c r="R188" s="14">
        <f t="shared" si="83"/>
        <v>1260</v>
      </c>
      <c r="S188" s="42" t="str">
        <f t="shared" si="55"/>
        <v>11月YG22</v>
      </c>
      <c r="T188" s="24" t="str">
        <f>IF(COUNTIF(S$3:S188,S188)=COUNTIF(S:S,S188),"本月合计","")</f>
        <v>本月合计</v>
      </c>
      <c r="U188" s="24">
        <f t="shared" si="56"/>
        <v>1260</v>
      </c>
    </row>
    <row r="189" spans="1:21" ht="28" customHeight="1" x14ac:dyDescent="0.15">
      <c r="A189" s="8" t="s">
        <v>158</v>
      </c>
      <c r="B189" s="12" t="s">
        <v>32</v>
      </c>
      <c r="C189" s="12" t="s">
        <v>33</v>
      </c>
      <c r="D189" s="12" t="s">
        <v>34</v>
      </c>
      <c r="E189" s="4" t="s">
        <v>155</v>
      </c>
      <c r="F189" s="9" t="s">
        <v>156</v>
      </c>
      <c r="G189" s="12" t="s">
        <v>7</v>
      </c>
      <c r="H189" s="12">
        <v>2.9</v>
      </c>
      <c r="I189" s="13">
        <v>42.5</v>
      </c>
      <c r="J189">
        <v>123.25</v>
      </c>
      <c r="P189" s="14">
        <f t="shared" si="82"/>
        <v>42.5</v>
      </c>
      <c r="Q189">
        <f t="shared" si="73"/>
        <v>2.9</v>
      </c>
      <c r="R189" s="14">
        <f t="shared" si="83"/>
        <v>123.25</v>
      </c>
      <c r="S189" s="42" t="str">
        <f t="shared" si="55"/>
        <v>11月YG24</v>
      </c>
      <c r="T189" s="24" t="str">
        <f>IF(COUNTIF(S$3:S189,S189)=COUNTIF(S:S,S189),"本月合计","")</f>
        <v>本月合计</v>
      </c>
      <c r="U189" s="24">
        <f t="shared" si="56"/>
        <v>123.25</v>
      </c>
    </row>
    <row r="190" spans="1:21" ht="28" customHeight="1" x14ac:dyDescent="0.15">
      <c r="A190" s="8" t="s">
        <v>158</v>
      </c>
      <c r="B190" s="12" t="s">
        <v>92</v>
      </c>
      <c r="C190" s="12" t="s">
        <v>33</v>
      </c>
      <c r="D190" s="12" t="s">
        <v>93</v>
      </c>
      <c r="E190" s="4" t="s">
        <v>155</v>
      </c>
      <c r="F190" s="9" t="s">
        <v>156</v>
      </c>
      <c r="G190" s="12" t="s">
        <v>7</v>
      </c>
      <c r="H190" s="12">
        <v>2.8</v>
      </c>
      <c r="I190" s="13">
        <v>587</v>
      </c>
      <c r="J190">
        <v>1643.6</v>
      </c>
      <c r="P190" s="14">
        <f t="shared" si="82"/>
        <v>587</v>
      </c>
      <c r="Q190">
        <f t="shared" si="73"/>
        <v>2.8</v>
      </c>
      <c r="R190" s="14">
        <f t="shared" si="83"/>
        <v>1643.6</v>
      </c>
      <c r="S190" s="42" t="str">
        <f t="shared" si="55"/>
        <v>11月YG25</v>
      </c>
      <c r="T190" s="24" t="str">
        <f>IF(COUNTIF(S$3:S190,S190)=COUNTIF(S:S,S190),"本月合计","")</f>
        <v>本月合计</v>
      </c>
      <c r="U190" s="24">
        <f t="shared" si="56"/>
        <v>1643.6</v>
      </c>
    </row>
  </sheetData>
  <autoFilter ref="A2:T190">
    <sortState ref="A3:T292">
      <sortCondition ref="B2:B288"/>
    </sortState>
  </autoFilter>
  <mergeCells count="4">
    <mergeCell ref="I1:J1"/>
    <mergeCell ref="K1:L1"/>
    <mergeCell ref="M1:O1"/>
    <mergeCell ref="P1:R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 enableFormatConditionsCalculation="0"/>
  <dimension ref="A1:F16"/>
  <sheetViews>
    <sheetView workbookViewId="0">
      <selection activeCell="G1" sqref="G1"/>
    </sheetView>
  </sheetViews>
  <sheetFormatPr baseColWidth="10" defaultColWidth="18.33203125" defaultRowHeight="28" customHeight="1" x14ac:dyDescent="0.15"/>
  <cols>
    <col min="1" max="3" width="11" customWidth="1"/>
  </cols>
  <sheetData>
    <row r="1" spans="1:6" ht="28" customHeight="1" x14ac:dyDescent="0.15">
      <c r="A1" t="s">
        <v>241</v>
      </c>
      <c r="B1" t="s">
        <v>236</v>
      </c>
      <c r="C1" t="str">
        <f>A1&amp;B1</f>
        <v>11月甲</v>
      </c>
      <c r="D1">
        <f>COUNTIF(C$1:C1,C1)</f>
        <v>1</v>
      </c>
      <c r="E1">
        <f>COUNTIF(C:C,C1)</f>
        <v>2</v>
      </c>
      <c r="F1" t="str">
        <f>IF(COUNTIF(C$1:C1,C1)=COUNTIF(C:C,C1),"本月合计","")</f>
        <v/>
      </c>
    </row>
    <row r="2" spans="1:6" ht="28" customHeight="1" x14ac:dyDescent="0.15">
      <c r="A2" t="s">
        <v>241</v>
      </c>
      <c r="B2" t="s">
        <v>237</v>
      </c>
      <c r="C2" t="str">
        <f t="shared" ref="C2:C16" si="0">A2&amp;B2</f>
        <v>11月乙</v>
      </c>
      <c r="D2">
        <f>COUNTIF(C$1:C2,C2)</f>
        <v>1</v>
      </c>
      <c r="E2">
        <f t="shared" ref="E2:E16" si="1">COUNTIF(C:C,C2)</f>
        <v>2</v>
      </c>
      <c r="F2" t="str">
        <f>IF(COUNTIF(C$1:C2,C2)=COUNTIF(C:C,C2),"本月合计","")</f>
        <v/>
      </c>
    </row>
    <row r="3" spans="1:6" ht="28" customHeight="1" x14ac:dyDescent="0.15">
      <c r="A3" t="s">
        <v>240</v>
      </c>
      <c r="B3" t="s">
        <v>238</v>
      </c>
      <c r="C3" t="str">
        <f t="shared" si="0"/>
        <v>11月丙</v>
      </c>
      <c r="D3">
        <f>COUNTIF(C$1:C3,C3)</f>
        <v>1</v>
      </c>
      <c r="E3">
        <f t="shared" si="1"/>
        <v>2</v>
      </c>
      <c r="F3" t="str">
        <f>IF(COUNTIF(C$1:C3,C3)=COUNTIF(C:C,C3),"本月合计","")</f>
        <v/>
      </c>
    </row>
    <row r="4" spans="1:6" ht="28" customHeight="1" x14ac:dyDescent="0.15">
      <c r="A4" t="s">
        <v>240</v>
      </c>
      <c r="B4" t="s">
        <v>239</v>
      </c>
      <c r="C4" t="str">
        <f t="shared" si="0"/>
        <v>11月丁</v>
      </c>
      <c r="D4">
        <f>COUNTIF(C$1:C4,C4)</f>
        <v>1</v>
      </c>
      <c r="E4">
        <f t="shared" si="1"/>
        <v>2</v>
      </c>
      <c r="F4" t="str">
        <f>IF(COUNTIF(C$1:C4,C4)=COUNTIF(C:C,C4),"本月合计","")</f>
        <v/>
      </c>
    </row>
    <row r="5" spans="1:6" ht="28" customHeight="1" x14ac:dyDescent="0.15">
      <c r="A5" t="s">
        <v>240</v>
      </c>
      <c r="B5" t="s">
        <v>236</v>
      </c>
      <c r="C5" t="str">
        <f t="shared" si="0"/>
        <v>11月甲</v>
      </c>
      <c r="D5">
        <f>COUNTIF(C$1:C5,C5)</f>
        <v>2</v>
      </c>
      <c r="E5">
        <f t="shared" si="1"/>
        <v>2</v>
      </c>
      <c r="F5" t="str">
        <f>IF(COUNTIF(C$1:C5,C5)=COUNTIF(C:C,C5),"本月合计","")</f>
        <v>本月合计</v>
      </c>
    </row>
    <row r="6" spans="1:6" ht="28" customHeight="1" x14ac:dyDescent="0.15">
      <c r="A6" t="s">
        <v>240</v>
      </c>
      <c r="B6" t="s">
        <v>237</v>
      </c>
      <c r="C6" t="str">
        <f t="shared" si="0"/>
        <v>11月乙</v>
      </c>
      <c r="D6">
        <f>COUNTIF(C$1:C6,C6)</f>
        <v>2</v>
      </c>
      <c r="E6">
        <f t="shared" si="1"/>
        <v>2</v>
      </c>
      <c r="F6" t="str">
        <f>IF(COUNTIF(C$1:C6,C6)=COUNTIF(C:C,C6),"本月合计","")</f>
        <v>本月合计</v>
      </c>
    </row>
    <row r="7" spans="1:6" ht="28" customHeight="1" x14ac:dyDescent="0.15">
      <c r="A7" t="s">
        <v>240</v>
      </c>
      <c r="B7" t="s">
        <v>238</v>
      </c>
      <c r="C7" t="str">
        <f t="shared" si="0"/>
        <v>11月丙</v>
      </c>
      <c r="D7">
        <f>COUNTIF(C$1:C7,C7)</f>
        <v>2</v>
      </c>
      <c r="E7">
        <f t="shared" si="1"/>
        <v>2</v>
      </c>
      <c r="F7" t="str">
        <f>IF(COUNTIF(C$1:C7,C7)=COUNTIF(C:C,C7),"本月合计","")</f>
        <v>本月合计</v>
      </c>
    </row>
    <row r="8" spans="1:6" ht="28" customHeight="1" x14ac:dyDescent="0.15">
      <c r="A8" t="s">
        <v>240</v>
      </c>
      <c r="B8" t="s">
        <v>239</v>
      </c>
      <c r="C8" t="str">
        <f t="shared" si="0"/>
        <v>11月丁</v>
      </c>
      <c r="D8">
        <f>COUNTIF(C$1:C8,C8)</f>
        <v>2</v>
      </c>
      <c r="E8">
        <f t="shared" si="1"/>
        <v>2</v>
      </c>
      <c r="F8" t="str">
        <f>IF(COUNTIF(C$1:C8,C8)=COUNTIF(C:C,C8),"本月合计","")</f>
        <v>本月合计</v>
      </c>
    </row>
    <row r="9" spans="1:6" ht="28" customHeight="1" x14ac:dyDescent="0.15">
      <c r="A9" t="s">
        <v>243</v>
      </c>
      <c r="B9" t="s">
        <v>236</v>
      </c>
      <c r="C9" t="str">
        <f t="shared" si="0"/>
        <v>12月甲</v>
      </c>
      <c r="D9">
        <f>COUNTIF(C$1:C9,C9)</f>
        <v>1</v>
      </c>
      <c r="E9">
        <f t="shared" si="1"/>
        <v>2</v>
      </c>
      <c r="F9" t="str">
        <f>IF(COUNTIF(C$1:C9,C9)=COUNTIF(C:C,C9),"本月合计","")</f>
        <v/>
      </c>
    </row>
    <row r="10" spans="1:6" ht="28" customHeight="1" x14ac:dyDescent="0.15">
      <c r="A10" t="s">
        <v>243</v>
      </c>
      <c r="B10" t="s">
        <v>237</v>
      </c>
      <c r="C10" t="str">
        <f t="shared" si="0"/>
        <v>12月乙</v>
      </c>
      <c r="D10">
        <f>COUNTIF(C$1:C10,C10)</f>
        <v>1</v>
      </c>
      <c r="E10">
        <f t="shared" si="1"/>
        <v>2</v>
      </c>
      <c r="F10" t="str">
        <f>IF(COUNTIF(C$1:C10,C10)=COUNTIF(C:C,C10),"本月合计","")</f>
        <v/>
      </c>
    </row>
    <row r="11" spans="1:6" ht="28" customHeight="1" x14ac:dyDescent="0.15">
      <c r="A11" t="s">
        <v>242</v>
      </c>
      <c r="B11" t="s">
        <v>238</v>
      </c>
      <c r="C11" t="str">
        <f t="shared" si="0"/>
        <v>12月丙</v>
      </c>
      <c r="D11">
        <f>COUNTIF(C$1:C11,C11)</f>
        <v>1</v>
      </c>
      <c r="E11">
        <f t="shared" si="1"/>
        <v>2</v>
      </c>
      <c r="F11" t="str">
        <f>IF(COUNTIF(C$1:C11,C11)=COUNTIF(C:C,C11),"本月合计","")</f>
        <v/>
      </c>
    </row>
    <row r="12" spans="1:6" ht="28" customHeight="1" x14ac:dyDescent="0.15">
      <c r="A12" t="s">
        <v>242</v>
      </c>
      <c r="B12" t="s">
        <v>239</v>
      </c>
      <c r="C12" t="str">
        <f t="shared" si="0"/>
        <v>12月丁</v>
      </c>
      <c r="D12">
        <f>COUNTIF(C$1:C12,C12)</f>
        <v>1</v>
      </c>
      <c r="E12">
        <f t="shared" si="1"/>
        <v>2</v>
      </c>
      <c r="F12" t="str">
        <f>IF(COUNTIF(C$1:C12,C12)=COUNTIF(C:C,C12),"本月合计","")</f>
        <v/>
      </c>
    </row>
    <row r="13" spans="1:6" ht="28" customHeight="1" x14ac:dyDescent="0.15">
      <c r="A13" t="s">
        <v>242</v>
      </c>
      <c r="B13" t="s">
        <v>236</v>
      </c>
      <c r="C13" t="str">
        <f t="shared" si="0"/>
        <v>12月甲</v>
      </c>
      <c r="D13">
        <f>COUNTIF(C$1:C13,C13)</f>
        <v>2</v>
      </c>
      <c r="E13">
        <f t="shared" si="1"/>
        <v>2</v>
      </c>
      <c r="F13" t="str">
        <f>IF(COUNTIF(C$1:C13,C13)=COUNTIF(C:C,C13),"本月合计","")</f>
        <v>本月合计</v>
      </c>
    </row>
    <row r="14" spans="1:6" ht="28" customHeight="1" x14ac:dyDescent="0.15">
      <c r="A14" t="s">
        <v>242</v>
      </c>
      <c r="B14" t="s">
        <v>237</v>
      </c>
      <c r="C14" t="str">
        <f t="shared" si="0"/>
        <v>12月乙</v>
      </c>
      <c r="D14">
        <f>COUNTIF(C$1:C14,C14)</f>
        <v>2</v>
      </c>
      <c r="E14">
        <f t="shared" si="1"/>
        <v>2</v>
      </c>
      <c r="F14" t="str">
        <f>IF(COUNTIF(C$1:C14,C14)=COUNTIF(C:C,C14),"本月合计","")</f>
        <v>本月合计</v>
      </c>
    </row>
    <row r="15" spans="1:6" ht="28" customHeight="1" x14ac:dyDescent="0.15">
      <c r="A15" t="s">
        <v>242</v>
      </c>
      <c r="B15" t="s">
        <v>238</v>
      </c>
      <c r="C15" t="str">
        <f t="shared" si="0"/>
        <v>12月丙</v>
      </c>
      <c r="D15">
        <f>COUNTIF(C$1:C15,C15)</f>
        <v>2</v>
      </c>
      <c r="E15">
        <f t="shared" si="1"/>
        <v>2</v>
      </c>
      <c r="F15" t="str">
        <f>IF(COUNTIF(C$1:C15,C15)=COUNTIF(C:C,C15),"本月合计","")</f>
        <v>本月合计</v>
      </c>
    </row>
    <row r="16" spans="1:6" ht="28" customHeight="1" x14ac:dyDescent="0.15">
      <c r="A16" t="s">
        <v>242</v>
      </c>
      <c r="B16" t="s">
        <v>239</v>
      </c>
      <c r="C16" t="str">
        <f t="shared" si="0"/>
        <v>12月丁</v>
      </c>
      <c r="D16">
        <f>COUNTIF(C$1:C16,C16)</f>
        <v>2</v>
      </c>
      <c r="E16">
        <f t="shared" si="1"/>
        <v>2</v>
      </c>
      <c r="F16" t="str">
        <f>IF(COUNTIF(C$1:C16,C16)=COUNTIF(C:C,C16),"本月合计","")</f>
        <v>本月合计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 enableFormatConditionsCalculation="0"/>
  <dimension ref="A1:E101"/>
  <sheetViews>
    <sheetView workbookViewId="0">
      <selection activeCell="B25" sqref="B25"/>
    </sheetView>
  </sheetViews>
  <sheetFormatPr baseColWidth="10" defaultColWidth="8.83203125" defaultRowHeight="14" x14ac:dyDescent="0.15"/>
  <cols>
    <col min="1" max="1" width="9.6640625" bestFit="1" customWidth="1"/>
    <col min="2" max="2" width="13.33203125" bestFit="1" customWidth="1"/>
    <col min="3" max="3" width="41" bestFit="1" customWidth="1"/>
    <col min="4" max="5" width="14.33203125" bestFit="1" customWidth="1"/>
  </cols>
  <sheetData>
    <row r="1" spans="1:5" x14ac:dyDescent="0.15">
      <c r="A1" s="40" t="s">
        <v>0</v>
      </c>
      <c r="B1" s="40" t="s">
        <v>1</v>
      </c>
      <c r="C1" s="40" t="s">
        <v>2</v>
      </c>
      <c r="D1" s="40" t="s">
        <v>234</v>
      </c>
      <c r="E1" s="40" t="s">
        <v>235</v>
      </c>
    </row>
    <row r="2" spans="1:5" x14ac:dyDescent="0.15">
      <c r="A2" s="38" t="s">
        <v>89</v>
      </c>
      <c r="B2" s="39" t="s">
        <v>90</v>
      </c>
      <c r="C2" t="s">
        <v>91</v>
      </c>
      <c r="D2" s="37"/>
      <c r="E2" s="37"/>
    </row>
    <row r="3" spans="1:5" x14ac:dyDescent="0.15">
      <c r="A3" s="38" t="s">
        <v>94</v>
      </c>
      <c r="B3" s="39" t="s">
        <v>90</v>
      </c>
      <c r="C3" t="s">
        <v>76</v>
      </c>
      <c r="D3" s="37"/>
      <c r="E3" s="37"/>
    </row>
    <row r="4" spans="1:5" x14ac:dyDescent="0.15">
      <c r="A4" s="38" t="s">
        <v>99</v>
      </c>
      <c r="B4" s="39" t="s">
        <v>90</v>
      </c>
      <c r="C4" t="s">
        <v>84</v>
      </c>
      <c r="D4" s="37"/>
      <c r="E4" s="37"/>
    </row>
    <row r="5" spans="1:5" x14ac:dyDescent="0.15">
      <c r="A5" s="38" t="s">
        <v>105</v>
      </c>
      <c r="B5" s="39" t="s">
        <v>90</v>
      </c>
      <c r="C5" t="s">
        <v>93</v>
      </c>
      <c r="D5" s="37"/>
      <c r="E5" s="37"/>
    </row>
    <row r="6" spans="1:5" x14ac:dyDescent="0.15">
      <c r="A6" s="38" t="s">
        <v>66</v>
      </c>
      <c r="B6" s="39" t="s">
        <v>30</v>
      </c>
      <c r="C6" t="s">
        <v>67</v>
      </c>
      <c r="D6" s="37"/>
      <c r="E6" s="37"/>
    </row>
    <row r="7" spans="1:5" x14ac:dyDescent="0.15">
      <c r="A7" s="38" t="s">
        <v>29</v>
      </c>
      <c r="B7" s="39" t="s">
        <v>30</v>
      </c>
      <c r="C7" t="s">
        <v>31</v>
      </c>
      <c r="D7" s="37"/>
      <c r="E7" s="37"/>
    </row>
    <row r="8" spans="1:5" x14ac:dyDescent="0.15">
      <c r="A8" s="38" t="s">
        <v>64</v>
      </c>
      <c r="B8" s="39" t="s">
        <v>30</v>
      </c>
      <c r="C8" t="s">
        <v>65</v>
      </c>
      <c r="D8" s="37"/>
      <c r="E8" s="37"/>
    </row>
    <row r="9" spans="1:5" x14ac:dyDescent="0.15">
      <c r="A9" s="38" t="s">
        <v>62</v>
      </c>
      <c r="B9" s="39" t="s">
        <v>30</v>
      </c>
      <c r="C9" t="s">
        <v>63</v>
      </c>
      <c r="D9" s="37"/>
      <c r="E9" s="37"/>
    </row>
    <row r="10" spans="1:5" x14ac:dyDescent="0.15">
      <c r="A10" s="38" t="s">
        <v>51</v>
      </c>
      <c r="B10" s="39" t="s">
        <v>30</v>
      </c>
      <c r="C10" t="s">
        <v>52</v>
      </c>
      <c r="D10" s="37"/>
      <c r="E10" s="37"/>
    </row>
    <row r="11" spans="1:5" x14ac:dyDescent="0.15">
      <c r="A11" s="38" t="s">
        <v>166</v>
      </c>
      <c r="B11" s="39" t="s">
        <v>101</v>
      </c>
      <c r="C11" t="s">
        <v>167</v>
      </c>
      <c r="D11" s="37"/>
      <c r="E11" s="37"/>
    </row>
    <row r="12" spans="1:5" x14ac:dyDescent="0.15">
      <c r="A12" s="38" t="s">
        <v>103</v>
      </c>
      <c r="B12" s="39" t="s">
        <v>101</v>
      </c>
      <c r="C12" t="s">
        <v>104</v>
      </c>
      <c r="D12" s="37"/>
      <c r="E12" s="37"/>
    </row>
    <row r="13" spans="1:5" x14ac:dyDescent="0.15">
      <c r="A13" s="38" t="s">
        <v>100</v>
      </c>
      <c r="B13" s="39" t="s">
        <v>101</v>
      </c>
      <c r="C13" t="s">
        <v>102</v>
      </c>
      <c r="D13" s="37"/>
      <c r="E13" s="37"/>
    </row>
    <row r="14" spans="1:5" x14ac:dyDescent="0.15">
      <c r="A14" s="38" t="s">
        <v>168</v>
      </c>
      <c r="B14" s="39" t="s">
        <v>169</v>
      </c>
      <c r="C14" t="s">
        <v>170</v>
      </c>
      <c r="D14" s="37"/>
      <c r="E14" s="37"/>
    </row>
    <row r="15" spans="1:5" x14ac:dyDescent="0.15">
      <c r="A15" s="38" t="s">
        <v>26</v>
      </c>
      <c r="B15" s="39" t="s">
        <v>27</v>
      </c>
      <c r="C15" t="s">
        <v>28</v>
      </c>
      <c r="D15" s="37"/>
      <c r="E15" s="37"/>
    </row>
    <row r="16" spans="1:5" x14ac:dyDescent="0.15">
      <c r="A16" s="38" t="s">
        <v>45</v>
      </c>
      <c r="B16" s="39" t="s">
        <v>12</v>
      </c>
      <c r="C16" t="s">
        <v>46</v>
      </c>
      <c r="D16" s="37"/>
      <c r="E16" s="37"/>
    </row>
    <row r="17" spans="1:5" x14ac:dyDescent="0.15">
      <c r="A17" s="38" t="s">
        <v>40</v>
      </c>
      <c r="B17" s="39" t="s">
        <v>12</v>
      </c>
      <c r="C17" t="s">
        <v>41</v>
      </c>
      <c r="D17" s="37"/>
      <c r="E17" s="37"/>
    </row>
    <row r="18" spans="1:5" x14ac:dyDescent="0.15">
      <c r="A18" s="38" t="s">
        <v>16</v>
      </c>
      <c r="B18" s="39" t="s">
        <v>12</v>
      </c>
      <c r="C18" t="s">
        <v>17</v>
      </c>
      <c r="D18" s="37"/>
      <c r="E18" s="37"/>
    </row>
    <row r="19" spans="1:5" x14ac:dyDescent="0.15">
      <c r="A19" s="38" t="s">
        <v>47</v>
      </c>
      <c r="B19" s="39" t="s">
        <v>12</v>
      </c>
      <c r="C19" t="s">
        <v>48</v>
      </c>
      <c r="D19" s="37"/>
      <c r="E19" s="37"/>
    </row>
    <row r="20" spans="1:5" x14ac:dyDescent="0.15">
      <c r="A20" s="38" t="s">
        <v>35</v>
      </c>
      <c r="B20" s="39" t="s">
        <v>12</v>
      </c>
      <c r="C20" t="s">
        <v>36</v>
      </c>
      <c r="D20" s="37"/>
      <c r="E20" s="37"/>
    </row>
    <row r="21" spans="1:5" x14ac:dyDescent="0.15">
      <c r="A21" s="38" t="s">
        <v>14</v>
      </c>
      <c r="B21" s="39" t="s">
        <v>12</v>
      </c>
      <c r="C21" t="s">
        <v>15</v>
      </c>
      <c r="D21" s="37"/>
      <c r="E21" s="37"/>
    </row>
    <row r="22" spans="1:5" x14ac:dyDescent="0.15">
      <c r="A22" s="38" t="s">
        <v>22</v>
      </c>
      <c r="B22" s="39" t="s">
        <v>12</v>
      </c>
      <c r="C22" t="s">
        <v>23</v>
      </c>
      <c r="D22" s="37"/>
      <c r="E22" s="37"/>
    </row>
    <row r="23" spans="1:5" x14ac:dyDescent="0.15">
      <c r="A23" s="38" t="s">
        <v>20</v>
      </c>
      <c r="B23" s="39" t="s">
        <v>12</v>
      </c>
      <c r="C23" t="s">
        <v>21</v>
      </c>
      <c r="D23" s="37"/>
      <c r="E23" s="37"/>
    </row>
    <row r="24" spans="1:5" x14ac:dyDescent="0.15">
      <c r="A24" s="38" t="s">
        <v>11</v>
      </c>
      <c r="B24" s="39" t="s">
        <v>12</v>
      </c>
      <c r="C24" t="s">
        <v>13</v>
      </c>
      <c r="D24" s="37"/>
      <c r="E24" s="37"/>
    </row>
    <row r="25" spans="1:5" x14ac:dyDescent="0.15">
      <c r="A25" s="38" t="s">
        <v>49</v>
      </c>
      <c r="B25" s="39" t="s">
        <v>12</v>
      </c>
      <c r="C25" t="s">
        <v>50</v>
      </c>
      <c r="D25" s="37"/>
      <c r="E25" s="37"/>
    </row>
    <row r="26" spans="1:5" x14ac:dyDescent="0.15">
      <c r="A26" s="38" t="s">
        <v>24</v>
      </c>
      <c r="B26" s="39" t="s">
        <v>12</v>
      </c>
      <c r="C26" t="s">
        <v>25</v>
      </c>
      <c r="D26" s="37"/>
      <c r="E26" s="37"/>
    </row>
    <row r="27" spans="1:5" x14ac:dyDescent="0.15">
      <c r="A27" s="38" t="s">
        <v>18</v>
      </c>
      <c r="B27" s="39" t="s">
        <v>12</v>
      </c>
      <c r="C27" t="s">
        <v>19</v>
      </c>
      <c r="D27" s="37"/>
      <c r="E27" s="37"/>
    </row>
    <row r="28" spans="1:5" x14ac:dyDescent="0.15">
      <c r="A28" s="39" t="s">
        <v>81</v>
      </c>
      <c r="B28" s="39" t="s">
        <v>12</v>
      </c>
      <c r="C28" t="s">
        <v>82</v>
      </c>
      <c r="D28" s="37"/>
      <c r="E28" s="37"/>
    </row>
    <row r="29" spans="1:5" x14ac:dyDescent="0.15">
      <c r="A29" s="38"/>
      <c r="B29" s="39"/>
      <c r="C29" t="s">
        <v>171</v>
      </c>
      <c r="D29" s="37">
        <v>443</v>
      </c>
      <c r="E29" s="37">
        <v>7636.7344116066624</v>
      </c>
    </row>
    <row r="30" spans="1:5" x14ac:dyDescent="0.15">
      <c r="A30" s="39" t="s">
        <v>95</v>
      </c>
      <c r="B30" s="39" t="s">
        <v>12</v>
      </c>
      <c r="C30" t="s">
        <v>96</v>
      </c>
      <c r="D30" s="37"/>
      <c r="E30" s="37"/>
    </row>
    <row r="31" spans="1:5" x14ac:dyDescent="0.15">
      <c r="A31" s="38"/>
      <c r="B31" s="39"/>
      <c r="C31" t="s">
        <v>228</v>
      </c>
      <c r="D31" s="37">
        <v>200</v>
      </c>
      <c r="E31" s="37">
        <v>3352.0000000000005</v>
      </c>
    </row>
    <row r="32" spans="1:5" x14ac:dyDescent="0.15">
      <c r="A32" s="38" t="s">
        <v>172</v>
      </c>
      <c r="B32" s="39" t="s">
        <v>12</v>
      </c>
      <c r="C32" t="s">
        <v>173</v>
      </c>
      <c r="D32" s="37"/>
      <c r="E32" s="37"/>
    </row>
    <row r="33" spans="1:5" x14ac:dyDescent="0.15">
      <c r="A33" s="38" t="s">
        <v>55</v>
      </c>
      <c r="B33" s="39" t="s">
        <v>12</v>
      </c>
      <c r="C33" t="s">
        <v>56</v>
      </c>
      <c r="D33" s="37">
        <v>251.5</v>
      </c>
      <c r="E33" s="37">
        <v>4407.6499999999996</v>
      </c>
    </row>
    <row r="34" spans="1:5" x14ac:dyDescent="0.15">
      <c r="A34" s="38" t="s">
        <v>174</v>
      </c>
      <c r="B34" s="39" t="s">
        <v>12</v>
      </c>
      <c r="C34" t="s">
        <v>175</v>
      </c>
      <c r="D34" s="37"/>
      <c r="E34" s="37"/>
    </row>
    <row r="35" spans="1:5" x14ac:dyDescent="0.15">
      <c r="A35" s="38" t="s">
        <v>68</v>
      </c>
      <c r="B35" s="39" t="s">
        <v>12</v>
      </c>
      <c r="C35" t="s">
        <v>69</v>
      </c>
      <c r="D35" s="37">
        <v>91.5</v>
      </c>
      <c r="E35" s="37">
        <v>1536.2849999999999</v>
      </c>
    </row>
    <row r="36" spans="1:5" x14ac:dyDescent="0.15">
      <c r="A36" s="38" t="s">
        <v>176</v>
      </c>
      <c r="B36" s="39" t="s">
        <v>12</v>
      </c>
      <c r="C36" t="s">
        <v>177</v>
      </c>
      <c r="D36" s="37">
        <v>116</v>
      </c>
      <c r="E36" s="37">
        <v>2093.8000000000002</v>
      </c>
    </row>
    <row r="37" spans="1:5" x14ac:dyDescent="0.15">
      <c r="A37" s="38" t="s">
        <v>106</v>
      </c>
      <c r="B37" s="39" t="s">
        <v>12</v>
      </c>
      <c r="C37" t="s">
        <v>107</v>
      </c>
      <c r="D37" s="37">
        <v>300</v>
      </c>
      <c r="E37" s="37">
        <v>5037</v>
      </c>
    </row>
    <row r="38" spans="1:5" x14ac:dyDescent="0.15">
      <c r="A38" s="38" t="s">
        <v>77</v>
      </c>
      <c r="B38" s="39" t="s">
        <v>12</v>
      </c>
      <c r="C38" t="s">
        <v>78</v>
      </c>
      <c r="D38" s="37">
        <v>426.5</v>
      </c>
      <c r="E38" s="37">
        <v>7478.0165147265079</v>
      </c>
    </row>
    <row r="39" spans="1:5" x14ac:dyDescent="0.15">
      <c r="A39" s="38" t="s">
        <v>178</v>
      </c>
      <c r="B39" s="39" t="s">
        <v>12</v>
      </c>
      <c r="C39" t="s">
        <v>179</v>
      </c>
      <c r="D39" s="37">
        <v>98.5</v>
      </c>
      <c r="E39" s="37">
        <v>1653.82</v>
      </c>
    </row>
    <row r="40" spans="1:5" x14ac:dyDescent="0.15">
      <c r="A40" s="38" t="s">
        <v>180</v>
      </c>
      <c r="B40" s="39" t="s">
        <v>12</v>
      </c>
      <c r="C40" t="s">
        <v>181</v>
      </c>
      <c r="D40" s="37">
        <v>79</v>
      </c>
      <c r="E40" s="37">
        <v>1399.0899999999997</v>
      </c>
    </row>
    <row r="41" spans="1:5" x14ac:dyDescent="0.15">
      <c r="A41" s="38" t="s">
        <v>182</v>
      </c>
      <c r="B41" s="39" t="s">
        <v>12</v>
      </c>
      <c r="C41" t="s">
        <v>183</v>
      </c>
      <c r="D41" s="37">
        <v>75</v>
      </c>
      <c r="E41" s="37">
        <v>1353.75</v>
      </c>
    </row>
    <row r="42" spans="1:5" x14ac:dyDescent="0.15">
      <c r="A42" s="38" t="s">
        <v>57</v>
      </c>
      <c r="B42" s="39" t="s">
        <v>12</v>
      </c>
      <c r="C42" t="s">
        <v>58</v>
      </c>
      <c r="D42" s="37"/>
      <c r="E42" s="37"/>
    </row>
    <row r="43" spans="1:5" x14ac:dyDescent="0.15">
      <c r="A43" s="38" t="s">
        <v>184</v>
      </c>
      <c r="B43" s="39" t="s">
        <v>12</v>
      </c>
      <c r="C43" t="s">
        <v>185</v>
      </c>
      <c r="D43" s="37"/>
      <c r="E43" s="37"/>
    </row>
    <row r="44" spans="1:5" x14ac:dyDescent="0.15">
      <c r="A44" s="38" t="s">
        <v>186</v>
      </c>
      <c r="B44" s="39" t="s">
        <v>9</v>
      </c>
      <c r="C44" t="s">
        <v>187</v>
      </c>
      <c r="D44" s="37">
        <v>1032</v>
      </c>
      <c r="E44" s="37">
        <v>17291.405420281182</v>
      </c>
    </row>
    <row r="45" spans="1:5" x14ac:dyDescent="0.15">
      <c r="A45" s="38" t="s">
        <v>118</v>
      </c>
      <c r="B45" s="39" t="s">
        <v>9</v>
      </c>
      <c r="C45" t="s">
        <v>119</v>
      </c>
      <c r="D45" s="37">
        <v>1042</v>
      </c>
      <c r="E45" s="37">
        <v>16005.119999999997</v>
      </c>
    </row>
    <row r="46" spans="1:5" x14ac:dyDescent="0.15">
      <c r="A46" s="38" t="s">
        <v>188</v>
      </c>
      <c r="B46" s="39" t="s">
        <v>9</v>
      </c>
      <c r="C46" t="s">
        <v>189</v>
      </c>
      <c r="D46" s="37">
        <v>2639</v>
      </c>
      <c r="E46" s="37">
        <v>44032.121127512561</v>
      </c>
    </row>
    <row r="47" spans="1:5" x14ac:dyDescent="0.15">
      <c r="A47" s="38" t="s">
        <v>132</v>
      </c>
      <c r="B47" s="39" t="s">
        <v>9</v>
      </c>
      <c r="C47" t="s">
        <v>133</v>
      </c>
      <c r="D47" s="37">
        <v>4787</v>
      </c>
      <c r="E47" s="37">
        <v>81551.943594793614</v>
      </c>
    </row>
    <row r="48" spans="1:5" x14ac:dyDescent="0.15">
      <c r="A48" s="38" t="s">
        <v>79</v>
      </c>
      <c r="B48" s="39" t="s">
        <v>9</v>
      </c>
      <c r="C48" t="s">
        <v>80</v>
      </c>
      <c r="D48" s="37">
        <v>6167.5</v>
      </c>
      <c r="E48" s="37">
        <v>105661.9791182452</v>
      </c>
    </row>
    <row r="49" spans="1:5" x14ac:dyDescent="0.15">
      <c r="A49" s="38" t="s">
        <v>97</v>
      </c>
      <c r="B49" s="39" t="s">
        <v>9</v>
      </c>
      <c r="C49" t="s">
        <v>98</v>
      </c>
      <c r="D49" s="37">
        <v>645.5</v>
      </c>
      <c r="E49" s="37">
        <v>10095.620000000001</v>
      </c>
    </row>
    <row r="50" spans="1:5" x14ac:dyDescent="0.15">
      <c r="A50" s="38" t="s">
        <v>87</v>
      </c>
      <c r="B50" s="39" t="s">
        <v>9</v>
      </c>
      <c r="C50" t="s">
        <v>88</v>
      </c>
      <c r="D50" s="37">
        <v>2512</v>
      </c>
      <c r="E50" s="37">
        <v>42048.773870997167</v>
      </c>
    </row>
    <row r="51" spans="1:5" x14ac:dyDescent="0.15">
      <c r="A51" s="38" t="s">
        <v>128</v>
      </c>
      <c r="B51" s="39" t="s">
        <v>9</v>
      </c>
      <c r="C51" t="s">
        <v>129</v>
      </c>
      <c r="D51" s="37">
        <v>3771</v>
      </c>
      <c r="E51" s="37">
        <v>60847.016206595341</v>
      </c>
    </row>
    <row r="52" spans="1:5" x14ac:dyDescent="0.15">
      <c r="A52" s="38" t="s">
        <v>122</v>
      </c>
      <c r="B52" s="39" t="s">
        <v>9</v>
      </c>
      <c r="C52" t="s">
        <v>123</v>
      </c>
      <c r="D52" s="37">
        <v>2235</v>
      </c>
      <c r="E52" s="37">
        <v>36903.133050847457</v>
      </c>
    </row>
    <row r="53" spans="1:5" x14ac:dyDescent="0.15">
      <c r="A53" s="38" t="s">
        <v>124</v>
      </c>
      <c r="B53" s="39" t="s">
        <v>9</v>
      </c>
      <c r="C53" t="s">
        <v>125</v>
      </c>
      <c r="D53" s="37">
        <v>2819</v>
      </c>
      <c r="E53" s="37">
        <v>46213.21651774137</v>
      </c>
    </row>
    <row r="54" spans="1:5" x14ac:dyDescent="0.15">
      <c r="A54" s="38" t="s">
        <v>8</v>
      </c>
      <c r="B54" s="39" t="s">
        <v>9</v>
      </c>
      <c r="C54" t="s">
        <v>10</v>
      </c>
      <c r="D54" s="37">
        <v>2138.5</v>
      </c>
      <c r="E54" s="37">
        <v>36121.17</v>
      </c>
    </row>
    <row r="55" spans="1:5" x14ac:dyDescent="0.15">
      <c r="A55" s="38" t="s">
        <v>190</v>
      </c>
      <c r="B55" s="39" t="s">
        <v>9</v>
      </c>
      <c r="C55" t="s">
        <v>191</v>
      </c>
      <c r="D55" s="37">
        <v>2076</v>
      </c>
      <c r="E55" s="37">
        <v>35063.64</v>
      </c>
    </row>
    <row r="56" spans="1:5" x14ac:dyDescent="0.15">
      <c r="A56" s="38" t="s">
        <v>218</v>
      </c>
      <c r="B56" s="39" t="s">
        <v>9</v>
      </c>
      <c r="C56" t="s">
        <v>219</v>
      </c>
      <c r="D56" s="37">
        <v>2101</v>
      </c>
      <c r="E56" s="37">
        <v>32859.64</v>
      </c>
    </row>
    <row r="57" spans="1:5" x14ac:dyDescent="0.15">
      <c r="A57" s="38" t="s">
        <v>120</v>
      </c>
      <c r="B57" s="39" t="s">
        <v>9</v>
      </c>
      <c r="C57" t="s">
        <v>121</v>
      </c>
      <c r="D57" s="37">
        <v>3119</v>
      </c>
      <c r="E57" s="37">
        <v>51649.313209354121</v>
      </c>
    </row>
    <row r="58" spans="1:5" x14ac:dyDescent="0.15">
      <c r="A58" s="38" t="s">
        <v>126</v>
      </c>
      <c r="B58" s="39" t="s">
        <v>9</v>
      </c>
      <c r="C58" t="s">
        <v>127</v>
      </c>
      <c r="D58" s="37">
        <v>5024</v>
      </c>
      <c r="E58" s="37">
        <v>84660.88</v>
      </c>
    </row>
    <row r="59" spans="1:5" x14ac:dyDescent="0.15">
      <c r="A59" s="38" t="s">
        <v>192</v>
      </c>
      <c r="B59" s="39" t="s">
        <v>9</v>
      </c>
      <c r="C59" t="s">
        <v>193</v>
      </c>
      <c r="D59" s="37">
        <v>4450</v>
      </c>
      <c r="E59" s="37">
        <v>77418.289999999994</v>
      </c>
    </row>
    <row r="60" spans="1:5" x14ac:dyDescent="0.15">
      <c r="A60" s="38" t="s">
        <v>220</v>
      </c>
      <c r="B60" s="39" t="s">
        <v>9</v>
      </c>
      <c r="C60" t="s">
        <v>221</v>
      </c>
      <c r="D60" s="37">
        <v>2046</v>
      </c>
      <c r="E60" s="37">
        <v>31999.440000000002</v>
      </c>
    </row>
    <row r="61" spans="1:5" x14ac:dyDescent="0.15">
      <c r="A61" s="38" t="s">
        <v>112</v>
      </c>
      <c r="B61" s="39" t="s">
        <v>9</v>
      </c>
      <c r="C61" t="s">
        <v>113</v>
      </c>
      <c r="D61" s="37">
        <v>1112</v>
      </c>
      <c r="E61" s="37">
        <v>17966.234128097243</v>
      </c>
    </row>
    <row r="62" spans="1:5" x14ac:dyDescent="0.15">
      <c r="A62" s="38" t="s">
        <v>194</v>
      </c>
      <c r="B62" s="39" t="s">
        <v>9</v>
      </c>
      <c r="C62" t="s">
        <v>195</v>
      </c>
      <c r="D62" s="37">
        <v>1213</v>
      </c>
      <c r="E62" s="37">
        <v>21348.800000000003</v>
      </c>
    </row>
    <row r="63" spans="1:5" x14ac:dyDescent="0.15">
      <c r="A63" s="38" t="s">
        <v>53</v>
      </c>
      <c r="B63" s="39" t="s">
        <v>9</v>
      </c>
      <c r="C63" t="s">
        <v>54</v>
      </c>
      <c r="D63" s="37"/>
      <c r="E63" s="37"/>
    </row>
    <row r="64" spans="1:5" x14ac:dyDescent="0.15">
      <c r="A64" s="38" t="s">
        <v>196</v>
      </c>
      <c r="B64" s="39" t="s">
        <v>9</v>
      </c>
      <c r="C64" t="s">
        <v>197</v>
      </c>
      <c r="D64" s="37">
        <v>1073</v>
      </c>
      <c r="E64" s="37">
        <v>19099.400000000001</v>
      </c>
    </row>
    <row r="65" spans="1:5" x14ac:dyDescent="0.15">
      <c r="A65" s="38" t="s">
        <v>198</v>
      </c>
      <c r="B65" s="39" t="s">
        <v>9</v>
      </c>
      <c r="C65" t="s">
        <v>199</v>
      </c>
      <c r="D65" s="37"/>
      <c r="E65" s="37"/>
    </row>
    <row r="66" spans="1:5" x14ac:dyDescent="0.15">
      <c r="A66" s="38" t="s">
        <v>200</v>
      </c>
      <c r="B66" s="39" t="s">
        <v>201</v>
      </c>
      <c r="C66" t="s">
        <v>202</v>
      </c>
      <c r="D66" s="37">
        <v>394</v>
      </c>
      <c r="E66" s="37">
        <v>6973.7999999999993</v>
      </c>
    </row>
    <row r="67" spans="1:5" x14ac:dyDescent="0.15">
      <c r="A67" s="38" t="s">
        <v>203</v>
      </c>
      <c r="B67" s="39" t="s">
        <v>201</v>
      </c>
      <c r="C67" t="s">
        <v>204</v>
      </c>
      <c r="D67" s="37"/>
      <c r="E67" s="37"/>
    </row>
    <row r="68" spans="1:5" x14ac:dyDescent="0.15">
      <c r="A68" s="38" t="s">
        <v>59</v>
      </c>
      <c r="B68" s="39" t="s">
        <v>60</v>
      </c>
      <c r="C68" t="s">
        <v>61</v>
      </c>
      <c r="D68" s="37"/>
      <c r="E68" s="37"/>
    </row>
    <row r="69" spans="1:5" x14ac:dyDescent="0.15">
      <c r="A69" s="38" t="s">
        <v>70</v>
      </c>
      <c r="B69" s="39" t="s">
        <v>71</v>
      </c>
      <c r="C69" t="s">
        <v>72</v>
      </c>
      <c r="D69" s="37"/>
      <c r="E69" s="37"/>
    </row>
    <row r="70" spans="1:5" x14ac:dyDescent="0.15">
      <c r="A70" s="38" t="s">
        <v>42</v>
      </c>
      <c r="B70" s="39" t="s">
        <v>43</v>
      </c>
      <c r="C70" t="s">
        <v>44</v>
      </c>
      <c r="D70" s="37"/>
      <c r="E70" s="37"/>
    </row>
    <row r="71" spans="1:5" x14ac:dyDescent="0.15">
      <c r="A71" s="38" t="s">
        <v>37</v>
      </c>
      <c r="B71" s="39" t="s">
        <v>38</v>
      </c>
      <c r="C71" t="s">
        <v>39</v>
      </c>
      <c r="D71" s="37"/>
      <c r="E71" s="37"/>
    </row>
    <row r="72" spans="1:5" x14ac:dyDescent="0.15">
      <c r="A72" s="38" t="s">
        <v>138</v>
      </c>
      <c r="B72" s="39" t="s">
        <v>5</v>
      </c>
      <c r="C72" t="s">
        <v>139</v>
      </c>
      <c r="D72" s="37">
        <v>8024</v>
      </c>
      <c r="E72" s="37">
        <v>325397.65883908415</v>
      </c>
    </row>
    <row r="73" spans="1:5" x14ac:dyDescent="0.15">
      <c r="A73" s="38" t="s">
        <v>116</v>
      </c>
      <c r="B73" s="39" t="s">
        <v>5</v>
      </c>
      <c r="C73" t="s">
        <v>117</v>
      </c>
      <c r="D73" s="37">
        <v>10488</v>
      </c>
      <c r="E73" s="37">
        <v>409282.63620882353</v>
      </c>
    </row>
    <row r="74" spans="1:5" x14ac:dyDescent="0.15">
      <c r="A74" s="38" t="s">
        <v>140</v>
      </c>
      <c r="B74" s="39" t="s">
        <v>5</v>
      </c>
      <c r="C74" t="s">
        <v>141</v>
      </c>
      <c r="D74" s="37">
        <v>15014.5</v>
      </c>
      <c r="E74" s="37">
        <v>616344.30490182608</v>
      </c>
    </row>
    <row r="75" spans="1:5" x14ac:dyDescent="0.15">
      <c r="A75" s="38" t="s">
        <v>73</v>
      </c>
      <c r="B75" s="39" t="s">
        <v>5</v>
      </c>
      <c r="C75" t="s">
        <v>74</v>
      </c>
      <c r="D75" s="37">
        <v>17490.5</v>
      </c>
      <c r="E75" s="37">
        <v>692693.21926677111</v>
      </c>
    </row>
    <row r="76" spans="1:5" x14ac:dyDescent="0.15">
      <c r="A76" s="38" t="s">
        <v>114</v>
      </c>
      <c r="B76" s="39" t="s">
        <v>5</v>
      </c>
      <c r="C76" t="s">
        <v>115</v>
      </c>
      <c r="D76" s="37">
        <v>8493</v>
      </c>
      <c r="E76" s="37">
        <v>328672.68504546914</v>
      </c>
    </row>
    <row r="77" spans="1:5" x14ac:dyDescent="0.15">
      <c r="A77" s="38" t="s">
        <v>136</v>
      </c>
      <c r="B77" s="39" t="s">
        <v>5</v>
      </c>
      <c r="C77" t="s">
        <v>137</v>
      </c>
      <c r="D77" s="37">
        <v>11430.5</v>
      </c>
      <c r="E77" s="37">
        <v>452950.75935530732</v>
      </c>
    </row>
    <row r="78" spans="1:5" x14ac:dyDescent="0.15">
      <c r="A78" s="38" t="s">
        <v>148</v>
      </c>
      <c r="B78" s="39" t="s">
        <v>5</v>
      </c>
      <c r="C78" t="s">
        <v>149</v>
      </c>
      <c r="D78" s="37">
        <v>15521.5</v>
      </c>
      <c r="E78" s="37">
        <v>606073.92445999582</v>
      </c>
    </row>
    <row r="79" spans="1:5" x14ac:dyDescent="0.15">
      <c r="A79" s="38" t="s">
        <v>152</v>
      </c>
      <c r="B79" s="39" t="s">
        <v>5</v>
      </c>
      <c r="C79" t="s">
        <v>153</v>
      </c>
      <c r="D79" s="37">
        <v>14162</v>
      </c>
      <c r="E79" s="37">
        <v>584851.88142565626</v>
      </c>
    </row>
    <row r="80" spans="1:5" x14ac:dyDescent="0.15">
      <c r="A80" s="38" t="s">
        <v>205</v>
      </c>
      <c r="B80" s="39" t="s">
        <v>5</v>
      </c>
      <c r="C80" t="s">
        <v>206</v>
      </c>
      <c r="D80" s="37">
        <v>14878.5</v>
      </c>
      <c r="E80" s="37">
        <v>580859.54999999993</v>
      </c>
    </row>
    <row r="81" spans="1:5" x14ac:dyDescent="0.15">
      <c r="A81" s="38" t="s">
        <v>108</v>
      </c>
      <c r="B81" s="39" t="s">
        <v>5</v>
      </c>
      <c r="C81" t="s">
        <v>109</v>
      </c>
      <c r="D81" s="37">
        <v>13062</v>
      </c>
      <c r="E81" s="37">
        <v>535403.24708524614</v>
      </c>
    </row>
    <row r="82" spans="1:5" x14ac:dyDescent="0.15">
      <c r="A82" s="38" t="s">
        <v>134</v>
      </c>
      <c r="B82" s="39" t="s">
        <v>5</v>
      </c>
      <c r="C82" t="s">
        <v>135</v>
      </c>
      <c r="D82" s="37">
        <v>6725.5</v>
      </c>
      <c r="E82" s="37">
        <v>283800.22628742718</v>
      </c>
    </row>
    <row r="83" spans="1:5" x14ac:dyDescent="0.15">
      <c r="A83" s="38" t="s">
        <v>144</v>
      </c>
      <c r="B83" s="39" t="s">
        <v>5</v>
      </c>
      <c r="C83" t="s">
        <v>145</v>
      </c>
      <c r="D83" s="37">
        <v>12736</v>
      </c>
      <c r="E83" s="37">
        <v>493816.50976830831</v>
      </c>
    </row>
    <row r="84" spans="1:5" x14ac:dyDescent="0.15">
      <c r="A84" s="38" t="s">
        <v>207</v>
      </c>
      <c r="B84" s="39" t="s">
        <v>5</v>
      </c>
      <c r="C84" t="s">
        <v>208</v>
      </c>
      <c r="D84" s="37">
        <v>8501.5</v>
      </c>
      <c r="E84" s="37">
        <v>329669.90000000002</v>
      </c>
    </row>
    <row r="85" spans="1:5" x14ac:dyDescent="0.15">
      <c r="A85" s="38" t="s">
        <v>150</v>
      </c>
      <c r="B85" s="39" t="s">
        <v>5</v>
      </c>
      <c r="C85" t="s">
        <v>151</v>
      </c>
      <c r="D85" s="37">
        <v>12743.5</v>
      </c>
      <c r="E85" s="37">
        <v>511032.90900240146</v>
      </c>
    </row>
    <row r="86" spans="1:5" x14ac:dyDescent="0.15">
      <c r="A86" s="38" t="s">
        <v>146</v>
      </c>
      <c r="B86" s="39" t="s">
        <v>5</v>
      </c>
      <c r="C86" t="s">
        <v>147</v>
      </c>
      <c r="D86" s="37">
        <v>12422</v>
      </c>
      <c r="E86" s="37">
        <v>492355.78309771558</v>
      </c>
    </row>
    <row r="87" spans="1:5" x14ac:dyDescent="0.15">
      <c r="A87" s="38" t="s">
        <v>110</v>
      </c>
      <c r="B87" s="39" t="s">
        <v>5</v>
      </c>
      <c r="C87" t="s">
        <v>111</v>
      </c>
      <c r="D87" s="37">
        <v>1028</v>
      </c>
      <c r="E87" s="37">
        <v>39557.439999999995</v>
      </c>
    </row>
    <row r="88" spans="1:5" x14ac:dyDescent="0.15">
      <c r="A88" s="38" t="s">
        <v>142</v>
      </c>
      <c r="B88" s="39" t="s">
        <v>5</v>
      </c>
      <c r="C88" t="s">
        <v>143</v>
      </c>
      <c r="D88" s="37">
        <v>16127</v>
      </c>
      <c r="E88" s="37">
        <v>654016.19930314459</v>
      </c>
    </row>
    <row r="89" spans="1:5" x14ac:dyDescent="0.15">
      <c r="A89" s="38" t="s">
        <v>209</v>
      </c>
      <c r="B89" s="39" t="s">
        <v>5</v>
      </c>
      <c r="C89" t="s">
        <v>210</v>
      </c>
      <c r="D89" s="37">
        <v>8215.5</v>
      </c>
      <c r="E89" s="37">
        <v>318588.79999999999</v>
      </c>
    </row>
    <row r="90" spans="1:5" x14ac:dyDescent="0.15">
      <c r="A90" s="38" t="s">
        <v>211</v>
      </c>
      <c r="B90" s="39" t="s">
        <v>5</v>
      </c>
      <c r="C90" t="s">
        <v>212</v>
      </c>
      <c r="D90" s="37">
        <v>11954</v>
      </c>
      <c r="E90" s="37">
        <v>479614.80767679308</v>
      </c>
    </row>
    <row r="91" spans="1:5" x14ac:dyDescent="0.15">
      <c r="A91" s="38" t="s">
        <v>213</v>
      </c>
      <c r="B91" s="39" t="s">
        <v>5</v>
      </c>
      <c r="C91" t="s">
        <v>214</v>
      </c>
      <c r="D91" s="37">
        <v>9122.5</v>
      </c>
      <c r="E91" s="37">
        <v>295164.99583683658</v>
      </c>
    </row>
    <row r="92" spans="1:5" x14ac:dyDescent="0.15">
      <c r="A92" s="38" t="s">
        <v>85</v>
      </c>
      <c r="B92" s="39" t="s">
        <v>5</v>
      </c>
      <c r="C92" t="s">
        <v>86</v>
      </c>
      <c r="D92" s="37">
        <v>502</v>
      </c>
      <c r="E92" s="37">
        <v>18875.2</v>
      </c>
    </row>
    <row r="93" spans="1:5" x14ac:dyDescent="0.15">
      <c r="A93" s="38" t="s">
        <v>4</v>
      </c>
      <c r="B93" s="39" t="s">
        <v>5</v>
      </c>
      <c r="C93" t="s">
        <v>6</v>
      </c>
      <c r="D93" s="37"/>
      <c r="E93" s="37"/>
    </row>
    <row r="94" spans="1:5" x14ac:dyDescent="0.15">
      <c r="A94" s="38" t="s">
        <v>130</v>
      </c>
      <c r="B94" s="39" t="s">
        <v>5</v>
      </c>
      <c r="C94" t="s">
        <v>131</v>
      </c>
      <c r="D94" s="37">
        <v>8424</v>
      </c>
      <c r="E94" s="37">
        <v>327347.49075009819</v>
      </c>
    </row>
    <row r="95" spans="1:5" x14ac:dyDescent="0.15">
      <c r="A95" s="38" t="s">
        <v>215</v>
      </c>
      <c r="B95" s="39" t="s">
        <v>5</v>
      </c>
      <c r="C95" t="s">
        <v>216</v>
      </c>
      <c r="D95" s="37">
        <v>6877</v>
      </c>
      <c r="E95" s="37">
        <v>272492.5340218324</v>
      </c>
    </row>
    <row r="96" spans="1:5" x14ac:dyDescent="0.15">
      <c r="A96" s="38" t="s">
        <v>222</v>
      </c>
      <c r="B96" s="39" t="s">
        <v>5</v>
      </c>
      <c r="C96" t="s">
        <v>223</v>
      </c>
      <c r="D96" s="37"/>
      <c r="E96" s="37"/>
    </row>
    <row r="97" spans="1:5" x14ac:dyDescent="0.15">
      <c r="A97" s="38" t="s">
        <v>224</v>
      </c>
      <c r="B97" s="39" t="s">
        <v>225</v>
      </c>
      <c r="C97" t="s">
        <v>226</v>
      </c>
      <c r="D97" s="37"/>
      <c r="E97" s="37"/>
    </row>
    <row r="98" spans="1:5" x14ac:dyDescent="0.15">
      <c r="A98" s="38" t="s">
        <v>75</v>
      </c>
      <c r="B98" s="39" t="s">
        <v>33</v>
      </c>
      <c r="C98" t="s">
        <v>76</v>
      </c>
      <c r="D98" s="37"/>
      <c r="E98" s="37"/>
    </row>
    <row r="99" spans="1:5" x14ac:dyDescent="0.15">
      <c r="A99" s="38" t="s">
        <v>83</v>
      </c>
      <c r="B99" s="39" t="s">
        <v>33</v>
      </c>
      <c r="C99" t="s">
        <v>84</v>
      </c>
      <c r="D99" s="37"/>
      <c r="E99" s="37"/>
    </row>
    <row r="100" spans="1:5" x14ac:dyDescent="0.15">
      <c r="A100" s="38" t="s">
        <v>32</v>
      </c>
      <c r="B100" s="39" t="s">
        <v>33</v>
      </c>
      <c r="C100" t="s">
        <v>34</v>
      </c>
      <c r="D100" s="37"/>
      <c r="E100" s="37"/>
    </row>
    <row r="101" spans="1:5" x14ac:dyDescent="0.15">
      <c r="A101" s="38" t="s">
        <v>92</v>
      </c>
      <c r="B101" s="39" t="s">
        <v>33</v>
      </c>
      <c r="C101" t="s">
        <v>93</v>
      </c>
      <c r="D101" s="37"/>
      <c r="E101" s="37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 enableFormatConditionsCalculation="0"/>
  <dimension ref="A1"/>
  <sheetViews>
    <sheetView workbookViewId="0"/>
  </sheetViews>
  <sheetFormatPr baseColWidth="10" defaultColWidth="8.83203125" defaultRowHeight="14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Sheet4</vt:lpstr>
      <vt:lpstr>原材料</vt:lpstr>
      <vt:lpstr>工作表1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晓春电脑</dc:creator>
  <cp:lastModifiedBy>573581325@qq.com</cp:lastModifiedBy>
  <dcterms:created xsi:type="dcterms:W3CDTF">2016-12-28T01:11:42Z</dcterms:created>
  <dcterms:modified xsi:type="dcterms:W3CDTF">2017-01-21T02:35:49Z</dcterms:modified>
</cp:coreProperties>
</file>