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kevin/Downloads/"/>
    </mc:Choice>
  </mc:AlternateContent>
  <bookViews>
    <workbookView xWindow="-2640" yWindow="-21040" windowWidth="30320" windowHeight="20300"/>
  </bookViews>
  <sheets>
    <sheet name="原材料" sheetId="1" r:id="rId1"/>
    <sheet name="Sheet2" sheetId="2" r:id="rId2"/>
    <sheet name="Sheet3" sheetId="3" r:id="rId3"/>
  </sheets>
  <definedNames>
    <definedName name="_xlnm._FilterDatabase" localSheetId="0" hidden="1">原材料!$A$2:$P$190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1" i="1" l="1"/>
  <c r="P12" i="1"/>
  <c r="P165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3" i="1"/>
  <c r="O144" i="1"/>
  <c r="O145" i="1"/>
  <c r="O146" i="1"/>
  <c r="O147" i="1"/>
  <c r="R145" i="1"/>
  <c r="R68" i="1"/>
  <c r="R14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3" i="1"/>
  <c r="H15" i="1"/>
  <c r="H30" i="1"/>
  <c r="H34" i="1"/>
  <c r="H36" i="1"/>
  <c r="H38" i="1"/>
  <c r="H41" i="1"/>
  <c r="H46" i="1"/>
  <c r="H48" i="1"/>
  <c r="H50" i="1"/>
  <c r="H52" i="1"/>
  <c r="H55" i="1"/>
  <c r="H56" i="1"/>
  <c r="H60" i="1"/>
  <c r="H63" i="1"/>
  <c r="H66" i="1"/>
  <c r="H71" i="1"/>
  <c r="H75" i="1"/>
  <c r="H78" i="1"/>
  <c r="H81" i="1"/>
  <c r="H84" i="1"/>
  <c r="H86" i="1"/>
  <c r="H91" i="1"/>
  <c r="H94" i="1"/>
  <c r="H96" i="1"/>
  <c r="H101" i="1"/>
  <c r="H103" i="1"/>
  <c r="H106" i="1"/>
  <c r="H108" i="1"/>
  <c r="H109" i="1"/>
  <c r="H111" i="1"/>
  <c r="H117" i="1"/>
  <c r="H120" i="1"/>
  <c r="H124" i="1"/>
  <c r="H127" i="1"/>
  <c r="H131" i="1"/>
  <c r="H134" i="1"/>
  <c r="H137" i="1"/>
  <c r="H140" i="1"/>
  <c r="H142" i="1"/>
  <c r="H145" i="1"/>
  <c r="H149" i="1"/>
  <c r="H152" i="1"/>
  <c r="H154" i="1"/>
  <c r="H157" i="1"/>
  <c r="H160" i="1"/>
  <c r="H165" i="1"/>
  <c r="H167" i="1"/>
  <c r="H169" i="1"/>
  <c r="H171" i="1"/>
  <c r="H177" i="1"/>
  <c r="H179" i="1"/>
  <c r="H182" i="1"/>
  <c r="H12" i="1"/>
</calcChain>
</file>

<file path=xl/sharedStrings.xml><?xml version="1.0" encoding="utf-8"?>
<sst xmlns="http://schemas.openxmlformats.org/spreadsheetml/2006/main" count="1282" uniqueCount="231">
  <si>
    <t>编码</t>
  </si>
  <si>
    <t>品名</t>
  </si>
  <si>
    <t>规格型号</t>
  </si>
  <si>
    <t>单位</t>
  </si>
  <si>
    <t>TB29</t>
  </si>
  <si>
    <t>铜棒</t>
  </si>
  <si>
    <t>Φ29(DTB300）</t>
  </si>
  <si>
    <t>公斤</t>
  </si>
  <si>
    <t>LB23</t>
  </si>
  <si>
    <t>铝棒</t>
  </si>
  <si>
    <t>Φ23</t>
  </si>
  <si>
    <t>JBLHZ1Y</t>
  </si>
  <si>
    <t>铝型材</t>
  </si>
  <si>
    <t>JBL-1（16-120）压条(杭州型）</t>
  </si>
  <si>
    <t>JBLBJ2Y</t>
  </si>
  <si>
    <t>JBL-2－Y(北京型）</t>
  </si>
  <si>
    <t>JBLBJ1Y</t>
  </si>
  <si>
    <t>JBL-1－Y(北京型）</t>
  </si>
  <si>
    <t>JBLHZ2Y</t>
  </si>
  <si>
    <t>JBL-2（50-240）压条(杭州型）</t>
  </si>
  <si>
    <t>JBLHZ1G</t>
  </si>
  <si>
    <t>JBL-1（16-120）盖(杭州型）</t>
  </si>
  <si>
    <t>JBLHZ1D</t>
  </si>
  <si>
    <t>JBL-1(16-120)底(杭州型）</t>
  </si>
  <si>
    <t>JBLHZ2G</t>
  </si>
  <si>
    <t>JBL-2（50-240）盖(杭州型）</t>
  </si>
  <si>
    <t>GG183</t>
  </si>
  <si>
    <t>钢管</t>
  </si>
  <si>
    <t>18*3.0mm</t>
  </si>
  <si>
    <t>DG450</t>
  </si>
  <si>
    <t>钢带</t>
  </si>
  <si>
    <t>4*50mm</t>
  </si>
  <si>
    <t>YG24</t>
  </si>
  <si>
    <t>园钢</t>
  </si>
  <si>
    <t>24mm</t>
  </si>
  <si>
    <t>JBLBJ2G</t>
  </si>
  <si>
    <t>JBL-2－G(北京型）</t>
  </si>
  <si>
    <t>LX4G</t>
  </si>
  <si>
    <t>铝型材B-4盖</t>
  </si>
  <si>
    <t>LB-4G</t>
  </si>
  <si>
    <t>JBLBJ1G</t>
  </si>
  <si>
    <t>JBL-1－G(北京型）</t>
  </si>
  <si>
    <t>LX4D</t>
  </si>
  <si>
    <t>铝型材B-4底</t>
  </si>
  <si>
    <t>LB-4D</t>
  </si>
  <si>
    <t>JBLBJ1D</t>
  </si>
  <si>
    <t>JBL-1－D(北京型）</t>
  </si>
  <si>
    <t>JBLBJ2D</t>
  </si>
  <si>
    <t>JBL-2－D(北京型）</t>
  </si>
  <si>
    <t>JBLHZ2D</t>
  </si>
  <si>
    <t>JBL-2（50-240）底(杭州型）</t>
  </si>
  <si>
    <t>DG850</t>
  </si>
  <si>
    <t>8*50mm</t>
  </si>
  <si>
    <t>LB40</t>
  </si>
  <si>
    <t>Φ40</t>
  </si>
  <si>
    <t>JC1312</t>
  </si>
  <si>
    <t>JC-1-3-12</t>
  </si>
  <si>
    <t>JC4345</t>
  </si>
  <si>
    <t>JC-4-3-45</t>
  </si>
  <si>
    <t>LX3D</t>
  </si>
  <si>
    <t>铝型材B-3底</t>
  </si>
  <si>
    <t>LB-3D</t>
  </si>
  <si>
    <t>DG675</t>
  </si>
  <si>
    <t>6*75mm</t>
  </si>
  <si>
    <t>DG669</t>
  </si>
  <si>
    <t>6*69mm</t>
  </si>
  <si>
    <t>DG1270</t>
  </si>
  <si>
    <t>12*70mm</t>
  </si>
  <si>
    <t>JC1315</t>
  </si>
  <si>
    <t>JC-1-3-15</t>
  </si>
  <si>
    <t>LX3G</t>
  </si>
  <si>
    <t>铝型材B-3盖</t>
  </si>
  <si>
    <t>LB-3G</t>
  </si>
  <si>
    <t>TB11</t>
  </si>
  <si>
    <t>Φ11(DTA25、DTB35、DTLA25）</t>
  </si>
  <si>
    <t>YG18</t>
  </si>
  <si>
    <t>18mm</t>
  </si>
  <si>
    <t>JC41</t>
  </si>
  <si>
    <t>JC-4-1</t>
  </si>
  <si>
    <t>LB16</t>
  </si>
  <si>
    <t>Φ16</t>
  </si>
  <si>
    <t>JC11</t>
  </si>
  <si>
    <t>JC-1-1</t>
  </si>
  <si>
    <t>YG22</t>
  </si>
  <si>
    <t>22mm</t>
  </si>
  <si>
    <t>TB28</t>
  </si>
  <si>
    <t>Φ28(DTL-2-300/400）</t>
  </si>
  <si>
    <t>LB18</t>
  </si>
  <si>
    <t>Φ18</t>
  </si>
  <si>
    <t>BG16</t>
  </si>
  <si>
    <t>钢板</t>
  </si>
  <si>
    <t>16mm</t>
  </si>
  <si>
    <t>YG25</t>
  </si>
  <si>
    <t>25mm</t>
  </si>
  <si>
    <t>BG18</t>
  </si>
  <si>
    <t>JC12</t>
  </si>
  <si>
    <t>JC-1-2</t>
  </si>
  <si>
    <t>LB17</t>
  </si>
  <si>
    <t>Φ17</t>
  </si>
  <si>
    <t>BG22</t>
  </si>
  <si>
    <t>DP670</t>
  </si>
  <si>
    <t>铁皮</t>
  </si>
  <si>
    <t>6*70</t>
  </si>
  <si>
    <t>DP645</t>
  </si>
  <si>
    <t>6*45</t>
  </si>
  <si>
    <t>BG25</t>
  </si>
  <si>
    <t>JC1A1</t>
  </si>
  <si>
    <t>JC-1A-1</t>
  </si>
  <si>
    <t>TB17</t>
  </si>
  <si>
    <t>Φ17(DTB95、DTLB240)</t>
  </si>
  <si>
    <t>TB23</t>
  </si>
  <si>
    <t>Φ23（无端子规格）</t>
  </si>
  <si>
    <t>LB34</t>
  </si>
  <si>
    <t>Φ34</t>
  </si>
  <si>
    <t>TB12</t>
  </si>
  <si>
    <t>Φ12(DTA35、DTLA35、DTLB70)</t>
  </si>
  <si>
    <t>TB09</t>
  </si>
  <si>
    <t>Φ9(DTA10、DTB16、DTLA10、DTLB35)</t>
  </si>
  <si>
    <t>LB11</t>
  </si>
  <si>
    <t>Φ11</t>
  </si>
  <si>
    <t>LB27</t>
  </si>
  <si>
    <t>Φ27</t>
  </si>
  <si>
    <t>LB21</t>
  </si>
  <si>
    <t>Φ21</t>
  </si>
  <si>
    <t>LB22</t>
  </si>
  <si>
    <t>Φ22</t>
  </si>
  <si>
    <t>LB28</t>
  </si>
  <si>
    <t>Φ28</t>
  </si>
  <si>
    <t>LB20</t>
  </si>
  <si>
    <t>Φ20</t>
  </si>
  <si>
    <t>TB30</t>
  </si>
  <si>
    <t>Φ30（DTA300、DTLA300、400、DTLB500)</t>
  </si>
  <si>
    <t>LB14</t>
  </si>
  <si>
    <t>Φ14</t>
  </si>
  <si>
    <t>TB18</t>
  </si>
  <si>
    <t>Φ18(DTA95、DTLA95、DTLA120)</t>
  </si>
  <si>
    <t>TB13</t>
  </si>
  <si>
    <t>Φ13(DTB50)</t>
  </si>
  <si>
    <t>TB08</t>
  </si>
  <si>
    <t>Φ8 (DTB10、DTLB10、16、25)</t>
  </si>
  <si>
    <t>TB10</t>
  </si>
  <si>
    <t>Φ10(DTA16、DTB25、DTLA16、DTLB50)</t>
  </si>
  <si>
    <t>TB24</t>
  </si>
  <si>
    <t>Φ24（DTB185、DTLA240)</t>
  </si>
  <si>
    <t>TB19</t>
  </si>
  <si>
    <t>Φ19（DTB120）</t>
  </si>
  <si>
    <t>TB22</t>
  </si>
  <si>
    <t>Φ22(DTA150、DTLA185)</t>
  </si>
  <si>
    <t>TB14</t>
  </si>
  <si>
    <t>Φ14(DTA50、DTLA50、DTLB95)</t>
  </si>
  <si>
    <t>TB21</t>
  </si>
  <si>
    <t>Φ21(DTB150)</t>
  </si>
  <si>
    <t>TB15</t>
  </si>
  <si>
    <t>Φ15(DTB70、DTLB150)</t>
  </si>
  <si>
    <t>仓库</t>
    <phoneticPr fontId="3" type="noConversion"/>
  </si>
  <si>
    <t>金属材料库</t>
    <phoneticPr fontId="3" type="noConversion"/>
  </si>
  <si>
    <t>期初</t>
    <phoneticPr fontId="3" type="noConversion"/>
  </si>
  <si>
    <t>日期</t>
    <phoneticPr fontId="3" type="noConversion"/>
  </si>
  <si>
    <t>11月</t>
    <phoneticPr fontId="3" type="noConversion"/>
  </si>
  <si>
    <t>单价</t>
    <phoneticPr fontId="3" type="noConversion"/>
  </si>
  <si>
    <t>金额</t>
    <phoneticPr fontId="3" type="noConversion"/>
  </si>
  <si>
    <t>数量</t>
    <phoneticPr fontId="3" type="noConversion"/>
  </si>
  <si>
    <t>摘要</t>
    <phoneticPr fontId="3" type="noConversion"/>
  </si>
  <si>
    <t>借方</t>
    <phoneticPr fontId="3" type="noConversion"/>
  </si>
  <si>
    <t>贷方</t>
    <phoneticPr fontId="3" type="noConversion"/>
  </si>
  <si>
    <t>期末</t>
    <phoneticPr fontId="3" type="noConversion"/>
  </si>
  <si>
    <t>DP433</t>
  </si>
  <si>
    <t>4*33(NEJ-4)</t>
  </si>
  <si>
    <t>DTZ0859</t>
  </si>
  <si>
    <t>紫铜带</t>
  </si>
  <si>
    <t>0.8*59</t>
  </si>
  <si>
    <t>JC-1-1本体</t>
  </si>
  <si>
    <t>JC1311</t>
  </si>
  <si>
    <t>JC-1-3-11内楔</t>
  </si>
  <si>
    <t>JC1314</t>
  </si>
  <si>
    <t>JC-1-3-14</t>
  </si>
  <si>
    <t>JC1316</t>
  </si>
  <si>
    <t>JC-1-3-16</t>
  </si>
  <si>
    <t>JC42</t>
  </si>
  <si>
    <t>JC-4-2</t>
  </si>
  <si>
    <t>JC4341</t>
  </si>
  <si>
    <t>JC-4-3-41</t>
  </si>
  <si>
    <t>JC4342</t>
  </si>
  <si>
    <t>JC-4-3-42</t>
  </si>
  <si>
    <t>JC51</t>
  </si>
  <si>
    <t>JC-5-1</t>
  </si>
  <si>
    <t>LB10</t>
  </si>
  <si>
    <t>Φ10</t>
  </si>
  <si>
    <t>LB12</t>
  </si>
  <si>
    <t>Φ12</t>
  </si>
  <si>
    <t>LB24</t>
  </si>
  <si>
    <t>Φ24</t>
  </si>
  <si>
    <t>LB30</t>
  </si>
  <si>
    <t>Φ30</t>
  </si>
  <si>
    <t>LB38</t>
  </si>
  <si>
    <t>Φ38</t>
  </si>
  <si>
    <t>LB42</t>
  </si>
  <si>
    <t>Φ42</t>
  </si>
  <si>
    <t>LB47</t>
  </si>
  <si>
    <t>Φ47</t>
  </si>
  <si>
    <t>LP55120</t>
  </si>
  <si>
    <t>铝排</t>
  </si>
  <si>
    <t>5.5*120</t>
  </si>
  <si>
    <t>LP6580</t>
  </si>
  <si>
    <t>6.5*80</t>
  </si>
  <si>
    <t>TB16</t>
  </si>
  <si>
    <t>Φ16(DTA70、DTLA70、DTLB120、DTLB185)</t>
  </si>
  <si>
    <t>TB20</t>
  </si>
  <si>
    <t>Φ20（DTA120、DTLA150、DTLB300)</t>
  </si>
  <si>
    <t>TB25</t>
  </si>
  <si>
    <t>Φ25(DTA185)</t>
  </si>
  <si>
    <t>TB26</t>
  </si>
  <si>
    <t>Φ26（DTB240)</t>
  </si>
  <si>
    <t>TB27</t>
  </si>
  <si>
    <t>Φ27(DTA240)</t>
  </si>
  <si>
    <t>TB34</t>
  </si>
  <si>
    <t>Φ34(DTA400、DTB400、DTLB630)</t>
  </si>
  <si>
    <t>购入</t>
    <phoneticPr fontId="3" type="noConversion"/>
  </si>
  <si>
    <t>LB25</t>
  </si>
  <si>
    <t>Φ25</t>
  </si>
  <si>
    <t>LB32</t>
  </si>
  <si>
    <t>Φ32</t>
  </si>
  <si>
    <t>TB45</t>
  </si>
  <si>
    <t>Φ45（DTA630、DTB630)</t>
  </si>
  <si>
    <t>TP3080</t>
  </si>
  <si>
    <t>铜排</t>
  </si>
  <si>
    <t>30*80</t>
  </si>
  <si>
    <t>委外入库</t>
    <phoneticPr fontId="3" type="noConversion"/>
  </si>
  <si>
    <t>JC-1-2外楔</t>
  </si>
  <si>
    <t>生产领用</t>
    <phoneticPr fontId="3" type="noConversion"/>
  </si>
  <si>
    <t>期初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</si>
</sst>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</cellStyleXfs>
  <cellXfs count="54">
    <xf numFmtId="0" fontId="0" fillId="0" borderId="0" xfId="0">
      <alignment vertical="center"/>
    </xf>
    <xf numFmtId="0" fontId="2" fillId="0" borderId="1" xfId="1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2" fillId="0" borderId="1" xfId="1" applyFont="1" applyBorder="1"/>
    <xf numFmtId="49" fontId="2" fillId="0" borderId="1" xfId="1" applyNumberFormat="1" applyFont="1" applyBorder="1" applyAlignment="1">
      <alignment horizontal="left"/>
    </xf>
    <xf numFmtId="0" fontId="2" fillId="2" borderId="1" xfId="1" applyFont="1" applyFill="1" applyBorder="1"/>
    <xf numFmtId="49" fontId="2" fillId="2" borderId="1" xfId="1" applyNumberFormat="1" applyFont="1" applyFill="1" applyBorder="1" applyAlignment="1">
      <alignment horizontal="left"/>
    </xf>
    <xf numFmtId="0" fontId="2" fillId="0" borderId="1" xfId="1" applyFont="1" applyFill="1" applyBorder="1"/>
    <xf numFmtId="49" fontId="2" fillId="0" borderId="1" xfId="1" applyNumberFormat="1" applyFont="1" applyFill="1" applyBorder="1" applyAlignment="1">
      <alignment horizontal="left"/>
    </xf>
    <xf numFmtId="49" fontId="2" fillId="0" borderId="2" xfId="1" applyNumberFormat="1" applyFont="1" applyFill="1" applyBorder="1" applyAlignment="1">
      <alignment horizontal="left"/>
    </xf>
    <xf numFmtId="49" fontId="2" fillId="0" borderId="2" xfId="1" applyNumberFormat="1" applyFont="1" applyFill="1" applyBorder="1" applyAlignment="1">
      <alignment horizontal="center"/>
    </xf>
    <xf numFmtId="0" fontId="4" fillId="0" borderId="3" xfId="0" applyFont="1" applyBorder="1" applyAlignment="1">
      <alignment vertical="center"/>
    </xf>
    <xf numFmtId="0" fontId="4" fillId="0" borderId="3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2" fillId="0" borderId="3" xfId="1" applyNumberFormat="1" applyFont="1" applyBorder="1" applyAlignment="1">
      <alignment horizontal="left"/>
    </xf>
    <xf numFmtId="0" fontId="4" fillId="0" borderId="1" xfId="0" applyFont="1" applyBorder="1" applyAlignment="1">
      <alignment vertical="center"/>
    </xf>
    <xf numFmtId="49" fontId="2" fillId="0" borderId="0" xfId="1" applyNumberFormat="1" applyFont="1" applyBorder="1" applyAlignment="1">
      <alignment horizontal="left"/>
    </xf>
    <xf numFmtId="0" fontId="2" fillId="0" borderId="0" xfId="1" applyFont="1" applyBorder="1"/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4" fillId="0" borderId="0" xfId="0" applyNumberFormat="1" applyFont="1" applyAlignment="1">
      <alignment vertical="center"/>
    </xf>
    <xf numFmtId="0" fontId="0" fillId="0" borderId="4" xfId="0" applyBorder="1">
      <alignment vertical="center"/>
    </xf>
    <xf numFmtId="0" fontId="4" fillId="0" borderId="3" xfId="2" applyFont="1" applyBorder="1" applyAlignment="1">
      <alignment vertical="center"/>
    </xf>
    <xf numFmtId="0" fontId="4" fillId="0" borderId="5" xfId="3" applyNumberFormat="1" applyFont="1" applyBorder="1" applyAlignment="1">
      <alignment vertical="center"/>
    </xf>
    <xf numFmtId="0" fontId="4" fillId="0" borderId="4" xfId="4" applyNumberFormat="1" applyFont="1" applyBorder="1" applyAlignment="1">
      <alignment vertical="center"/>
    </xf>
    <xf numFmtId="0" fontId="4" fillId="0" borderId="1" xfId="2" applyFont="1" applyBorder="1" applyAlignment="1">
      <alignment vertical="center"/>
    </xf>
    <xf numFmtId="0" fontId="0" fillId="0" borderId="0" xfId="0" applyBorder="1">
      <alignment vertical="center"/>
    </xf>
    <xf numFmtId="0" fontId="4" fillId="0" borderId="0" xfId="0" applyFont="1" applyAlignment="1">
      <alignment vertical="center"/>
    </xf>
    <xf numFmtId="0" fontId="0" fillId="0" borderId="5" xfId="0" applyBorder="1">
      <alignment vertical="center"/>
    </xf>
    <xf numFmtId="0" fontId="4" fillId="0" borderId="0" xfId="3" applyNumberFormat="1" applyFont="1" applyBorder="1" applyAlignment="1">
      <alignment vertical="center"/>
    </xf>
    <xf numFmtId="0" fontId="4" fillId="0" borderId="3" xfId="3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4" fillId="0" borderId="0" xfId="4" applyNumberFormat="1" applyFont="1" applyBorder="1" applyAlignment="1">
      <alignment vertical="center"/>
    </xf>
    <xf numFmtId="49" fontId="2" fillId="2" borderId="3" xfId="1" applyNumberFormat="1" applyFont="1" applyFill="1" applyBorder="1" applyAlignment="1">
      <alignment horizontal="left"/>
    </xf>
    <xf numFmtId="49" fontId="2" fillId="2" borderId="2" xfId="1" applyNumberFormat="1" applyFont="1" applyFill="1" applyBorder="1" applyAlignment="1">
      <alignment horizontal="left"/>
    </xf>
    <xf numFmtId="49" fontId="2" fillId="2" borderId="0" xfId="1" applyNumberFormat="1" applyFont="1" applyFill="1" applyBorder="1" applyAlignment="1">
      <alignment horizontal="left"/>
    </xf>
    <xf numFmtId="0" fontId="2" fillId="2" borderId="0" xfId="1" applyFont="1" applyFill="1" applyBorder="1"/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4" fillId="2" borderId="5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49" fontId="2" fillId="3" borderId="1" xfId="1" applyNumberFormat="1" applyFont="1" applyFill="1" applyBorder="1" applyAlignment="1">
      <alignment horizontal="left"/>
    </xf>
    <xf numFmtId="49" fontId="2" fillId="3" borderId="2" xfId="1" applyNumberFormat="1" applyFont="1" applyFill="1" applyBorder="1" applyAlignment="1">
      <alignment horizontal="left"/>
    </xf>
    <xf numFmtId="0" fontId="4" fillId="3" borderId="0" xfId="0" applyFont="1" applyFill="1" applyAlignment="1">
      <alignment vertical="center"/>
    </xf>
    <xf numFmtId="0" fontId="0" fillId="3" borderId="0" xfId="0" applyFill="1">
      <alignment vertical="center"/>
    </xf>
    <xf numFmtId="0" fontId="4" fillId="3" borderId="0" xfId="0" applyNumberFormat="1" applyFont="1" applyFill="1" applyAlignment="1">
      <alignment vertical="center"/>
    </xf>
    <xf numFmtId="0" fontId="0" fillId="3" borderId="5" xfId="0" applyFill="1" applyBorder="1">
      <alignment vertical="center"/>
    </xf>
    <xf numFmtId="0" fontId="4" fillId="3" borderId="5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5">
    <cellStyle name="常规" xfId="0" builtinId="0"/>
    <cellStyle name="常规 2" xfId="1"/>
    <cellStyle name="常规 3" xfId="2"/>
    <cellStyle name="常规 4" xfId="3"/>
    <cellStyle name="常规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0"/>
  <sheetViews>
    <sheetView tabSelected="1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P121" sqref="P121"/>
    </sheetView>
  </sheetViews>
  <sheetFormatPr baseColWidth="10" defaultColWidth="8.83203125" defaultRowHeight="28" customHeight="1" x14ac:dyDescent="0.15"/>
  <cols>
    <col min="3" max="3" width="30.5" bestFit="1" customWidth="1"/>
    <col min="19" max="19" width="68.1640625" bestFit="1" customWidth="1"/>
  </cols>
  <sheetData>
    <row r="1" spans="1:16" ht="28" customHeight="1" x14ac:dyDescent="0.15">
      <c r="I1" s="53" t="s">
        <v>156</v>
      </c>
      <c r="J1" s="53"/>
      <c r="K1" s="53" t="s">
        <v>163</v>
      </c>
      <c r="L1" s="53"/>
      <c r="M1" s="53" t="s">
        <v>164</v>
      </c>
      <c r="N1" s="53"/>
      <c r="O1" s="53" t="s">
        <v>165</v>
      </c>
      <c r="P1" s="53"/>
    </row>
    <row r="2" spans="1:16" ht="28" customHeight="1" x14ac:dyDescent="0.15">
      <c r="A2" s="2" t="s">
        <v>0</v>
      </c>
      <c r="B2" s="2" t="s">
        <v>1</v>
      </c>
      <c r="C2" s="2" t="s">
        <v>2</v>
      </c>
      <c r="D2" s="2" t="s">
        <v>154</v>
      </c>
      <c r="E2" s="2" t="s">
        <v>157</v>
      </c>
      <c r="F2" s="2" t="s">
        <v>162</v>
      </c>
      <c r="G2" s="2" t="s">
        <v>3</v>
      </c>
      <c r="H2" s="10" t="s">
        <v>159</v>
      </c>
      <c r="I2" s="1" t="s">
        <v>161</v>
      </c>
      <c r="J2" s="10" t="s">
        <v>160</v>
      </c>
      <c r="K2" s="1" t="s">
        <v>161</v>
      </c>
      <c r="L2" s="10" t="s">
        <v>160</v>
      </c>
      <c r="M2" s="1" t="s">
        <v>161</v>
      </c>
      <c r="N2" s="10" t="s">
        <v>160</v>
      </c>
      <c r="O2" s="1" t="s">
        <v>161</v>
      </c>
      <c r="P2" s="10" t="s">
        <v>160</v>
      </c>
    </row>
    <row r="3" spans="1:16" ht="14" x14ac:dyDescent="0.15">
      <c r="A3" s="4" t="s">
        <v>89</v>
      </c>
      <c r="B3" s="4" t="s">
        <v>90</v>
      </c>
      <c r="C3" s="4" t="s">
        <v>91</v>
      </c>
      <c r="D3" s="4" t="s">
        <v>155</v>
      </c>
      <c r="E3" s="9" t="s">
        <v>158</v>
      </c>
      <c r="F3" s="9" t="s">
        <v>156</v>
      </c>
      <c r="G3" s="4" t="s">
        <v>7</v>
      </c>
      <c r="H3" s="4">
        <v>3</v>
      </c>
      <c r="I3" s="3">
        <v>558.5</v>
      </c>
      <c r="J3">
        <v>1675.5</v>
      </c>
      <c r="O3">
        <f>IF(F3="期初",I3+K3-M3)</f>
        <v>558.5</v>
      </c>
      <c r="P3">
        <f>IF(AND(TRIM(F3)&lt;&gt;"期初",TRIM(A3)=TRIM(A2)),P2+J3+L3-N3,J3+L3-N3)</f>
        <v>1675.5</v>
      </c>
    </row>
    <row r="4" spans="1:16" ht="14" x14ac:dyDescent="0.15">
      <c r="A4" s="4" t="s">
        <v>94</v>
      </c>
      <c r="B4" s="4" t="s">
        <v>90</v>
      </c>
      <c r="C4" s="4" t="s">
        <v>76</v>
      </c>
      <c r="D4" s="4" t="s">
        <v>155</v>
      </c>
      <c r="E4" s="9" t="s">
        <v>158</v>
      </c>
      <c r="F4" s="9" t="s">
        <v>156</v>
      </c>
      <c r="G4" s="4" t="s">
        <v>7</v>
      </c>
      <c r="H4" s="4">
        <v>2.6</v>
      </c>
      <c r="I4" s="3">
        <v>592</v>
      </c>
      <c r="J4">
        <v>1539.2</v>
      </c>
      <c r="O4">
        <f t="shared" ref="O4:O67" si="0">IF(F4="期初",I4+K4-M4)</f>
        <v>592</v>
      </c>
      <c r="P4">
        <f t="shared" ref="P4:P67" si="1">IF(AND(TRIM(F4)&lt;&gt;"期初",TRIM(A4)=TRIM(A3)),P3+J4+L4-N4,J4+L4-N4)</f>
        <v>1539.2</v>
      </c>
    </row>
    <row r="5" spans="1:16" ht="14" x14ac:dyDescent="0.15">
      <c r="A5" s="4" t="s">
        <v>99</v>
      </c>
      <c r="B5" s="4" t="s">
        <v>90</v>
      </c>
      <c r="C5" s="4" t="s">
        <v>84</v>
      </c>
      <c r="D5" s="4" t="s">
        <v>155</v>
      </c>
      <c r="E5" s="9" t="s">
        <v>158</v>
      </c>
      <c r="F5" s="9" t="s">
        <v>156</v>
      </c>
      <c r="G5" s="4" t="s">
        <v>7</v>
      </c>
      <c r="H5" s="4">
        <v>2.6</v>
      </c>
      <c r="I5" s="3">
        <v>705.5</v>
      </c>
      <c r="J5">
        <v>1834.3</v>
      </c>
      <c r="O5">
        <f t="shared" si="0"/>
        <v>705.5</v>
      </c>
      <c r="P5">
        <f t="shared" si="1"/>
        <v>1834.3</v>
      </c>
    </row>
    <row r="6" spans="1:16" ht="14" x14ac:dyDescent="0.15">
      <c r="A6" s="4" t="s">
        <v>105</v>
      </c>
      <c r="B6" s="4" t="s">
        <v>90</v>
      </c>
      <c r="C6" s="4" t="s">
        <v>93</v>
      </c>
      <c r="D6" s="4" t="s">
        <v>155</v>
      </c>
      <c r="E6" s="9" t="s">
        <v>158</v>
      </c>
      <c r="F6" s="9" t="s">
        <v>156</v>
      </c>
      <c r="G6" s="4" t="s">
        <v>7</v>
      </c>
      <c r="H6" s="4">
        <v>2.6</v>
      </c>
      <c r="I6" s="3">
        <v>801</v>
      </c>
      <c r="J6">
        <v>2082.6</v>
      </c>
      <c r="O6">
        <f t="shared" si="0"/>
        <v>801</v>
      </c>
      <c r="P6">
        <f t="shared" si="1"/>
        <v>2082.6</v>
      </c>
    </row>
    <row r="7" spans="1:16" ht="14" x14ac:dyDescent="0.15">
      <c r="A7" s="4" t="s">
        <v>66</v>
      </c>
      <c r="B7" s="4" t="s">
        <v>30</v>
      </c>
      <c r="C7" s="4" t="s">
        <v>67</v>
      </c>
      <c r="D7" s="4" t="s">
        <v>155</v>
      </c>
      <c r="E7" s="9" t="s">
        <v>158</v>
      </c>
      <c r="F7" s="9" t="s">
        <v>156</v>
      </c>
      <c r="G7" s="4" t="s">
        <v>7</v>
      </c>
      <c r="H7" s="4">
        <v>2.8</v>
      </c>
      <c r="I7" s="3">
        <v>186.5</v>
      </c>
      <c r="J7">
        <v>522.19999999999993</v>
      </c>
      <c r="O7">
        <f t="shared" si="0"/>
        <v>186.5</v>
      </c>
      <c r="P7">
        <f t="shared" si="1"/>
        <v>522.19999999999993</v>
      </c>
    </row>
    <row r="8" spans="1:16" ht="14" x14ac:dyDescent="0.15">
      <c r="A8" s="4" t="s">
        <v>29</v>
      </c>
      <c r="B8" s="4" t="s">
        <v>30</v>
      </c>
      <c r="C8" s="4" t="s">
        <v>31</v>
      </c>
      <c r="D8" s="4" t="s">
        <v>155</v>
      </c>
      <c r="E8" s="9" t="s">
        <v>158</v>
      </c>
      <c r="F8" s="9" t="s">
        <v>156</v>
      </c>
      <c r="G8" s="4" t="s">
        <v>7</v>
      </c>
      <c r="H8" s="4">
        <v>2.8</v>
      </c>
      <c r="I8" s="3">
        <v>41</v>
      </c>
      <c r="J8">
        <v>114.8</v>
      </c>
      <c r="O8">
        <f t="shared" si="0"/>
        <v>41</v>
      </c>
      <c r="P8">
        <f t="shared" si="1"/>
        <v>114.8</v>
      </c>
    </row>
    <row r="9" spans="1:16" ht="14" x14ac:dyDescent="0.15">
      <c r="A9" s="4" t="s">
        <v>64</v>
      </c>
      <c r="B9" s="4" t="s">
        <v>30</v>
      </c>
      <c r="C9" s="4" t="s">
        <v>65</v>
      </c>
      <c r="D9" s="4" t="s">
        <v>155</v>
      </c>
      <c r="E9" s="9" t="s">
        <v>158</v>
      </c>
      <c r="F9" s="9" t="s">
        <v>156</v>
      </c>
      <c r="G9" s="4" t="s">
        <v>7</v>
      </c>
      <c r="H9" s="4">
        <v>2.65</v>
      </c>
      <c r="I9" s="3">
        <v>175.5</v>
      </c>
      <c r="J9">
        <v>465.07499999999999</v>
      </c>
      <c r="O9">
        <f t="shared" si="0"/>
        <v>175.5</v>
      </c>
      <c r="P9">
        <f t="shared" si="1"/>
        <v>465.07499999999999</v>
      </c>
    </row>
    <row r="10" spans="1:16" ht="14" x14ac:dyDescent="0.15">
      <c r="A10" s="4" t="s">
        <v>62</v>
      </c>
      <c r="B10" s="4" t="s">
        <v>30</v>
      </c>
      <c r="C10" s="4" t="s">
        <v>63</v>
      </c>
      <c r="D10" s="4" t="s">
        <v>155</v>
      </c>
      <c r="E10" s="9" t="s">
        <v>158</v>
      </c>
      <c r="F10" s="9" t="s">
        <v>156</v>
      </c>
      <c r="G10" s="4" t="s">
        <v>7</v>
      </c>
      <c r="H10" s="4">
        <v>2.65</v>
      </c>
      <c r="I10" s="3">
        <v>175.5</v>
      </c>
      <c r="J10">
        <v>465.07499999999999</v>
      </c>
      <c r="O10">
        <f t="shared" si="0"/>
        <v>175.5</v>
      </c>
      <c r="P10">
        <f t="shared" si="1"/>
        <v>465.07499999999999</v>
      </c>
    </row>
    <row r="11" spans="1:16" ht="14" x14ac:dyDescent="0.15">
      <c r="A11" s="4" t="s">
        <v>51</v>
      </c>
      <c r="B11" s="4" t="s">
        <v>30</v>
      </c>
      <c r="C11" s="4" t="s">
        <v>52</v>
      </c>
      <c r="D11" s="4" t="s">
        <v>155</v>
      </c>
      <c r="E11" s="9" t="s">
        <v>158</v>
      </c>
      <c r="F11" s="9" t="s">
        <v>156</v>
      </c>
      <c r="G11" s="4" t="s">
        <v>7</v>
      </c>
      <c r="H11" s="4">
        <v>2.8</v>
      </c>
      <c r="I11" s="3">
        <v>80</v>
      </c>
      <c r="J11">
        <v>224</v>
      </c>
      <c r="O11">
        <f t="shared" si="0"/>
        <v>80</v>
      </c>
      <c r="P11">
        <f t="shared" si="1"/>
        <v>224</v>
      </c>
    </row>
    <row r="12" spans="1:16" ht="14" x14ac:dyDescent="0.15">
      <c r="A12" s="16" t="s">
        <v>166</v>
      </c>
      <c r="B12" s="16" t="s">
        <v>101</v>
      </c>
      <c r="C12" s="16" t="s">
        <v>167</v>
      </c>
      <c r="D12" s="4" t="s">
        <v>155</v>
      </c>
      <c r="E12" s="9" t="s">
        <v>158</v>
      </c>
      <c r="F12" s="9" t="s">
        <v>217</v>
      </c>
      <c r="G12" s="16" t="s">
        <v>7</v>
      </c>
      <c r="H12" s="16">
        <f>L12/K12</f>
        <v>3.9659931506849313</v>
      </c>
      <c r="I12" s="19"/>
      <c r="K12" s="21">
        <v>584</v>
      </c>
      <c r="L12" s="21">
        <v>2316.14</v>
      </c>
      <c r="O12">
        <f>IF(F12="购入",O11+I12+K12-M12)</f>
        <v>664</v>
      </c>
      <c r="P12">
        <f>IF(AND(TRIM(F12)&lt;&gt;"期初",TRIM(A12)=TRIM(A11)),P11+J12+L12-N12,J12+L12-N12)</f>
        <v>2316.14</v>
      </c>
    </row>
    <row r="13" spans="1:16" ht="14" x14ac:dyDescent="0.15">
      <c r="A13" s="4" t="s">
        <v>103</v>
      </c>
      <c r="B13" s="4" t="s">
        <v>101</v>
      </c>
      <c r="C13" s="4" t="s">
        <v>104</v>
      </c>
      <c r="D13" s="4" t="s">
        <v>155</v>
      </c>
      <c r="E13" s="9" t="s">
        <v>158</v>
      </c>
      <c r="F13" s="9" t="s">
        <v>156</v>
      </c>
      <c r="G13" s="4" t="s">
        <v>7</v>
      </c>
      <c r="H13" s="4">
        <v>3.73</v>
      </c>
      <c r="I13" s="3">
        <v>792.5</v>
      </c>
      <c r="J13">
        <v>2956.0250000000001</v>
      </c>
      <c r="O13">
        <f t="shared" si="0"/>
        <v>792.5</v>
      </c>
      <c r="P13">
        <f t="shared" si="1"/>
        <v>2956.0250000000001</v>
      </c>
    </row>
    <row r="14" spans="1:16" ht="14" x14ac:dyDescent="0.15">
      <c r="A14" s="4" t="s">
        <v>100</v>
      </c>
      <c r="B14" s="4" t="s">
        <v>101</v>
      </c>
      <c r="C14" s="4" t="s">
        <v>102</v>
      </c>
      <c r="D14" s="4" t="s">
        <v>155</v>
      </c>
      <c r="E14" s="9" t="s">
        <v>158</v>
      </c>
      <c r="F14" s="9" t="s">
        <v>156</v>
      </c>
      <c r="G14" s="4" t="s">
        <v>7</v>
      </c>
      <c r="H14" s="4">
        <v>3.35</v>
      </c>
      <c r="I14" s="3">
        <v>721.5</v>
      </c>
      <c r="J14">
        <v>2417.0250000000001</v>
      </c>
      <c r="O14">
        <f t="shared" si="0"/>
        <v>721.5</v>
      </c>
      <c r="P14">
        <f t="shared" si="1"/>
        <v>2417.0250000000001</v>
      </c>
    </row>
    <row r="15" spans="1:16" ht="14" x14ac:dyDescent="0.15">
      <c r="A15" s="16" t="s">
        <v>168</v>
      </c>
      <c r="B15" s="16" t="s">
        <v>169</v>
      </c>
      <c r="C15" s="16" t="s">
        <v>170</v>
      </c>
      <c r="D15" s="4" t="s">
        <v>155</v>
      </c>
      <c r="E15" s="9" t="s">
        <v>158</v>
      </c>
      <c r="F15" s="9" t="s">
        <v>217</v>
      </c>
      <c r="G15" s="16" t="s">
        <v>7</v>
      </c>
      <c r="H15" s="16">
        <f>L15/K15</f>
        <v>45.15995550611791</v>
      </c>
      <c r="I15" s="19"/>
      <c r="K15" s="21">
        <v>89.9</v>
      </c>
      <c r="L15" s="21">
        <v>4059.88</v>
      </c>
      <c r="O15">
        <f>IF(F15="购入",O14+I15+K15-M15)</f>
        <v>811.4</v>
      </c>
      <c r="P15">
        <f t="shared" si="1"/>
        <v>4059.88</v>
      </c>
    </row>
    <row r="16" spans="1:16" ht="14" x14ac:dyDescent="0.15">
      <c r="A16" s="4" t="s">
        <v>26</v>
      </c>
      <c r="B16" s="4" t="s">
        <v>27</v>
      </c>
      <c r="C16" s="4" t="s">
        <v>28</v>
      </c>
      <c r="D16" s="4" t="s">
        <v>155</v>
      </c>
      <c r="E16" s="9" t="s">
        <v>158</v>
      </c>
      <c r="F16" s="9" t="s">
        <v>156</v>
      </c>
      <c r="G16" s="4" t="s">
        <v>7</v>
      </c>
      <c r="H16" s="4">
        <v>5</v>
      </c>
      <c r="I16" s="3">
        <v>32.5</v>
      </c>
      <c r="J16">
        <v>162.5</v>
      </c>
      <c r="O16">
        <f t="shared" si="0"/>
        <v>32.5</v>
      </c>
      <c r="P16">
        <f t="shared" si="1"/>
        <v>162.5</v>
      </c>
    </row>
    <row r="17" spans="1:16" ht="14" x14ac:dyDescent="0.15">
      <c r="A17" s="4" t="s">
        <v>45</v>
      </c>
      <c r="B17" s="4" t="s">
        <v>12</v>
      </c>
      <c r="C17" s="4" t="s">
        <v>46</v>
      </c>
      <c r="D17" s="4" t="s">
        <v>155</v>
      </c>
      <c r="E17" s="9" t="s">
        <v>158</v>
      </c>
      <c r="F17" s="9" t="s">
        <v>156</v>
      </c>
      <c r="G17" s="4" t="s">
        <v>7</v>
      </c>
      <c r="H17" s="4">
        <v>14.27</v>
      </c>
      <c r="I17" s="3">
        <v>70</v>
      </c>
      <c r="J17">
        <v>998.9</v>
      </c>
      <c r="O17">
        <f t="shared" si="0"/>
        <v>70</v>
      </c>
      <c r="P17">
        <f t="shared" si="1"/>
        <v>998.9</v>
      </c>
    </row>
    <row r="18" spans="1:16" ht="14" x14ac:dyDescent="0.15">
      <c r="A18" s="4" t="s">
        <v>40</v>
      </c>
      <c r="B18" s="4" t="s">
        <v>12</v>
      </c>
      <c r="C18" s="4" t="s">
        <v>41</v>
      </c>
      <c r="D18" s="4" t="s">
        <v>155</v>
      </c>
      <c r="E18" s="9" t="s">
        <v>158</v>
      </c>
      <c r="F18" s="9" t="s">
        <v>156</v>
      </c>
      <c r="G18" s="4" t="s">
        <v>7</v>
      </c>
      <c r="H18" s="4">
        <v>14.27</v>
      </c>
      <c r="I18" s="3">
        <v>51</v>
      </c>
      <c r="J18">
        <v>727.77</v>
      </c>
      <c r="O18">
        <f t="shared" si="0"/>
        <v>51</v>
      </c>
      <c r="P18">
        <f t="shared" si="1"/>
        <v>727.77</v>
      </c>
    </row>
    <row r="19" spans="1:16" ht="14" x14ac:dyDescent="0.15">
      <c r="A19" s="4" t="s">
        <v>16</v>
      </c>
      <c r="B19" s="4" t="s">
        <v>12</v>
      </c>
      <c r="C19" s="4" t="s">
        <v>17</v>
      </c>
      <c r="D19" s="4" t="s">
        <v>155</v>
      </c>
      <c r="E19" s="9" t="s">
        <v>158</v>
      </c>
      <c r="F19" s="9" t="s">
        <v>156</v>
      </c>
      <c r="G19" s="4" t="s">
        <v>7</v>
      </c>
      <c r="H19" s="4">
        <v>14.27</v>
      </c>
      <c r="I19" s="3">
        <v>15</v>
      </c>
      <c r="J19">
        <v>214.04999999999998</v>
      </c>
      <c r="O19">
        <f t="shared" si="0"/>
        <v>15</v>
      </c>
      <c r="P19">
        <f t="shared" si="1"/>
        <v>214.04999999999998</v>
      </c>
    </row>
    <row r="20" spans="1:16" ht="14" x14ac:dyDescent="0.15">
      <c r="A20" s="4" t="s">
        <v>47</v>
      </c>
      <c r="B20" s="4" t="s">
        <v>12</v>
      </c>
      <c r="C20" s="4" t="s">
        <v>48</v>
      </c>
      <c r="D20" s="4" t="s">
        <v>155</v>
      </c>
      <c r="E20" s="9" t="s">
        <v>158</v>
      </c>
      <c r="F20" s="9" t="s">
        <v>156</v>
      </c>
      <c r="G20" s="4" t="s">
        <v>7</v>
      </c>
      <c r="H20" s="4">
        <v>14.27</v>
      </c>
      <c r="I20" s="3">
        <v>71</v>
      </c>
      <c r="J20">
        <v>1013.17</v>
      </c>
      <c r="O20">
        <f t="shared" si="0"/>
        <v>71</v>
      </c>
      <c r="P20">
        <f t="shared" si="1"/>
        <v>1013.17</v>
      </c>
    </row>
    <row r="21" spans="1:16" ht="14" x14ac:dyDescent="0.15">
      <c r="A21" s="4" t="s">
        <v>35</v>
      </c>
      <c r="B21" s="4" t="s">
        <v>12</v>
      </c>
      <c r="C21" s="4" t="s">
        <v>36</v>
      </c>
      <c r="D21" s="4" t="s">
        <v>155</v>
      </c>
      <c r="E21" s="9" t="s">
        <v>158</v>
      </c>
      <c r="F21" s="9" t="s">
        <v>156</v>
      </c>
      <c r="G21" s="4" t="s">
        <v>7</v>
      </c>
      <c r="H21" s="4">
        <v>14.27</v>
      </c>
      <c r="I21" s="3">
        <v>48</v>
      </c>
      <c r="J21">
        <v>684.96</v>
      </c>
      <c r="O21">
        <f t="shared" si="0"/>
        <v>48</v>
      </c>
      <c r="P21">
        <f t="shared" si="1"/>
        <v>684.96</v>
      </c>
    </row>
    <row r="22" spans="1:16" ht="14" x14ac:dyDescent="0.15">
      <c r="A22" s="4" t="s">
        <v>14</v>
      </c>
      <c r="B22" s="4" t="s">
        <v>12</v>
      </c>
      <c r="C22" s="4" t="s">
        <v>15</v>
      </c>
      <c r="D22" s="4" t="s">
        <v>155</v>
      </c>
      <c r="E22" s="9" t="s">
        <v>158</v>
      </c>
      <c r="F22" s="9" t="s">
        <v>156</v>
      </c>
      <c r="G22" s="4" t="s">
        <v>7</v>
      </c>
      <c r="H22" s="4">
        <v>14.27</v>
      </c>
      <c r="I22" s="3">
        <v>12</v>
      </c>
      <c r="J22">
        <v>171.24</v>
      </c>
      <c r="O22">
        <f t="shared" si="0"/>
        <v>12</v>
      </c>
      <c r="P22">
        <f t="shared" si="1"/>
        <v>171.24</v>
      </c>
    </row>
    <row r="23" spans="1:16" ht="14" x14ac:dyDescent="0.15">
      <c r="A23" s="4" t="s">
        <v>22</v>
      </c>
      <c r="B23" s="4" t="s">
        <v>12</v>
      </c>
      <c r="C23" s="4" t="s">
        <v>23</v>
      </c>
      <c r="D23" s="4" t="s">
        <v>155</v>
      </c>
      <c r="E23" s="9" t="s">
        <v>158</v>
      </c>
      <c r="F23" s="9" t="s">
        <v>156</v>
      </c>
      <c r="G23" s="4" t="s">
        <v>7</v>
      </c>
      <c r="H23" s="4">
        <v>14.21</v>
      </c>
      <c r="I23" s="3">
        <v>28</v>
      </c>
      <c r="J23">
        <v>397.88</v>
      </c>
      <c r="O23">
        <f t="shared" si="0"/>
        <v>28</v>
      </c>
      <c r="P23">
        <f t="shared" si="1"/>
        <v>397.88</v>
      </c>
    </row>
    <row r="24" spans="1:16" ht="14" x14ac:dyDescent="0.15">
      <c r="A24" s="4" t="s">
        <v>20</v>
      </c>
      <c r="B24" s="4" t="s">
        <v>12</v>
      </c>
      <c r="C24" s="4" t="s">
        <v>21</v>
      </c>
      <c r="D24" s="4" t="s">
        <v>155</v>
      </c>
      <c r="E24" s="9" t="s">
        <v>158</v>
      </c>
      <c r="F24" s="9" t="s">
        <v>156</v>
      </c>
      <c r="G24" s="4" t="s">
        <v>7</v>
      </c>
      <c r="H24" s="4">
        <v>14.22</v>
      </c>
      <c r="I24" s="3">
        <v>20</v>
      </c>
      <c r="J24">
        <v>284.40000000000003</v>
      </c>
      <c r="O24">
        <f t="shared" si="0"/>
        <v>20</v>
      </c>
      <c r="P24">
        <f t="shared" si="1"/>
        <v>284.40000000000003</v>
      </c>
    </row>
    <row r="25" spans="1:16" ht="14" x14ac:dyDescent="0.15">
      <c r="A25" s="4" t="s">
        <v>11</v>
      </c>
      <c r="B25" s="4" t="s">
        <v>12</v>
      </c>
      <c r="C25" s="4" t="s">
        <v>13</v>
      </c>
      <c r="D25" s="4" t="s">
        <v>155</v>
      </c>
      <c r="E25" s="9" t="s">
        <v>158</v>
      </c>
      <c r="F25" s="9" t="s">
        <v>156</v>
      </c>
      <c r="G25" s="4" t="s">
        <v>7</v>
      </c>
      <c r="H25" s="4">
        <v>14.23</v>
      </c>
      <c r="I25" s="3">
        <v>12</v>
      </c>
      <c r="J25">
        <v>170.76</v>
      </c>
      <c r="O25">
        <f t="shared" si="0"/>
        <v>12</v>
      </c>
      <c r="P25">
        <f t="shared" si="1"/>
        <v>170.76</v>
      </c>
    </row>
    <row r="26" spans="1:16" ht="14" x14ac:dyDescent="0.15">
      <c r="A26" s="4" t="s">
        <v>49</v>
      </c>
      <c r="B26" s="4" t="s">
        <v>12</v>
      </c>
      <c r="C26" s="4" t="s">
        <v>50</v>
      </c>
      <c r="D26" s="4" t="s">
        <v>155</v>
      </c>
      <c r="E26" s="9" t="s">
        <v>158</v>
      </c>
      <c r="F26" s="9" t="s">
        <v>156</v>
      </c>
      <c r="G26" s="4" t="s">
        <v>7</v>
      </c>
      <c r="H26" s="4">
        <v>14.2</v>
      </c>
      <c r="I26" s="3">
        <v>73</v>
      </c>
      <c r="J26">
        <v>1036.5999999999999</v>
      </c>
      <c r="O26">
        <f t="shared" si="0"/>
        <v>73</v>
      </c>
      <c r="P26">
        <f t="shared" si="1"/>
        <v>1036.5999999999999</v>
      </c>
    </row>
    <row r="27" spans="1:16" ht="14" x14ac:dyDescent="0.15">
      <c r="A27" s="4" t="s">
        <v>24</v>
      </c>
      <c r="B27" s="4" t="s">
        <v>12</v>
      </c>
      <c r="C27" s="4" t="s">
        <v>25</v>
      </c>
      <c r="D27" s="4" t="s">
        <v>155</v>
      </c>
      <c r="E27" s="9" t="s">
        <v>158</v>
      </c>
      <c r="F27" s="9" t="s">
        <v>156</v>
      </c>
      <c r="G27" s="4" t="s">
        <v>7</v>
      </c>
      <c r="H27" s="4">
        <v>14.17</v>
      </c>
      <c r="I27" s="3">
        <v>31</v>
      </c>
      <c r="J27">
        <v>439.27</v>
      </c>
      <c r="O27">
        <f t="shared" si="0"/>
        <v>31</v>
      </c>
      <c r="P27">
        <f t="shared" si="1"/>
        <v>439.27</v>
      </c>
    </row>
    <row r="28" spans="1:16" ht="14" x14ac:dyDescent="0.15">
      <c r="A28" s="4" t="s">
        <v>18</v>
      </c>
      <c r="B28" s="4" t="s">
        <v>12</v>
      </c>
      <c r="C28" s="4" t="s">
        <v>19</v>
      </c>
      <c r="D28" s="4" t="s">
        <v>155</v>
      </c>
      <c r="E28" s="9" t="s">
        <v>158</v>
      </c>
      <c r="F28" s="9" t="s">
        <v>156</v>
      </c>
      <c r="G28" s="4" t="s">
        <v>7</v>
      </c>
      <c r="H28" s="4">
        <v>14.2</v>
      </c>
      <c r="I28" s="3">
        <v>15</v>
      </c>
      <c r="J28">
        <v>213</v>
      </c>
      <c r="O28">
        <f t="shared" si="0"/>
        <v>15</v>
      </c>
      <c r="P28">
        <f t="shared" si="1"/>
        <v>213</v>
      </c>
    </row>
    <row r="29" spans="1:16" ht="14" x14ac:dyDescent="0.15">
      <c r="A29" s="4" t="s">
        <v>81</v>
      </c>
      <c r="B29" s="4" t="s">
        <v>12</v>
      </c>
      <c r="C29" s="4" t="s">
        <v>82</v>
      </c>
      <c r="D29" s="4" t="s">
        <v>155</v>
      </c>
      <c r="E29" s="9" t="s">
        <v>158</v>
      </c>
      <c r="F29" s="9" t="s">
        <v>156</v>
      </c>
      <c r="G29" s="4" t="s">
        <v>7</v>
      </c>
      <c r="H29" s="4">
        <v>16.72</v>
      </c>
      <c r="I29" s="3">
        <v>443</v>
      </c>
      <c r="J29">
        <v>7406.9599999999991</v>
      </c>
      <c r="O29">
        <f t="shared" si="0"/>
        <v>443</v>
      </c>
      <c r="P29">
        <f t="shared" si="1"/>
        <v>7406.9599999999991</v>
      </c>
    </row>
    <row r="30" spans="1:16" ht="14" x14ac:dyDescent="0.15">
      <c r="A30" s="16" t="s">
        <v>81</v>
      </c>
      <c r="B30" s="16" t="s">
        <v>12</v>
      </c>
      <c r="C30" s="16" t="s">
        <v>171</v>
      </c>
      <c r="D30" s="4" t="s">
        <v>155</v>
      </c>
      <c r="E30" s="9" t="s">
        <v>158</v>
      </c>
      <c r="F30" s="9" t="s">
        <v>217</v>
      </c>
      <c r="G30" s="16" t="s">
        <v>7</v>
      </c>
      <c r="H30" s="16">
        <f>L30/K30</f>
        <v>17.710010256410254</v>
      </c>
      <c r="I30" s="19"/>
      <c r="K30" s="21">
        <v>487.5</v>
      </c>
      <c r="L30" s="21">
        <v>8633.6299999999992</v>
      </c>
      <c r="O30">
        <f>IF(F30="购入",O29+I30+K30-M30)</f>
        <v>930.5</v>
      </c>
      <c r="P30">
        <f t="shared" si="1"/>
        <v>16040.589999999998</v>
      </c>
    </row>
    <row r="31" spans="1:16" ht="14" x14ac:dyDescent="0.15">
      <c r="A31" s="16" t="s">
        <v>81</v>
      </c>
      <c r="B31" s="16" t="s">
        <v>12</v>
      </c>
      <c r="C31" s="16" t="s">
        <v>171</v>
      </c>
      <c r="D31" s="4" t="s">
        <v>155</v>
      </c>
      <c r="E31" s="9" t="s">
        <v>158</v>
      </c>
      <c r="F31" s="9" t="s">
        <v>229</v>
      </c>
      <c r="G31" s="19"/>
      <c r="H31" s="19"/>
      <c r="I31" s="19"/>
      <c r="M31" s="21">
        <v>443</v>
      </c>
      <c r="O31" t="b">
        <f t="shared" si="0"/>
        <v>0</v>
      </c>
      <c r="P31">
        <f t="shared" si="1"/>
        <v>16040.589999999998</v>
      </c>
    </row>
    <row r="32" spans="1:16" ht="14" x14ac:dyDescent="0.15">
      <c r="A32" s="6" t="s">
        <v>95</v>
      </c>
      <c r="B32" s="6" t="s">
        <v>12</v>
      </c>
      <c r="C32" s="6" t="s">
        <v>96</v>
      </c>
      <c r="D32" s="4" t="s">
        <v>155</v>
      </c>
      <c r="E32" s="9" t="s">
        <v>158</v>
      </c>
      <c r="F32" s="9" t="s">
        <v>156</v>
      </c>
      <c r="G32" s="6" t="s">
        <v>7</v>
      </c>
      <c r="H32" s="6">
        <v>16.760000000000002</v>
      </c>
      <c r="I32" s="5">
        <v>405</v>
      </c>
      <c r="J32">
        <v>6787.8</v>
      </c>
      <c r="O32">
        <f t="shared" si="0"/>
        <v>405</v>
      </c>
      <c r="P32">
        <f t="shared" si="1"/>
        <v>6787.8</v>
      </c>
    </row>
    <row r="33" spans="1:16" ht="14" x14ac:dyDescent="0.15">
      <c r="A33" s="16" t="s">
        <v>95</v>
      </c>
      <c r="B33" s="16" t="s">
        <v>12</v>
      </c>
      <c r="C33" s="16" t="s">
        <v>228</v>
      </c>
      <c r="D33" s="4" t="s">
        <v>155</v>
      </c>
      <c r="E33" s="9" t="s">
        <v>158</v>
      </c>
      <c r="F33" s="9" t="s">
        <v>229</v>
      </c>
      <c r="G33" s="19"/>
      <c r="H33" s="19"/>
      <c r="I33" s="19"/>
      <c r="M33" s="21">
        <v>200</v>
      </c>
      <c r="O33" t="b">
        <f t="shared" si="0"/>
        <v>0</v>
      </c>
      <c r="P33">
        <f t="shared" si="1"/>
        <v>6787.8</v>
      </c>
    </row>
    <row r="34" spans="1:16" ht="14" x14ac:dyDescent="0.15">
      <c r="A34" s="16" t="s">
        <v>172</v>
      </c>
      <c r="B34" s="16" t="s">
        <v>12</v>
      </c>
      <c r="C34" s="16" t="s">
        <v>173</v>
      </c>
      <c r="D34" s="4" t="s">
        <v>155</v>
      </c>
      <c r="E34" s="9" t="s">
        <v>158</v>
      </c>
      <c r="F34" s="9" t="s">
        <v>217</v>
      </c>
      <c r="G34" s="16" t="s">
        <v>7</v>
      </c>
      <c r="H34" s="16">
        <f>L34/K34</f>
        <v>17.710021881838074</v>
      </c>
      <c r="I34" s="19"/>
      <c r="K34" s="21">
        <v>228.5</v>
      </c>
      <c r="L34" s="21">
        <v>4046.74</v>
      </c>
      <c r="O34">
        <f>IF(F34="购入",O33+I34+K34-M34)</f>
        <v>228.5</v>
      </c>
      <c r="P34">
        <f t="shared" si="1"/>
        <v>4046.74</v>
      </c>
    </row>
    <row r="35" spans="1:16" ht="14" x14ac:dyDescent="0.15">
      <c r="A35" s="4" t="s">
        <v>55</v>
      </c>
      <c r="B35" s="4" t="s">
        <v>12</v>
      </c>
      <c r="C35" s="4" t="s">
        <v>56</v>
      </c>
      <c r="D35" s="4" t="s">
        <v>155</v>
      </c>
      <c r="E35" s="9" t="s">
        <v>158</v>
      </c>
      <c r="F35" s="9" t="s">
        <v>156</v>
      </c>
      <c r="G35" s="4" t="s">
        <v>7</v>
      </c>
      <c r="H35" s="4">
        <v>16.72</v>
      </c>
      <c r="I35" s="3">
        <v>92</v>
      </c>
      <c r="J35">
        <v>1538.2399999999998</v>
      </c>
      <c r="O35">
        <f t="shared" si="0"/>
        <v>92</v>
      </c>
      <c r="P35">
        <f t="shared" si="1"/>
        <v>1538.2399999999998</v>
      </c>
    </row>
    <row r="36" spans="1:16" ht="14" x14ac:dyDescent="0.15">
      <c r="A36" s="16" t="s">
        <v>55</v>
      </c>
      <c r="B36" s="16" t="s">
        <v>12</v>
      </c>
      <c r="C36" s="16" t="s">
        <v>56</v>
      </c>
      <c r="D36" s="4" t="s">
        <v>155</v>
      </c>
      <c r="E36" s="9" t="s">
        <v>158</v>
      </c>
      <c r="F36" s="9" t="s">
        <v>217</v>
      </c>
      <c r="G36" s="16" t="s">
        <v>7</v>
      </c>
      <c r="H36" s="16">
        <f>L36/K36</f>
        <v>17.990031347962383</v>
      </c>
      <c r="I36" s="19"/>
      <c r="K36" s="21">
        <v>159.5</v>
      </c>
      <c r="L36" s="21">
        <v>2869.41</v>
      </c>
      <c r="O36">
        <f>IF(F36="购入",O35+I36+K36-M36)</f>
        <v>251.5</v>
      </c>
      <c r="P36">
        <f t="shared" si="1"/>
        <v>4407.6499999999996</v>
      </c>
    </row>
    <row r="37" spans="1:16" ht="14" x14ac:dyDescent="0.15">
      <c r="A37" s="16" t="s">
        <v>55</v>
      </c>
      <c r="B37" s="16" t="s">
        <v>12</v>
      </c>
      <c r="C37" s="16" t="s">
        <v>56</v>
      </c>
      <c r="D37" s="4" t="s">
        <v>155</v>
      </c>
      <c r="E37" s="9" t="s">
        <v>158</v>
      </c>
      <c r="F37" s="9" t="s">
        <v>229</v>
      </c>
      <c r="G37" s="19"/>
      <c r="H37" s="19"/>
      <c r="I37" s="19"/>
      <c r="M37" s="21">
        <v>251.5</v>
      </c>
      <c r="O37" t="b">
        <f t="shared" si="0"/>
        <v>0</v>
      </c>
      <c r="P37">
        <f t="shared" si="1"/>
        <v>4407.6499999999996</v>
      </c>
    </row>
    <row r="38" spans="1:16" ht="14" x14ac:dyDescent="0.15">
      <c r="A38" s="16" t="s">
        <v>174</v>
      </c>
      <c r="B38" s="16" t="s">
        <v>12</v>
      </c>
      <c r="C38" s="16" t="s">
        <v>175</v>
      </c>
      <c r="D38" s="4" t="s">
        <v>155</v>
      </c>
      <c r="E38" s="9" t="s">
        <v>158</v>
      </c>
      <c r="F38" s="9" t="s">
        <v>217</v>
      </c>
      <c r="G38" s="16" t="s">
        <v>7</v>
      </c>
      <c r="H38" s="16">
        <f>L38/K38</f>
        <v>17.710023980815347</v>
      </c>
      <c r="I38" s="19"/>
      <c r="K38" s="21">
        <v>208.5</v>
      </c>
      <c r="L38" s="21">
        <v>3692.54</v>
      </c>
      <c r="O38">
        <f>IF(F38="购入",O37+I38+K38-M38)</f>
        <v>208.5</v>
      </c>
      <c r="P38">
        <f t="shared" si="1"/>
        <v>3692.54</v>
      </c>
    </row>
    <row r="39" spans="1:16" ht="14" x14ac:dyDescent="0.15">
      <c r="A39" s="8" t="s">
        <v>68</v>
      </c>
      <c r="B39" s="8" t="s">
        <v>12</v>
      </c>
      <c r="C39" s="8" t="s">
        <v>69</v>
      </c>
      <c r="D39" s="4" t="s">
        <v>155</v>
      </c>
      <c r="E39" s="9" t="s">
        <v>158</v>
      </c>
      <c r="F39" s="9" t="s">
        <v>156</v>
      </c>
      <c r="G39" s="8" t="s">
        <v>7</v>
      </c>
      <c r="H39" s="8">
        <v>16.79</v>
      </c>
      <c r="I39" s="7">
        <v>91.5</v>
      </c>
      <c r="J39">
        <v>1536.2849999999999</v>
      </c>
      <c r="O39">
        <f t="shared" si="0"/>
        <v>91.5</v>
      </c>
      <c r="P39">
        <f t="shared" si="1"/>
        <v>1536.2849999999999</v>
      </c>
    </row>
    <row r="40" spans="1:16" ht="14" x14ac:dyDescent="0.15">
      <c r="A40" s="16" t="s">
        <v>68</v>
      </c>
      <c r="B40" s="16" t="s">
        <v>12</v>
      </c>
      <c r="C40" s="16" t="s">
        <v>69</v>
      </c>
      <c r="D40" s="4" t="s">
        <v>155</v>
      </c>
      <c r="E40" s="9" t="s">
        <v>158</v>
      </c>
      <c r="F40" s="9" t="s">
        <v>229</v>
      </c>
      <c r="G40" s="19"/>
      <c r="H40" s="19"/>
      <c r="I40" s="19"/>
      <c r="M40" s="21">
        <v>91.5</v>
      </c>
      <c r="O40" t="b">
        <f t="shared" si="0"/>
        <v>0</v>
      </c>
      <c r="P40">
        <f t="shared" si="1"/>
        <v>1536.2849999999999</v>
      </c>
    </row>
    <row r="41" spans="1:16" ht="14" x14ac:dyDescent="0.15">
      <c r="A41" s="16" t="s">
        <v>176</v>
      </c>
      <c r="B41" s="16" t="s">
        <v>12</v>
      </c>
      <c r="C41" s="16" t="s">
        <v>177</v>
      </c>
      <c r="D41" s="4" t="s">
        <v>155</v>
      </c>
      <c r="E41" s="9" t="s">
        <v>158</v>
      </c>
      <c r="F41" s="9" t="s">
        <v>217</v>
      </c>
      <c r="G41" s="16" t="s">
        <v>7</v>
      </c>
      <c r="H41" s="16">
        <f>L41/K41</f>
        <v>18.05</v>
      </c>
      <c r="I41" s="19"/>
      <c r="K41" s="21">
        <v>116</v>
      </c>
      <c r="L41" s="21">
        <v>2093.8000000000002</v>
      </c>
      <c r="O41">
        <f>IF(F41="购入",O40+I41+K41-M41)</f>
        <v>116</v>
      </c>
      <c r="P41">
        <f t="shared" si="1"/>
        <v>2093.8000000000002</v>
      </c>
    </row>
    <row r="42" spans="1:16" ht="14" x14ac:dyDescent="0.15">
      <c r="A42" s="16" t="s">
        <v>176</v>
      </c>
      <c r="B42" s="16" t="s">
        <v>12</v>
      </c>
      <c r="C42" s="16" t="s">
        <v>177</v>
      </c>
      <c r="D42" s="4" t="s">
        <v>155</v>
      </c>
      <c r="E42" s="9" t="s">
        <v>158</v>
      </c>
      <c r="F42" s="9" t="s">
        <v>229</v>
      </c>
      <c r="G42" s="19"/>
      <c r="H42" s="19"/>
      <c r="I42" s="19"/>
      <c r="M42" s="21">
        <v>116</v>
      </c>
      <c r="O42" t="b">
        <f t="shared" si="0"/>
        <v>0</v>
      </c>
      <c r="P42">
        <f t="shared" si="1"/>
        <v>2093.8000000000002</v>
      </c>
    </row>
    <row r="43" spans="1:16" ht="14" x14ac:dyDescent="0.15">
      <c r="A43" s="8" t="s">
        <v>106</v>
      </c>
      <c r="B43" s="8" t="s">
        <v>12</v>
      </c>
      <c r="C43" s="8" t="s">
        <v>107</v>
      </c>
      <c r="D43" s="4" t="s">
        <v>155</v>
      </c>
      <c r="E43" s="9" t="s">
        <v>158</v>
      </c>
      <c r="F43" s="9" t="s">
        <v>156</v>
      </c>
      <c r="G43" s="8" t="s">
        <v>7</v>
      </c>
      <c r="H43" s="8">
        <v>16.79</v>
      </c>
      <c r="I43" s="7">
        <v>600</v>
      </c>
      <c r="J43">
        <v>10074</v>
      </c>
      <c r="O43">
        <f t="shared" si="0"/>
        <v>600</v>
      </c>
      <c r="P43">
        <f t="shared" si="1"/>
        <v>10074</v>
      </c>
    </row>
    <row r="44" spans="1:16" ht="14" x14ac:dyDescent="0.15">
      <c r="A44" s="16" t="s">
        <v>106</v>
      </c>
      <c r="B44" s="16" t="s">
        <v>12</v>
      </c>
      <c r="C44" s="16" t="s">
        <v>107</v>
      </c>
      <c r="D44" s="4" t="s">
        <v>155</v>
      </c>
      <c r="E44" s="9" t="s">
        <v>158</v>
      </c>
      <c r="F44" s="9" t="s">
        <v>229</v>
      </c>
      <c r="G44" s="19"/>
      <c r="H44" s="19"/>
      <c r="I44" s="19"/>
      <c r="M44" s="21">
        <v>300</v>
      </c>
      <c r="O44" t="b">
        <f t="shared" si="0"/>
        <v>0</v>
      </c>
      <c r="P44">
        <f t="shared" si="1"/>
        <v>10074</v>
      </c>
    </row>
    <row r="45" spans="1:16" ht="14" x14ac:dyDescent="0.15">
      <c r="A45" s="6" t="s">
        <v>77</v>
      </c>
      <c r="B45" s="6" t="s">
        <v>12</v>
      </c>
      <c r="C45" s="6" t="s">
        <v>78</v>
      </c>
      <c r="D45" s="4" t="s">
        <v>155</v>
      </c>
      <c r="E45" s="9" t="s">
        <v>158</v>
      </c>
      <c r="F45" s="9" t="s">
        <v>156</v>
      </c>
      <c r="G45" s="6" t="s">
        <v>7</v>
      </c>
      <c r="H45" s="6">
        <v>16.79</v>
      </c>
      <c r="I45" s="5">
        <v>215</v>
      </c>
      <c r="J45">
        <v>3609.85</v>
      </c>
      <c r="O45">
        <f t="shared" si="0"/>
        <v>215</v>
      </c>
      <c r="P45">
        <f t="shared" si="1"/>
        <v>3609.85</v>
      </c>
    </row>
    <row r="46" spans="1:16" ht="14" x14ac:dyDescent="0.15">
      <c r="A46" s="16" t="s">
        <v>77</v>
      </c>
      <c r="B46" s="16" t="s">
        <v>12</v>
      </c>
      <c r="C46" s="16" t="s">
        <v>78</v>
      </c>
      <c r="D46" s="4" t="s">
        <v>155</v>
      </c>
      <c r="E46" s="9" t="s">
        <v>158</v>
      </c>
      <c r="F46" s="9" t="s">
        <v>217</v>
      </c>
      <c r="G46" s="16" t="s">
        <v>7</v>
      </c>
      <c r="H46" s="16">
        <f>L46/K46</f>
        <v>17.854417670682732</v>
      </c>
      <c r="I46" s="19"/>
      <c r="K46" s="21">
        <v>498</v>
      </c>
      <c r="L46" s="21">
        <v>8891.5</v>
      </c>
      <c r="O46">
        <f>IF(F46="购入",O45+I46+K46-M46)</f>
        <v>713</v>
      </c>
      <c r="P46">
        <f t="shared" si="1"/>
        <v>12501.35</v>
      </c>
    </row>
    <row r="47" spans="1:16" ht="14" x14ac:dyDescent="0.15">
      <c r="A47" s="16" t="s">
        <v>77</v>
      </c>
      <c r="B47" s="16" t="s">
        <v>12</v>
      </c>
      <c r="C47" s="16" t="s">
        <v>78</v>
      </c>
      <c r="D47" s="4" t="s">
        <v>155</v>
      </c>
      <c r="E47" s="9" t="s">
        <v>158</v>
      </c>
      <c r="F47" s="9" t="s">
        <v>229</v>
      </c>
      <c r="G47" s="19"/>
      <c r="H47" s="19"/>
      <c r="I47" s="19"/>
      <c r="M47" s="21">
        <v>426.5</v>
      </c>
      <c r="O47" t="b">
        <f t="shared" si="0"/>
        <v>0</v>
      </c>
      <c r="P47">
        <f t="shared" si="1"/>
        <v>12501.35</v>
      </c>
    </row>
    <row r="48" spans="1:16" ht="14" x14ac:dyDescent="0.15">
      <c r="A48" s="16" t="s">
        <v>178</v>
      </c>
      <c r="B48" s="16" t="s">
        <v>12</v>
      </c>
      <c r="C48" s="16" t="s">
        <v>179</v>
      </c>
      <c r="D48" s="4" t="s">
        <v>155</v>
      </c>
      <c r="E48" s="9" t="s">
        <v>158</v>
      </c>
      <c r="F48" s="9" t="s">
        <v>217</v>
      </c>
      <c r="G48" s="16" t="s">
        <v>7</v>
      </c>
      <c r="H48" s="16">
        <f>L48/K48</f>
        <v>16.79005076142132</v>
      </c>
      <c r="I48" s="19"/>
      <c r="K48" s="21">
        <v>98.5</v>
      </c>
      <c r="L48" s="21">
        <v>1653.82</v>
      </c>
      <c r="O48">
        <f>IF(F48="购入",O47+I48+K48-M48)</f>
        <v>98.5</v>
      </c>
      <c r="P48">
        <f t="shared" si="1"/>
        <v>1653.82</v>
      </c>
    </row>
    <row r="49" spans="1:16" ht="14" x14ac:dyDescent="0.15">
      <c r="A49" s="16" t="s">
        <v>178</v>
      </c>
      <c r="B49" s="16" t="s">
        <v>12</v>
      </c>
      <c r="C49" s="16" t="s">
        <v>179</v>
      </c>
      <c r="D49" s="4" t="s">
        <v>155</v>
      </c>
      <c r="E49" s="9" t="s">
        <v>158</v>
      </c>
      <c r="F49" s="9" t="s">
        <v>229</v>
      </c>
      <c r="G49" s="19"/>
      <c r="H49" s="19"/>
      <c r="I49" s="19"/>
      <c r="M49" s="21">
        <v>98.5</v>
      </c>
      <c r="O49" t="b">
        <f t="shared" si="0"/>
        <v>0</v>
      </c>
      <c r="P49">
        <f t="shared" si="1"/>
        <v>1653.82</v>
      </c>
    </row>
    <row r="50" spans="1:16" ht="14" x14ac:dyDescent="0.15">
      <c r="A50" s="16" t="s">
        <v>180</v>
      </c>
      <c r="B50" s="16" t="s">
        <v>12</v>
      </c>
      <c r="C50" s="16" t="s">
        <v>181</v>
      </c>
      <c r="D50" s="4" t="s">
        <v>155</v>
      </c>
      <c r="E50" s="9" t="s">
        <v>158</v>
      </c>
      <c r="F50" s="9" t="s">
        <v>217</v>
      </c>
      <c r="G50" s="16" t="s">
        <v>7</v>
      </c>
      <c r="H50" s="16">
        <f>L50/K50</f>
        <v>17.709999999999997</v>
      </c>
      <c r="I50" s="19"/>
      <c r="K50" s="21">
        <v>79</v>
      </c>
      <c r="L50" s="21">
        <v>1399.09</v>
      </c>
      <c r="O50">
        <f>IF(F50="购入",O49+I50+K50-M50)</f>
        <v>79</v>
      </c>
      <c r="P50">
        <f t="shared" si="1"/>
        <v>1399.09</v>
      </c>
    </row>
    <row r="51" spans="1:16" ht="14" x14ac:dyDescent="0.15">
      <c r="A51" s="16" t="s">
        <v>180</v>
      </c>
      <c r="B51" s="16" t="s">
        <v>12</v>
      </c>
      <c r="C51" s="16" t="s">
        <v>181</v>
      </c>
      <c r="D51" s="4" t="s">
        <v>155</v>
      </c>
      <c r="E51" s="9" t="s">
        <v>158</v>
      </c>
      <c r="F51" s="9" t="s">
        <v>229</v>
      </c>
      <c r="G51" s="19"/>
      <c r="H51" s="19"/>
      <c r="I51" s="19"/>
      <c r="M51" s="21">
        <v>79</v>
      </c>
      <c r="O51" t="b">
        <f t="shared" si="0"/>
        <v>0</v>
      </c>
      <c r="P51">
        <f t="shared" si="1"/>
        <v>1399.09</v>
      </c>
    </row>
    <row r="52" spans="1:16" ht="14" x14ac:dyDescent="0.15">
      <c r="A52" s="16" t="s">
        <v>182</v>
      </c>
      <c r="B52" s="16" t="s">
        <v>12</v>
      </c>
      <c r="C52" s="16" t="s">
        <v>183</v>
      </c>
      <c r="D52" s="4" t="s">
        <v>155</v>
      </c>
      <c r="E52" s="9" t="s">
        <v>158</v>
      </c>
      <c r="F52" s="9" t="s">
        <v>217</v>
      </c>
      <c r="G52" s="16" t="s">
        <v>7</v>
      </c>
      <c r="H52" s="16">
        <f>L52/K52</f>
        <v>18.05</v>
      </c>
      <c r="I52" s="19"/>
      <c r="K52" s="21">
        <v>75</v>
      </c>
      <c r="L52" s="21">
        <v>1353.75</v>
      </c>
      <c r="O52">
        <f>IF(F52="购入",O51+I52+K52-M52)</f>
        <v>75</v>
      </c>
      <c r="P52">
        <f t="shared" si="1"/>
        <v>1353.75</v>
      </c>
    </row>
    <row r="53" spans="1:16" ht="14" x14ac:dyDescent="0.15">
      <c r="A53" s="16" t="s">
        <v>182</v>
      </c>
      <c r="B53" s="16" t="s">
        <v>12</v>
      </c>
      <c r="C53" s="16" t="s">
        <v>183</v>
      </c>
      <c r="D53" s="4" t="s">
        <v>155</v>
      </c>
      <c r="E53" s="9" t="s">
        <v>158</v>
      </c>
      <c r="F53" s="9" t="s">
        <v>229</v>
      </c>
      <c r="G53" s="19"/>
      <c r="H53" s="19"/>
      <c r="I53" s="19"/>
      <c r="M53" s="21">
        <v>75</v>
      </c>
      <c r="O53" t="b">
        <f t="shared" si="0"/>
        <v>0</v>
      </c>
      <c r="P53">
        <f t="shared" si="1"/>
        <v>1353.75</v>
      </c>
    </row>
    <row r="54" spans="1:16" ht="14" x14ac:dyDescent="0.15">
      <c r="A54" s="8" t="s">
        <v>57</v>
      </c>
      <c r="B54" s="8" t="s">
        <v>12</v>
      </c>
      <c r="C54" s="8" t="s">
        <v>58</v>
      </c>
      <c r="D54" s="4" t="s">
        <v>155</v>
      </c>
      <c r="E54" s="9" t="s">
        <v>158</v>
      </c>
      <c r="F54" s="9" t="s">
        <v>156</v>
      </c>
      <c r="G54" s="8" t="s">
        <v>7</v>
      </c>
      <c r="H54" s="8">
        <v>16.79</v>
      </c>
      <c r="I54" s="7">
        <v>53.5</v>
      </c>
      <c r="J54">
        <v>898.26499999999999</v>
      </c>
      <c r="O54">
        <f t="shared" si="0"/>
        <v>53.5</v>
      </c>
      <c r="P54">
        <f t="shared" si="1"/>
        <v>898.26499999999999</v>
      </c>
    </row>
    <row r="55" spans="1:16" ht="14" x14ac:dyDescent="0.15">
      <c r="A55" s="16" t="s">
        <v>184</v>
      </c>
      <c r="B55" s="16" t="s">
        <v>12</v>
      </c>
      <c r="C55" s="16" t="s">
        <v>185</v>
      </c>
      <c r="D55" s="4" t="s">
        <v>155</v>
      </c>
      <c r="E55" s="9" t="s">
        <v>158</v>
      </c>
      <c r="F55" s="9" t="s">
        <v>217</v>
      </c>
      <c r="G55" s="16" t="s">
        <v>7</v>
      </c>
      <c r="H55" s="16">
        <f>L55/K55</f>
        <v>17.710024213075059</v>
      </c>
      <c r="I55" s="19"/>
      <c r="K55" s="21">
        <v>206.5</v>
      </c>
      <c r="L55" s="21">
        <v>3657.12</v>
      </c>
      <c r="O55">
        <f t="shared" ref="O55:O56" si="2">IF(F55="购入",O54+I55+K55-M55)</f>
        <v>260</v>
      </c>
      <c r="P55">
        <f t="shared" si="1"/>
        <v>3657.12</v>
      </c>
    </row>
    <row r="56" spans="1:16" ht="14" x14ac:dyDescent="0.15">
      <c r="A56" s="16" t="s">
        <v>186</v>
      </c>
      <c r="B56" s="16" t="s">
        <v>9</v>
      </c>
      <c r="C56" s="16" t="s">
        <v>187</v>
      </c>
      <c r="D56" s="4" t="s">
        <v>155</v>
      </c>
      <c r="E56" s="9" t="s">
        <v>158</v>
      </c>
      <c r="F56" s="9" t="s">
        <v>217</v>
      </c>
      <c r="G56" s="16" t="s">
        <v>7</v>
      </c>
      <c r="H56" s="16">
        <f>L56/K56</f>
        <v>16.755237810349982</v>
      </c>
      <c r="I56" s="19"/>
      <c r="K56" s="21">
        <v>1671.5</v>
      </c>
      <c r="L56" s="21">
        <v>28006.379999999997</v>
      </c>
      <c r="O56">
        <f t="shared" si="2"/>
        <v>1931.5</v>
      </c>
      <c r="P56">
        <f t="shared" si="1"/>
        <v>28006.379999999997</v>
      </c>
    </row>
    <row r="57" spans="1:16" ht="14" x14ac:dyDescent="0.15">
      <c r="A57" s="16" t="s">
        <v>186</v>
      </c>
      <c r="B57" s="16" t="s">
        <v>9</v>
      </c>
      <c r="C57" s="16" t="s">
        <v>187</v>
      </c>
      <c r="D57" s="4" t="s">
        <v>155</v>
      </c>
      <c r="E57" s="9" t="s">
        <v>158</v>
      </c>
      <c r="F57" s="9" t="s">
        <v>229</v>
      </c>
      <c r="G57" s="19"/>
      <c r="H57" s="19"/>
      <c r="I57" s="19"/>
      <c r="M57" s="21">
        <v>1032</v>
      </c>
      <c r="O57" t="b">
        <f t="shared" si="0"/>
        <v>0</v>
      </c>
      <c r="P57">
        <f t="shared" si="1"/>
        <v>28006.379999999997</v>
      </c>
    </row>
    <row r="58" spans="1:16" ht="14" x14ac:dyDescent="0.15">
      <c r="A58" s="4" t="s">
        <v>118</v>
      </c>
      <c r="B58" s="4" t="s">
        <v>9</v>
      </c>
      <c r="C58" s="4" t="s">
        <v>119</v>
      </c>
      <c r="D58" s="4" t="s">
        <v>155</v>
      </c>
      <c r="E58" s="9" t="s">
        <v>158</v>
      </c>
      <c r="F58" s="9" t="s">
        <v>156</v>
      </c>
      <c r="G58" s="4" t="s">
        <v>7</v>
      </c>
      <c r="H58" s="4">
        <v>15.36</v>
      </c>
      <c r="I58" s="3">
        <v>1458.5</v>
      </c>
      <c r="J58">
        <v>22402.559999999998</v>
      </c>
      <c r="O58">
        <f t="shared" si="0"/>
        <v>1458.5</v>
      </c>
      <c r="P58">
        <f t="shared" si="1"/>
        <v>22402.559999999998</v>
      </c>
    </row>
    <row r="59" spans="1:16" ht="14" x14ac:dyDescent="0.15">
      <c r="A59" s="16" t="s">
        <v>118</v>
      </c>
      <c r="B59" s="16" t="s">
        <v>9</v>
      </c>
      <c r="C59" s="16" t="s">
        <v>119</v>
      </c>
      <c r="D59" s="4" t="s">
        <v>155</v>
      </c>
      <c r="E59" s="9" t="s">
        <v>158</v>
      </c>
      <c r="F59" s="9" t="s">
        <v>229</v>
      </c>
      <c r="G59" s="19"/>
      <c r="H59" s="19"/>
      <c r="I59" s="19"/>
      <c r="M59" s="21">
        <v>1042</v>
      </c>
      <c r="O59" t="b">
        <f t="shared" si="0"/>
        <v>0</v>
      </c>
      <c r="P59">
        <f t="shared" si="1"/>
        <v>22402.559999999998</v>
      </c>
    </row>
    <row r="60" spans="1:16" ht="14" x14ac:dyDescent="0.15">
      <c r="A60" s="16" t="s">
        <v>188</v>
      </c>
      <c r="B60" s="16" t="s">
        <v>9</v>
      </c>
      <c r="C60" s="16" t="s">
        <v>189</v>
      </c>
      <c r="D60" s="4" t="s">
        <v>155</v>
      </c>
      <c r="E60" s="9" t="s">
        <v>158</v>
      </c>
      <c r="F60" s="9" t="s">
        <v>217</v>
      </c>
      <c r="G60" s="16" t="s">
        <v>7</v>
      </c>
      <c r="H60" s="16">
        <f>L60/K60</f>
        <v>16.685153894472361</v>
      </c>
      <c r="I60" s="19"/>
      <c r="K60" s="21">
        <v>3184</v>
      </c>
      <c r="L60" s="21">
        <v>53125.53</v>
      </c>
      <c r="O60">
        <f>IF(F60="购入",O59+I60+K60-M60)</f>
        <v>3184</v>
      </c>
      <c r="P60">
        <f t="shared" si="1"/>
        <v>53125.53</v>
      </c>
    </row>
    <row r="61" spans="1:16" ht="14" x14ac:dyDescent="0.15">
      <c r="A61" s="16" t="s">
        <v>188</v>
      </c>
      <c r="B61" s="16" t="s">
        <v>9</v>
      </c>
      <c r="C61" s="16" t="s">
        <v>189</v>
      </c>
      <c r="D61" s="4" t="s">
        <v>155</v>
      </c>
      <c r="E61" s="9" t="s">
        <v>158</v>
      </c>
      <c r="F61" s="9" t="s">
        <v>229</v>
      </c>
      <c r="G61" s="19"/>
      <c r="H61" s="19"/>
      <c r="I61" s="19"/>
      <c r="M61" s="21">
        <v>2639</v>
      </c>
      <c r="O61" t="b">
        <f t="shared" si="0"/>
        <v>0</v>
      </c>
      <c r="P61">
        <f t="shared" si="1"/>
        <v>53125.53</v>
      </c>
    </row>
    <row r="62" spans="1:16" ht="14" x14ac:dyDescent="0.15">
      <c r="A62" s="4" t="s">
        <v>132</v>
      </c>
      <c r="B62" s="4" t="s">
        <v>9</v>
      </c>
      <c r="C62" s="4" t="s">
        <v>133</v>
      </c>
      <c r="D62" s="4" t="s">
        <v>155</v>
      </c>
      <c r="E62" s="9" t="s">
        <v>158</v>
      </c>
      <c r="F62" s="9" t="s">
        <v>156</v>
      </c>
      <c r="G62" s="4" t="s">
        <v>7</v>
      </c>
      <c r="H62" s="4">
        <v>16.059999999999999</v>
      </c>
      <c r="I62" s="3">
        <v>2188</v>
      </c>
      <c r="J62">
        <v>35139.279999999999</v>
      </c>
      <c r="O62">
        <f t="shared" si="0"/>
        <v>2188</v>
      </c>
      <c r="P62">
        <f t="shared" si="1"/>
        <v>35139.279999999999</v>
      </c>
    </row>
    <row r="63" spans="1:16" ht="14" x14ac:dyDescent="0.15">
      <c r="A63" s="16" t="s">
        <v>132</v>
      </c>
      <c r="B63" s="16" t="s">
        <v>9</v>
      </c>
      <c r="C63" s="16" t="s">
        <v>133</v>
      </c>
      <c r="D63" s="4" t="s">
        <v>155</v>
      </c>
      <c r="E63" s="9" t="s">
        <v>158</v>
      </c>
      <c r="F63" s="9" t="s">
        <v>217</v>
      </c>
      <c r="G63" s="16" t="s">
        <v>7</v>
      </c>
      <c r="H63" s="16">
        <f>L63/K63</f>
        <v>17.621109285127361</v>
      </c>
      <c r="I63" s="19"/>
      <c r="K63" s="21">
        <v>3651</v>
      </c>
      <c r="L63" s="21">
        <v>64334.67</v>
      </c>
      <c r="O63">
        <f>IF(F63="购入",O62+I63+K63-M63)</f>
        <v>5839</v>
      </c>
      <c r="P63">
        <f t="shared" si="1"/>
        <v>99473.95</v>
      </c>
    </row>
    <row r="64" spans="1:16" ht="14" x14ac:dyDescent="0.15">
      <c r="A64" s="16" t="s">
        <v>132</v>
      </c>
      <c r="B64" s="16" t="s">
        <v>9</v>
      </c>
      <c r="C64" s="16" t="s">
        <v>133</v>
      </c>
      <c r="D64" s="4" t="s">
        <v>155</v>
      </c>
      <c r="E64" s="9" t="s">
        <v>158</v>
      </c>
      <c r="F64" s="9" t="s">
        <v>229</v>
      </c>
      <c r="G64" s="19"/>
      <c r="H64" s="19"/>
      <c r="I64" s="19"/>
      <c r="M64" s="21">
        <v>4787</v>
      </c>
      <c r="O64" t="b">
        <f t="shared" si="0"/>
        <v>0</v>
      </c>
      <c r="P64">
        <f t="shared" si="1"/>
        <v>99473.95</v>
      </c>
    </row>
    <row r="65" spans="1:18" ht="14" x14ac:dyDescent="0.15">
      <c r="A65" s="4" t="s">
        <v>79</v>
      </c>
      <c r="B65" s="4" t="s">
        <v>9</v>
      </c>
      <c r="C65" s="4" t="s">
        <v>80</v>
      </c>
      <c r="D65" s="4" t="s">
        <v>155</v>
      </c>
      <c r="E65" s="9" t="s">
        <v>158</v>
      </c>
      <c r="F65" s="9" t="s">
        <v>156</v>
      </c>
      <c r="G65" s="4" t="s">
        <v>7</v>
      </c>
      <c r="H65" s="4">
        <v>15.51</v>
      </c>
      <c r="I65" s="3">
        <v>425</v>
      </c>
      <c r="J65">
        <v>6591.75</v>
      </c>
      <c r="O65">
        <f t="shared" si="0"/>
        <v>425</v>
      </c>
      <c r="P65">
        <f t="shared" si="1"/>
        <v>6591.75</v>
      </c>
    </row>
    <row r="66" spans="1:18" ht="14" x14ac:dyDescent="0.15">
      <c r="A66" s="16" t="s">
        <v>79</v>
      </c>
      <c r="B66" s="16" t="s">
        <v>9</v>
      </c>
      <c r="C66" s="16" t="s">
        <v>80</v>
      </c>
      <c r="D66" s="4" t="s">
        <v>155</v>
      </c>
      <c r="E66" s="9" t="s">
        <v>158</v>
      </c>
      <c r="F66" s="9" t="s">
        <v>217</v>
      </c>
      <c r="G66" s="16" t="s">
        <v>7</v>
      </c>
      <c r="H66" s="16">
        <f>L66/K66</f>
        <v>17.238790834494502</v>
      </c>
      <c r="I66" s="19"/>
      <c r="K66" s="21">
        <v>6459</v>
      </c>
      <c r="L66" s="21">
        <v>111345.34999999999</v>
      </c>
      <c r="O66">
        <f>IF(F66="购入",O65+I66+K66-M66)</f>
        <v>6884</v>
      </c>
      <c r="P66">
        <f t="shared" si="1"/>
        <v>117937.09999999999</v>
      </c>
    </row>
    <row r="67" spans="1:18" ht="14" x14ac:dyDescent="0.15">
      <c r="A67" s="16" t="s">
        <v>79</v>
      </c>
      <c r="B67" s="16" t="s">
        <v>9</v>
      </c>
      <c r="C67" s="16" t="s">
        <v>80</v>
      </c>
      <c r="D67" s="4" t="s">
        <v>155</v>
      </c>
      <c r="E67" s="9" t="s">
        <v>158</v>
      </c>
      <c r="F67" s="9" t="s">
        <v>229</v>
      </c>
      <c r="G67" s="19"/>
      <c r="H67" s="19"/>
      <c r="I67" s="19"/>
      <c r="M67" s="21">
        <v>6167.5</v>
      </c>
      <c r="O67" t="b">
        <f t="shared" si="0"/>
        <v>0</v>
      </c>
      <c r="P67">
        <f t="shared" si="1"/>
        <v>117937.09999999999</v>
      </c>
    </row>
    <row r="68" spans="1:18" ht="14" x14ac:dyDescent="0.15">
      <c r="A68" s="4" t="s">
        <v>97</v>
      </c>
      <c r="B68" s="4" t="s">
        <v>9</v>
      </c>
      <c r="C68" s="4" t="s">
        <v>98</v>
      </c>
      <c r="D68" s="4" t="s">
        <v>155</v>
      </c>
      <c r="E68" s="9" t="s">
        <v>158</v>
      </c>
      <c r="F68" s="9" t="s">
        <v>156</v>
      </c>
      <c r="G68" s="4" t="s">
        <v>7</v>
      </c>
      <c r="H68" s="4">
        <v>15.64</v>
      </c>
      <c r="I68" s="3">
        <v>645.5</v>
      </c>
      <c r="J68">
        <v>10095.620000000001</v>
      </c>
      <c r="O68">
        <f t="shared" ref="O68:O130" si="3">IF(F68="期初",I68+K68-M68)</f>
        <v>645.5</v>
      </c>
      <c r="P68">
        <f t="shared" ref="P68:P131" si="4">IF(AND(TRIM(F68)&lt;&gt;"期初",TRIM(A68)=TRIM(A67)),P67+J68+L68-N68,J68+L68-N68)</f>
        <v>10095.620000000001</v>
      </c>
      <c r="R68" t="b">
        <f>IF(AND(A68="TB17",F68="期初"),(I68+K68-M68))</f>
        <v>0</v>
      </c>
    </row>
    <row r="69" spans="1:18" ht="14" x14ac:dyDescent="0.15">
      <c r="A69" s="16" t="s">
        <v>97</v>
      </c>
      <c r="B69" s="16" t="s">
        <v>9</v>
      </c>
      <c r="C69" s="16" t="s">
        <v>98</v>
      </c>
      <c r="D69" s="4" t="s">
        <v>155</v>
      </c>
      <c r="E69" s="9" t="s">
        <v>158</v>
      </c>
      <c r="F69" s="9" t="s">
        <v>229</v>
      </c>
      <c r="G69" s="19"/>
      <c r="H69" s="19"/>
      <c r="I69" s="19"/>
      <c r="M69" s="21">
        <v>645.5</v>
      </c>
      <c r="O69" t="b">
        <f t="shared" si="3"/>
        <v>0</v>
      </c>
      <c r="P69">
        <f t="shared" si="4"/>
        <v>10095.620000000001</v>
      </c>
    </row>
    <row r="70" spans="1:18" ht="14" x14ac:dyDescent="0.15">
      <c r="A70" s="4" t="s">
        <v>87</v>
      </c>
      <c r="B70" s="4" t="s">
        <v>9</v>
      </c>
      <c r="C70" s="4" t="s">
        <v>88</v>
      </c>
      <c r="D70" s="4" t="s">
        <v>155</v>
      </c>
      <c r="E70" s="9" t="s">
        <v>158</v>
      </c>
      <c r="F70" s="9" t="s">
        <v>156</v>
      </c>
      <c r="G70" s="4" t="s">
        <v>7</v>
      </c>
      <c r="H70" s="4">
        <v>15.71</v>
      </c>
      <c r="I70" s="3">
        <v>542.5</v>
      </c>
      <c r="J70">
        <v>8522.6750000000011</v>
      </c>
      <c r="O70">
        <f t="shared" si="3"/>
        <v>542.5</v>
      </c>
      <c r="P70">
        <f t="shared" si="4"/>
        <v>8522.6750000000011</v>
      </c>
    </row>
    <row r="71" spans="1:18" ht="14" x14ac:dyDescent="0.15">
      <c r="A71" s="16" t="s">
        <v>87</v>
      </c>
      <c r="B71" s="16" t="s">
        <v>9</v>
      </c>
      <c r="C71" s="16" t="s">
        <v>88</v>
      </c>
      <c r="D71" s="4" t="s">
        <v>155</v>
      </c>
      <c r="E71" s="9" t="s">
        <v>158</v>
      </c>
      <c r="F71" s="9" t="s">
        <v>217</v>
      </c>
      <c r="G71" s="16" t="s">
        <v>7</v>
      </c>
      <c r="H71" s="16">
        <f>L71/K71</f>
        <v>17.302310469314079</v>
      </c>
      <c r="I71" s="19"/>
      <c r="K71" s="21">
        <v>3601</v>
      </c>
      <c r="L71" s="21">
        <v>62305.62</v>
      </c>
      <c r="O71">
        <f>IF(F71="购入",O70+I71+K71-M71)</f>
        <v>4143.5</v>
      </c>
      <c r="P71">
        <f t="shared" si="4"/>
        <v>70828.294999999998</v>
      </c>
    </row>
    <row r="72" spans="1:18" ht="14" x14ac:dyDescent="0.15">
      <c r="A72" s="26" t="s">
        <v>87</v>
      </c>
      <c r="B72" s="26" t="s">
        <v>9</v>
      </c>
      <c r="C72" s="26" t="s">
        <v>88</v>
      </c>
      <c r="D72" s="4" t="s">
        <v>155</v>
      </c>
      <c r="E72" s="9" t="s">
        <v>158</v>
      </c>
      <c r="F72" s="9" t="s">
        <v>227</v>
      </c>
      <c r="G72" s="4" t="s">
        <v>7</v>
      </c>
      <c r="H72" s="19"/>
      <c r="I72" s="19"/>
      <c r="K72" s="30">
        <v>1337</v>
      </c>
      <c r="L72" s="34">
        <v>20910.679999999997</v>
      </c>
      <c r="O72" t="b">
        <f t="shared" si="3"/>
        <v>0</v>
      </c>
      <c r="P72">
        <f t="shared" si="4"/>
        <v>91738.974999999991</v>
      </c>
    </row>
    <row r="73" spans="1:18" ht="14" x14ac:dyDescent="0.15">
      <c r="A73" s="11" t="s">
        <v>87</v>
      </c>
      <c r="B73" s="11" t="s">
        <v>9</v>
      </c>
      <c r="C73" s="11" t="s">
        <v>88</v>
      </c>
      <c r="D73" s="4" t="s">
        <v>155</v>
      </c>
      <c r="E73" s="9" t="s">
        <v>158</v>
      </c>
      <c r="F73" s="9" t="s">
        <v>229</v>
      </c>
      <c r="G73" s="20"/>
      <c r="H73" s="27"/>
      <c r="I73" s="27"/>
      <c r="K73" s="20"/>
      <c r="L73" s="22"/>
      <c r="M73" s="21">
        <v>2512</v>
      </c>
      <c r="O73" t="b">
        <f t="shared" si="3"/>
        <v>0</v>
      </c>
      <c r="P73">
        <f t="shared" si="4"/>
        <v>91738.974999999991</v>
      </c>
    </row>
    <row r="74" spans="1:18" ht="14" x14ac:dyDescent="0.15">
      <c r="A74" s="15" t="s">
        <v>128</v>
      </c>
      <c r="B74" s="15" t="s">
        <v>9</v>
      </c>
      <c r="C74" s="15" t="s">
        <v>129</v>
      </c>
      <c r="D74" s="4" t="s">
        <v>155</v>
      </c>
      <c r="E74" s="9" t="s">
        <v>158</v>
      </c>
      <c r="F74" s="9" t="s">
        <v>156</v>
      </c>
      <c r="G74" s="15" t="s">
        <v>7</v>
      </c>
      <c r="H74" s="17">
        <v>15.35</v>
      </c>
      <c r="I74" s="18">
        <v>2165</v>
      </c>
      <c r="J74">
        <v>33232.75</v>
      </c>
      <c r="K74" s="20"/>
      <c r="L74" s="22"/>
      <c r="O74">
        <f t="shared" si="3"/>
        <v>2165</v>
      </c>
      <c r="P74">
        <f t="shared" si="4"/>
        <v>33232.75</v>
      </c>
    </row>
    <row r="75" spans="1:18" ht="14" x14ac:dyDescent="0.15">
      <c r="A75" s="11" t="s">
        <v>128</v>
      </c>
      <c r="B75" s="11" t="s">
        <v>9</v>
      </c>
      <c r="C75" s="11" t="s">
        <v>129</v>
      </c>
      <c r="D75" s="4" t="s">
        <v>155</v>
      </c>
      <c r="E75" s="9" t="s">
        <v>158</v>
      </c>
      <c r="F75" s="9" t="s">
        <v>217</v>
      </c>
      <c r="G75" s="11" t="s">
        <v>7</v>
      </c>
      <c r="H75" s="14">
        <f>L75/K75</f>
        <v>16.84</v>
      </c>
      <c r="K75" s="12">
        <v>2414</v>
      </c>
      <c r="L75" s="13">
        <v>40651.760000000002</v>
      </c>
      <c r="O75">
        <f>IF(F75="购入",O74+I75+K75-M75)</f>
        <v>4579</v>
      </c>
      <c r="P75">
        <f t="shared" si="4"/>
        <v>73884.510000000009</v>
      </c>
    </row>
    <row r="76" spans="1:18" ht="14" x14ac:dyDescent="0.15">
      <c r="A76" s="11" t="s">
        <v>128</v>
      </c>
      <c r="B76" s="11" t="s">
        <v>9</v>
      </c>
      <c r="C76" s="11" t="s">
        <v>129</v>
      </c>
      <c r="D76" s="4" t="s">
        <v>155</v>
      </c>
      <c r="E76" s="9" t="s">
        <v>158</v>
      </c>
      <c r="F76" s="9" t="s">
        <v>229</v>
      </c>
      <c r="G76" s="20"/>
      <c r="H76" s="27"/>
      <c r="I76" s="27"/>
      <c r="K76" s="20"/>
      <c r="L76" s="22"/>
      <c r="M76" s="21">
        <v>3771</v>
      </c>
      <c r="O76" t="b">
        <f t="shared" si="3"/>
        <v>0</v>
      </c>
      <c r="P76">
        <f t="shared" si="4"/>
        <v>73884.510000000009</v>
      </c>
    </row>
    <row r="77" spans="1:18" ht="14" x14ac:dyDescent="0.15">
      <c r="A77" s="15" t="s">
        <v>122</v>
      </c>
      <c r="B77" s="15" t="s">
        <v>9</v>
      </c>
      <c r="C77" s="15" t="s">
        <v>123</v>
      </c>
      <c r="D77" s="4" t="s">
        <v>155</v>
      </c>
      <c r="E77" s="9" t="s">
        <v>158</v>
      </c>
      <c r="F77" s="9" t="s">
        <v>156</v>
      </c>
      <c r="G77" s="15" t="s">
        <v>7</v>
      </c>
      <c r="H77" s="17">
        <v>15.89</v>
      </c>
      <c r="I77" s="18">
        <v>1742</v>
      </c>
      <c r="J77">
        <v>27680.38</v>
      </c>
      <c r="K77" s="20"/>
      <c r="L77" s="22"/>
      <c r="O77">
        <f t="shared" si="3"/>
        <v>1742</v>
      </c>
      <c r="P77">
        <f t="shared" si="4"/>
        <v>27680.38</v>
      </c>
    </row>
    <row r="78" spans="1:18" ht="14" x14ac:dyDescent="0.15">
      <c r="A78" s="11" t="s">
        <v>122</v>
      </c>
      <c r="B78" s="11" t="s">
        <v>9</v>
      </c>
      <c r="C78" s="11" t="s">
        <v>123</v>
      </c>
      <c r="D78" s="4" t="s">
        <v>155</v>
      </c>
      <c r="E78" s="9" t="s">
        <v>158</v>
      </c>
      <c r="F78" s="9" t="s">
        <v>217</v>
      </c>
      <c r="G78" s="11" t="s">
        <v>7</v>
      </c>
      <c r="H78" s="14">
        <f>L78/K78</f>
        <v>16.89</v>
      </c>
      <c r="I78" s="27"/>
      <c r="K78" s="12">
        <v>2860</v>
      </c>
      <c r="L78" s="13">
        <v>48305.4</v>
      </c>
      <c r="O78">
        <f>IF(F78="购入",O77+I78+K78-M78)</f>
        <v>4602</v>
      </c>
      <c r="P78">
        <f t="shared" si="4"/>
        <v>75985.78</v>
      </c>
    </row>
    <row r="79" spans="1:18" ht="14" x14ac:dyDescent="0.15">
      <c r="A79" s="11" t="s">
        <v>122</v>
      </c>
      <c r="B79" s="11" t="s">
        <v>9</v>
      </c>
      <c r="C79" s="11" t="s">
        <v>123</v>
      </c>
      <c r="D79" s="4" t="s">
        <v>155</v>
      </c>
      <c r="E79" s="9" t="s">
        <v>158</v>
      </c>
      <c r="F79" s="9" t="s">
        <v>229</v>
      </c>
      <c r="G79" s="20"/>
      <c r="H79" s="27"/>
      <c r="I79" s="27"/>
      <c r="K79" s="20"/>
      <c r="L79" s="22"/>
      <c r="M79" s="21">
        <v>2235</v>
      </c>
      <c r="O79" t="b">
        <f t="shared" si="3"/>
        <v>0</v>
      </c>
      <c r="P79">
        <f t="shared" si="4"/>
        <v>75985.78</v>
      </c>
    </row>
    <row r="80" spans="1:18" ht="14" x14ac:dyDescent="0.15">
      <c r="A80" s="15" t="s">
        <v>124</v>
      </c>
      <c r="B80" s="15" t="s">
        <v>9</v>
      </c>
      <c r="C80" s="15" t="s">
        <v>125</v>
      </c>
      <c r="D80" s="4" t="s">
        <v>155</v>
      </c>
      <c r="E80" s="9" t="s">
        <v>158</v>
      </c>
      <c r="F80" s="9" t="s">
        <v>156</v>
      </c>
      <c r="G80" s="15" t="s">
        <v>7</v>
      </c>
      <c r="H80" s="17">
        <v>15.89</v>
      </c>
      <c r="I80" s="18">
        <v>2106</v>
      </c>
      <c r="J80">
        <v>33464.340000000004</v>
      </c>
      <c r="K80" s="20"/>
      <c r="L80" s="22"/>
      <c r="O80">
        <f t="shared" si="3"/>
        <v>2106</v>
      </c>
      <c r="P80">
        <f t="shared" si="4"/>
        <v>33464.340000000004</v>
      </c>
    </row>
    <row r="81" spans="1:16" ht="14" x14ac:dyDescent="0.15">
      <c r="A81" s="11" t="s">
        <v>124</v>
      </c>
      <c r="B81" s="11" t="s">
        <v>9</v>
      </c>
      <c r="C81" s="11" t="s">
        <v>125</v>
      </c>
      <c r="D81" s="4" t="s">
        <v>155</v>
      </c>
      <c r="E81" s="9" t="s">
        <v>158</v>
      </c>
      <c r="F81" s="9" t="s">
        <v>217</v>
      </c>
      <c r="G81" s="11" t="s">
        <v>7</v>
      </c>
      <c r="H81" s="14">
        <f>L81/K81</f>
        <v>16.890002341372043</v>
      </c>
      <c r="I81" s="27"/>
      <c r="K81" s="12">
        <v>2135.5</v>
      </c>
      <c r="L81" s="13">
        <v>36068.6</v>
      </c>
      <c r="O81">
        <f>IF(F81="购入",O80+I81+K81-M81)</f>
        <v>4241.5</v>
      </c>
      <c r="P81">
        <f t="shared" si="4"/>
        <v>69532.94</v>
      </c>
    </row>
    <row r="82" spans="1:16" ht="14" x14ac:dyDescent="0.15">
      <c r="A82" s="11" t="s">
        <v>124</v>
      </c>
      <c r="B82" s="11" t="s">
        <v>9</v>
      </c>
      <c r="C82" s="11" t="s">
        <v>125</v>
      </c>
      <c r="D82" s="4" t="s">
        <v>155</v>
      </c>
      <c r="E82" s="9" t="s">
        <v>158</v>
      </c>
      <c r="F82" s="9" t="s">
        <v>229</v>
      </c>
      <c r="G82" s="20"/>
      <c r="H82" s="27"/>
      <c r="I82" s="27"/>
      <c r="K82" s="20"/>
      <c r="L82" s="22"/>
      <c r="M82" s="21">
        <v>2819</v>
      </c>
      <c r="O82" t="b">
        <f t="shared" si="3"/>
        <v>0</v>
      </c>
      <c r="P82">
        <f t="shared" si="4"/>
        <v>69532.94</v>
      </c>
    </row>
    <row r="83" spans="1:16" ht="14" x14ac:dyDescent="0.15">
      <c r="A83" s="15" t="s">
        <v>8</v>
      </c>
      <c r="B83" s="15" t="s">
        <v>9</v>
      </c>
      <c r="C83" s="15" t="s">
        <v>10</v>
      </c>
      <c r="D83" s="4" t="s">
        <v>155</v>
      </c>
      <c r="E83" s="9" t="s">
        <v>158</v>
      </c>
      <c r="F83" s="9" t="s">
        <v>156</v>
      </c>
      <c r="G83" s="15" t="s">
        <v>7</v>
      </c>
      <c r="H83" s="17">
        <v>17.27</v>
      </c>
      <c r="I83" s="18">
        <v>5</v>
      </c>
      <c r="J83">
        <v>86.35</v>
      </c>
      <c r="K83" s="20"/>
      <c r="L83" s="22"/>
      <c r="O83">
        <f t="shared" si="3"/>
        <v>5</v>
      </c>
      <c r="P83">
        <f t="shared" si="4"/>
        <v>86.35</v>
      </c>
    </row>
    <row r="84" spans="1:16" ht="14" x14ac:dyDescent="0.15">
      <c r="A84" s="11" t="s">
        <v>8</v>
      </c>
      <c r="B84" s="11" t="s">
        <v>9</v>
      </c>
      <c r="C84" s="11" t="s">
        <v>10</v>
      </c>
      <c r="D84" s="4" t="s">
        <v>155</v>
      </c>
      <c r="E84" s="9" t="s">
        <v>158</v>
      </c>
      <c r="F84" s="9" t="s">
        <v>217</v>
      </c>
      <c r="G84" s="11" t="s">
        <v>7</v>
      </c>
      <c r="H84" s="14">
        <f>L84/K84</f>
        <v>16.890002343566909</v>
      </c>
      <c r="I84" s="27"/>
      <c r="K84" s="12">
        <v>2133.5</v>
      </c>
      <c r="L84" s="13">
        <v>36034.82</v>
      </c>
      <c r="O84">
        <f>IF(F84="购入",O83+I84+K84-M84)</f>
        <v>2138.5</v>
      </c>
      <c r="P84">
        <f t="shared" si="4"/>
        <v>36121.17</v>
      </c>
    </row>
    <row r="85" spans="1:16" ht="14" x14ac:dyDescent="0.15">
      <c r="A85" s="11" t="s">
        <v>8</v>
      </c>
      <c r="B85" s="11" t="s">
        <v>9</v>
      </c>
      <c r="C85" s="11" t="s">
        <v>10</v>
      </c>
      <c r="D85" s="4" t="s">
        <v>155</v>
      </c>
      <c r="E85" s="9" t="s">
        <v>158</v>
      </c>
      <c r="F85" s="9" t="s">
        <v>229</v>
      </c>
      <c r="G85" s="20"/>
      <c r="H85" s="27"/>
      <c r="I85" s="27"/>
      <c r="K85" s="20"/>
      <c r="L85" s="22"/>
      <c r="M85" s="21">
        <v>2138.5</v>
      </c>
      <c r="O85" t="b">
        <f t="shared" si="3"/>
        <v>0</v>
      </c>
      <c r="P85">
        <f t="shared" si="4"/>
        <v>36121.17</v>
      </c>
    </row>
    <row r="86" spans="1:16" ht="14" x14ac:dyDescent="0.15">
      <c r="A86" s="11" t="s">
        <v>190</v>
      </c>
      <c r="B86" s="11" t="s">
        <v>9</v>
      </c>
      <c r="C86" s="11" t="s">
        <v>191</v>
      </c>
      <c r="D86" s="4" t="s">
        <v>155</v>
      </c>
      <c r="E86" s="9" t="s">
        <v>158</v>
      </c>
      <c r="F86" s="9" t="s">
        <v>217</v>
      </c>
      <c r="G86" s="11" t="s">
        <v>7</v>
      </c>
      <c r="H86" s="14">
        <f>L86/K86</f>
        <v>16.89</v>
      </c>
      <c r="I86" s="27"/>
      <c r="K86" s="12">
        <v>2076</v>
      </c>
      <c r="L86" s="13">
        <v>35063.64</v>
      </c>
      <c r="O86">
        <f>IF(F86="购入",O85+I86+K86-M86)</f>
        <v>2076</v>
      </c>
      <c r="P86">
        <f t="shared" si="4"/>
        <v>35063.64</v>
      </c>
    </row>
    <row r="87" spans="1:16" ht="14" x14ac:dyDescent="0.15">
      <c r="A87" s="11" t="s">
        <v>190</v>
      </c>
      <c r="B87" s="11" t="s">
        <v>9</v>
      </c>
      <c r="C87" s="11" t="s">
        <v>191</v>
      </c>
      <c r="D87" s="4" t="s">
        <v>155</v>
      </c>
      <c r="E87" s="9" t="s">
        <v>158</v>
      </c>
      <c r="F87" s="9" t="s">
        <v>229</v>
      </c>
      <c r="G87" s="20"/>
      <c r="H87" s="27"/>
      <c r="I87" s="27"/>
      <c r="K87" s="20"/>
      <c r="L87" s="22"/>
      <c r="M87" s="21">
        <v>2076</v>
      </c>
      <c r="O87" t="b">
        <f t="shared" si="3"/>
        <v>0</v>
      </c>
      <c r="P87">
        <f t="shared" si="4"/>
        <v>35063.64</v>
      </c>
    </row>
    <row r="88" spans="1:16" ht="14" x14ac:dyDescent="0.15">
      <c r="A88" s="23" t="s">
        <v>218</v>
      </c>
      <c r="B88" s="23" t="s">
        <v>9</v>
      </c>
      <c r="C88" s="23" t="s">
        <v>219</v>
      </c>
      <c r="D88" s="4" t="s">
        <v>155</v>
      </c>
      <c r="E88" s="9" t="s">
        <v>158</v>
      </c>
      <c r="F88" s="9" t="s">
        <v>227</v>
      </c>
      <c r="G88" s="15" t="s">
        <v>7</v>
      </c>
      <c r="H88" s="27"/>
      <c r="I88" s="27"/>
      <c r="K88" s="31">
        <v>2101</v>
      </c>
      <c r="L88" s="25">
        <v>32859.64</v>
      </c>
      <c r="O88" t="b">
        <f t="shared" si="3"/>
        <v>0</v>
      </c>
      <c r="P88">
        <f t="shared" si="4"/>
        <v>32859.64</v>
      </c>
    </row>
    <row r="89" spans="1:16" ht="14" x14ac:dyDescent="0.15">
      <c r="A89" s="11" t="s">
        <v>218</v>
      </c>
      <c r="B89" s="11" t="s">
        <v>9</v>
      </c>
      <c r="C89" s="11" t="s">
        <v>219</v>
      </c>
      <c r="D89" s="4" t="s">
        <v>155</v>
      </c>
      <c r="E89" s="9" t="s">
        <v>158</v>
      </c>
      <c r="F89" s="9" t="s">
        <v>229</v>
      </c>
      <c r="G89" s="20"/>
      <c r="K89" s="20"/>
      <c r="L89" s="22"/>
      <c r="M89" s="21">
        <v>2101</v>
      </c>
      <c r="O89" t="b">
        <f t="shared" si="3"/>
        <v>0</v>
      </c>
      <c r="P89">
        <f t="shared" si="4"/>
        <v>32859.64</v>
      </c>
    </row>
    <row r="90" spans="1:16" ht="14" x14ac:dyDescent="0.15">
      <c r="A90" s="15" t="s">
        <v>120</v>
      </c>
      <c r="B90" s="15" t="s">
        <v>9</v>
      </c>
      <c r="C90" s="15" t="s">
        <v>121</v>
      </c>
      <c r="D90" s="4" t="s">
        <v>155</v>
      </c>
      <c r="E90" s="9" t="s">
        <v>158</v>
      </c>
      <c r="F90" s="9" t="s">
        <v>156</v>
      </c>
      <c r="G90" s="15" t="s">
        <v>7</v>
      </c>
      <c r="H90" s="17">
        <v>15.65</v>
      </c>
      <c r="I90" s="18">
        <v>1463</v>
      </c>
      <c r="J90">
        <v>22895.95</v>
      </c>
      <c r="K90" s="20"/>
      <c r="L90" s="22"/>
      <c r="O90">
        <f t="shared" si="3"/>
        <v>1463</v>
      </c>
      <c r="P90">
        <f t="shared" si="4"/>
        <v>22895.95</v>
      </c>
    </row>
    <row r="91" spans="1:16" ht="14" x14ac:dyDescent="0.15">
      <c r="A91" s="11" t="s">
        <v>120</v>
      </c>
      <c r="B91" s="11" t="s">
        <v>9</v>
      </c>
      <c r="C91" s="11" t="s">
        <v>121</v>
      </c>
      <c r="D91" s="4" t="s">
        <v>155</v>
      </c>
      <c r="E91" s="9" t="s">
        <v>158</v>
      </c>
      <c r="F91" s="9" t="s">
        <v>217</v>
      </c>
      <c r="G91" s="11" t="s">
        <v>7</v>
      </c>
      <c r="H91" s="14">
        <f>L91/K91</f>
        <v>16.999187314172449</v>
      </c>
      <c r="K91" s="12">
        <v>3027</v>
      </c>
      <c r="L91" s="13">
        <v>51456.54</v>
      </c>
      <c r="O91">
        <f>IF(F91="购入",O90+I91+K91-M91)</f>
        <v>4490</v>
      </c>
      <c r="P91">
        <f t="shared" si="4"/>
        <v>74352.490000000005</v>
      </c>
    </row>
    <row r="92" spans="1:16" ht="14" x14ac:dyDescent="0.15">
      <c r="A92" s="11" t="s">
        <v>120</v>
      </c>
      <c r="B92" s="11" t="s">
        <v>9</v>
      </c>
      <c r="C92" s="11" t="s">
        <v>121</v>
      </c>
      <c r="D92" s="4" t="s">
        <v>155</v>
      </c>
      <c r="E92" s="9" t="s">
        <v>158</v>
      </c>
      <c r="F92" s="9" t="s">
        <v>229</v>
      </c>
      <c r="G92" s="20"/>
      <c r="H92" s="27"/>
      <c r="I92" s="27"/>
      <c r="K92" s="20"/>
      <c r="L92" s="22"/>
      <c r="M92" s="21">
        <v>3119</v>
      </c>
      <c r="O92" t="b">
        <f t="shared" si="3"/>
        <v>0</v>
      </c>
      <c r="P92">
        <f t="shared" si="4"/>
        <v>74352.490000000005</v>
      </c>
    </row>
    <row r="93" spans="1:16" ht="14" x14ac:dyDescent="0.15">
      <c r="A93" s="15" t="s">
        <v>126</v>
      </c>
      <c r="B93" s="15" t="s">
        <v>9</v>
      </c>
      <c r="C93" s="15" t="s">
        <v>127</v>
      </c>
      <c r="D93" s="4" t="s">
        <v>155</v>
      </c>
      <c r="E93" s="9" t="s">
        <v>158</v>
      </c>
      <c r="F93" s="9" t="s">
        <v>156</v>
      </c>
      <c r="G93" s="15" t="s">
        <v>7</v>
      </c>
      <c r="H93" s="17">
        <v>15.87</v>
      </c>
      <c r="I93" s="18">
        <v>2124</v>
      </c>
      <c r="J93">
        <v>33707.879999999997</v>
      </c>
      <c r="K93" s="20"/>
      <c r="L93" s="22"/>
      <c r="O93">
        <f t="shared" si="3"/>
        <v>2124</v>
      </c>
      <c r="P93">
        <f t="shared" si="4"/>
        <v>33707.879999999997</v>
      </c>
    </row>
    <row r="94" spans="1:16" ht="14" x14ac:dyDescent="0.15">
      <c r="A94" s="11" t="s">
        <v>126</v>
      </c>
      <c r="B94" s="11" t="s">
        <v>9</v>
      </c>
      <c r="C94" s="11" t="s">
        <v>127</v>
      </c>
      <c r="D94" s="4" t="s">
        <v>155</v>
      </c>
      <c r="E94" s="9" t="s">
        <v>158</v>
      </c>
      <c r="F94" s="9" t="s">
        <v>217</v>
      </c>
      <c r="G94" s="11" t="s">
        <v>7</v>
      </c>
      <c r="H94" s="28">
        <f>L94/K94</f>
        <v>17.57</v>
      </c>
      <c r="K94" s="12">
        <v>2900</v>
      </c>
      <c r="L94" s="13">
        <v>50953</v>
      </c>
      <c r="O94">
        <f>IF(F94="购入",O93+I94+K94-M94)</f>
        <v>5024</v>
      </c>
      <c r="P94">
        <f t="shared" si="4"/>
        <v>84660.88</v>
      </c>
    </row>
    <row r="95" spans="1:16" ht="14" x14ac:dyDescent="0.15">
      <c r="A95" s="11" t="s">
        <v>126</v>
      </c>
      <c r="B95" s="11" t="s">
        <v>9</v>
      </c>
      <c r="C95" s="11" t="s">
        <v>127</v>
      </c>
      <c r="D95" s="4" t="s">
        <v>155</v>
      </c>
      <c r="E95" s="9" t="s">
        <v>158</v>
      </c>
      <c r="F95" s="9" t="s">
        <v>229</v>
      </c>
      <c r="G95" s="20"/>
      <c r="H95" s="27"/>
      <c r="I95" s="27"/>
      <c r="K95" s="20"/>
      <c r="L95" s="22"/>
      <c r="M95" s="21">
        <v>5024</v>
      </c>
      <c r="O95" t="b">
        <f t="shared" si="3"/>
        <v>0</v>
      </c>
      <c r="P95">
        <f t="shared" si="4"/>
        <v>84660.88</v>
      </c>
    </row>
    <row r="96" spans="1:16" ht="14" x14ac:dyDescent="0.15">
      <c r="A96" s="11" t="s">
        <v>192</v>
      </c>
      <c r="B96" s="11" t="s">
        <v>9</v>
      </c>
      <c r="C96" s="11" t="s">
        <v>193</v>
      </c>
      <c r="D96" s="4" t="s">
        <v>155</v>
      </c>
      <c r="E96" s="9" t="s">
        <v>158</v>
      </c>
      <c r="F96" s="9" t="s">
        <v>217</v>
      </c>
      <c r="G96" s="11" t="s">
        <v>7</v>
      </c>
      <c r="H96" s="14">
        <f>L96/K96</f>
        <v>17.397368539325843</v>
      </c>
      <c r="I96" s="27"/>
      <c r="K96" s="12">
        <v>4450</v>
      </c>
      <c r="L96" s="13">
        <v>77418.290000000008</v>
      </c>
      <c r="O96">
        <f>IF(F96="购入",O95+I96+K96-M96)</f>
        <v>4450</v>
      </c>
      <c r="P96">
        <f t="shared" si="4"/>
        <v>77418.290000000008</v>
      </c>
    </row>
    <row r="97" spans="1:16" ht="14" x14ac:dyDescent="0.15">
      <c r="A97" s="11" t="s">
        <v>192</v>
      </c>
      <c r="B97" s="11" t="s">
        <v>9</v>
      </c>
      <c r="C97" s="11" t="s">
        <v>193</v>
      </c>
      <c r="D97" s="4" t="s">
        <v>155</v>
      </c>
      <c r="E97" s="9" t="s">
        <v>158</v>
      </c>
      <c r="F97" s="9" t="s">
        <v>229</v>
      </c>
      <c r="G97" s="20"/>
      <c r="H97" s="27"/>
      <c r="I97" s="27"/>
      <c r="K97" s="20"/>
      <c r="L97" s="22"/>
      <c r="M97" s="21">
        <v>4450</v>
      </c>
      <c r="O97" t="b">
        <f t="shared" si="3"/>
        <v>0</v>
      </c>
      <c r="P97">
        <f t="shared" si="4"/>
        <v>77418.290000000008</v>
      </c>
    </row>
    <row r="98" spans="1:16" ht="14" x14ac:dyDescent="0.15">
      <c r="A98" s="23" t="s">
        <v>220</v>
      </c>
      <c r="B98" s="23" t="s">
        <v>9</v>
      </c>
      <c r="C98" s="23" t="s">
        <v>221</v>
      </c>
      <c r="D98" s="4" t="s">
        <v>155</v>
      </c>
      <c r="E98" s="9" t="s">
        <v>158</v>
      </c>
      <c r="F98" s="9" t="s">
        <v>227</v>
      </c>
      <c r="G98" s="15" t="s">
        <v>7</v>
      </c>
      <c r="H98" s="27"/>
      <c r="K98" s="31">
        <v>2046</v>
      </c>
      <c r="L98" s="25">
        <v>31999.440000000002</v>
      </c>
      <c r="O98" t="b">
        <f t="shared" si="3"/>
        <v>0</v>
      </c>
      <c r="P98">
        <f t="shared" si="4"/>
        <v>31999.440000000002</v>
      </c>
    </row>
    <row r="99" spans="1:16" ht="14" x14ac:dyDescent="0.15">
      <c r="A99" s="11" t="s">
        <v>220</v>
      </c>
      <c r="B99" s="11" t="s">
        <v>9</v>
      </c>
      <c r="C99" s="11" t="s">
        <v>221</v>
      </c>
      <c r="D99" s="4" t="s">
        <v>155</v>
      </c>
      <c r="E99" s="9" t="s">
        <v>158</v>
      </c>
      <c r="F99" s="9" t="s">
        <v>229</v>
      </c>
      <c r="G99" s="20"/>
      <c r="H99" s="27"/>
      <c r="I99" s="27"/>
      <c r="K99" s="20"/>
      <c r="L99" s="22"/>
      <c r="M99" s="21">
        <v>2046</v>
      </c>
      <c r="O99" t="b">
        <f t="shared" si="3"/>
        <v>0</v>
      </c>
      <c r="P99">
        <f t="shared" si="4"/>
        <v>31999.440000000002</v>
      </c>
    </row>
    <row r="100" spans="1:16" ht="14" x14ac:dyDescent="0.15">
      <c r="A100" s="15" t="s">
        <v>112</v>
      </c>
      <c r="B100" s="15" t="s">
        <v>9</v>
      </c>
      <c r="C100" s="15" t="s">
        <v>113</v>
      </c>
      <c r="D100" s="4" t="s">
        <v>155</v>
      </c>
      <c r="E100" s="9" t="s">
        <v>158</v>
      </c>
      <c r="F100" s="9" t="s">
        <v>156</v>
      </c>
      <c r="G100" s="15" t="s">
        <v>7</v>
      </c>
      <c r="H100" s="17">
        <v>15.11</v>
      </c>
      <c r="I100" s="18">
        <v>1112</v>
      </c>
      <c r="J100">
        <v>16802.32</v>
      </c>
      <c r="K100" s="20"/>
      <c r="L100" s="22"/>
      <c r="O100">
        <f t="shared" si="3"/>
        <v>1112</v>
      </c>
      <c r="P100">
        <f t="shared" si="4"/>
        <v>16802.32</v>
      </c>
    </row>
    <row r="101" spans="1:16" ht="14" x14ac:dyDescent="0.15">
      <c r="A101" s="11" t="s">
        <v>112</v>
      </c>
      <c r="B101" s="11" t="s">
        <v>9</v>
      </c>
      <c r="C101" s="11" t="s">
        <v>113</v>
      </c>
      <c r="D101" s="4" t="s">
        <v>155</v>
      </c>
      <c r="E101" s="9" t="s">
        <v>158</v>
      </c>
      <c r="F101" s="9" t="s">
        <v>217</v>
      </c>
      <c r="G101" s="11" t="s">
        <v>7</v>
      </c>
      <c r="H101" s="14">
        <f>L101/K101</f>
        <v>17.290000000000003</v>
      </c>
      <c r="I101" s="27"/>
      <c r="K101" s="12">
        <v>1027</v>
      </c>
      <c r="L101" s="13">
        <v>17756.830000000002</v>
      </c>
      <c r="O101">
        <f>IF(F101="购入",O100+I101+K101-M101)</f>
        <v>2139</v>
      </c>
      <c r="P101">
        <f t="shared" si="4"/>
        <v>34559.15</v>
      </c>
    </row>
    <row r="102" spans="1:16" ht="14" x14ac:dyDescent="0.15">
      <c r="A102" s="11" t="s">
        <v>112</v>
      </c>
      <c r="B102" s="11" t="s">
        <v>9</v>
      </c>
      <c r="C102" s="11" t="s">
        <v>113</v>
      </c>
      <c r="D102" s="4" t="s">
        <v>155</v>
      </c>
      <c r="E102" s="9" t="s">
        <v>158</v>
      </c>
      <c r="F102" s="9" t="s">
        <v>229</v>
      </c>
      <c r="G102" s="20"/>
      <c r="H102" s="27"/>
      <c r="K102" s="20"/>
      <c r="L102" s="22"/>
      <c r="M102" s="21">
        <v>1112</v>
      </c>
      <c r="O102" t="b">
        <f t="shared" si="3"/>
        <v>0</v>
      </c>
      <c r="P102">
        <f t="shared" si="4"/>
        <v>34559.15</v>
      </c>
    </row>
    <row r="103" spans="1:16" ht="14" x14ac:dyDescent="0.15">
      <c r="A103" s="11" t="s">
        <v>194</v>
      </c>
      <c r="B103" s="11" t="s">
        <v>9</v>
      </c>
      <c r="C103" s="11" t="s">
        <v>195</v>
      </c>
      <c r="D103" s="4" t="s">
        <v>155</v>
      </c>
      <c r="E103" s="9" t="s">
        <v>158</v>
      </c>
      <c r="F103" s="9" t="s">
        <v>217</v>
      </c>
      <c r="G103" s="11" t="s">
        <v>7</v>
      </c>
      <c r="H103" s="14">
        <f>L103/K103</f>
        <v>17.600000000000001</v>
      </c>
      <c r="K103" s="12">
        <v>1436.5</v>
      </c>
      <c r="L103" s="13">
        <v>25282.400000000001</v>
      </c>
      <c r="O103">
        <f>IF(F103="购入",O102+I103+K103-M103)</f>
        <v>1436.5</v>
      </c>
      <c r="P103">
        <f t="shared" si="4"/>
        <v>25282.400000000001</v>
      </c>
    </row>
    <row r="104" spans="1:16" ht="14" x14ac:dyDescent="0.15">
      <c r="A104" s="11" t="s">
        <v>194</v>
      </c>
      <c r="B104" s="11" t="s">
        <v>9</v>
      </c>
      <c r="C104" s="11" t="s">
        <v>195</v>
      </c>
      <c r="D104" s="4" t="s">
        <v>155</v>
      </c>
      <c r="E104" s="9" t="s">
        <v>158</v>
      </c>
      <c r="F104" s="9" t="s">
        <v>229</v>
      </c>
      <c r="G104" s="20"/>
      <c r="H104" s="27"/>
      <c r="I104" s="27"/>
      <c r="K104" s="20"/>
      <c r="L104" s="22"/>
      <c r="M104" s="21">
        <v>1213</v>
      </c>
      <c r="O104" t="b">
        <f t="shared" si="3"/>
        <v>0</v>
      </c>
      <c r="P104">
        <f t="shared" si="4"/>
        <v>25282.400000000001</v>
      </c>
    </row>
    <row r="105" spans="1:16" ht="14" x14ac:dyDescent="0.15">
      <c r="A105" s="15" t="s">
        <v>53</v>
      </c>
      <c r="B105" s="15" t="s">
        <v>9</v>
      </c>
      <c r="C105" s="15" t="s">
        <v>54</v>
      </c>
      <c r="D105" s="4" t="s">
        <v>155</v>
      </c>
      <c r="E105" s="9" t="s">
        <v>158</v>
      </c>
      <c r="F105" s="9" t="s">
        <v>156</v>
      </c>
      <c r="G105" s="15" t="s">
        <v>7</v>
      </c>
      <c r="H105" s="17">
        <v>15.55</v>
      </c>
      <c r="I105" s="18">
        <v>91</v>
      </c>
      <c r="J105">
        <v>1415.05</v>
      </c>
      <c r="K105" s="20"/>
      <c r="L105" s="22"/>
      <c r="O105">
        <f t="shared" si="3"/>
        <v>91</v>
      </c>
      <c r="P105">
        <f t="shared" si="4"/>
        <v>1415.05</v>
      </c>
    </row>
    <row r="106" spans="1:16" ht="14" x14ac:dyDescent="0.15">
      <c r="A106" s="11" t="s">
        <v>196</v>
      </c>
      <c r="B106" s="11" t="s">
        <v>9</v>
      </c>
      <c r="C106" s="11" t="s">
        <v>197</v>
      </c>
      <c r="D106" s="4" t="s">
        <v>155</v>
      </c>
      <c r="E106" s="9" t="s">
        <v>158</v>
      </c>
      <c r="F106" s="9" t="s">
        <v>217</v>
      </c>
      <c r="G106" s="11" t="s">
        <v>7</v>
      </c>
      <c r="H106" s="14">
        <f>L106/K106</f>
        <v>17.8</v>
      </c>
      <c r="I106" s="27"/>
      <c r="K106" s="12">
        <v>1073</v>
      </c>
      <c r="L106" s="13">
        <v>19099.400000000001</v>
      </c>
      <c r="O106">
        <f>IF(F106="购入",O105+I106+K106-M106)</f>
        <v>1164</v>
      </c>
      <c r="P106">
        <f t="shared" si="4"/>
        <v>19099.400000000001</v>
      </c>
    </row>
    <row r="107" spans="1:16" ht="14" x14ac:dyDescent="0.15">
      <c r="A107" s="11" t="s">
        <v>196</v>
      </c>
      <c r="B107" s="11" t="s">
        <v>9</v>
      </c>
      <c r="C107" s="11" t="s">
        <v>197</v>
      </c>
      <c r="D107" s="4" t="s">
        <v>155</v>
      </c>
      <c r="E107" s="9" t="s">
        <v>158</v>
      </c>
      <c r="F107" s="9" t="s">
        <v>229</v>
      </c>
      <c r="G107" s="20"/>
      <c r="H107" s="27"/>
      <c r="I107" s="27"/>
      <c r="K107" s="20"/>
      <c r="L107" s="22"/>
      <c r="M107" s="21">
        <v>1073</v>
      </c>
      <c r="O107" t="b">
        <f t="shared" si="3"/>
        <v>0</v>
      </c>
      <c r="P107">
        <f t="shared" si="4"/>
        <v>19099.400000000001</v>
      </c>
    </row>
    <row r="108" spans="1:16" ht="14" x14ac:dyDescent="0.15">
      <c r="A108" s="11" t="s">
        <v>198</v>
      </c>
      <c r="B108" s="11" t="s">
        <v>9</v>
      </c>
      <c r="C108" s="11" t="s">
        <v>199</v>
      </c>
      <c r="D108" s="4" t="s">
        <v>155</v>
      </c>
      <c r="E108" s="9" t="s">
        <v>158</v>
      </c>
      <c r="F108" s="9" t="s">
        <v>217</v>
      </c>
      <c r="G108" s="11" t="s">
        <v>7</v>
      </c>
      <c r="H108" s="14">
        <f>L108/K108</f>
        <v>17.600000000000001</v>
      </c>
      <c r="I108" s="27"/>
      <c r="K108" s="12">
        <v>122.5</v>
      </c>
      <c r="L108" s="13">
        <v>2156</v>
      </c>
      <c r="O108">
        <f t="shared" ref="O108:O109" si="5">IF(F108="购入",O107+I108+K108-M108)</f>
        <v>122.5</v>
      </c>
      <c r="P108">
        <f t="shared" si="4"/>
        <v>2156</v>
      </c>
    </row>
    <row r="109" spans="1:16" ht="14" x14ac:dyDescent="0.15">
      <c r="A109" s="11" t="s">
        <v>200</v>
      </c>
      <c r="B109" s="11" t="s">
        <v>201</v>
      </c>
      <c r="C109" s="11" t="s">
        <v>202</v>
      </c>
      <c r="D109" s="4" t="s">
        <v>155</v>
      </c>
      <c r="E109" s="9" t="s">
        <v>158</v>
      </c>
      <c r="F109" s="9" t="s">
        <v>217</v>
      </c>
      <c r="G109" s="11" t="s">
        <v>7</v>
      </c>
      <c r="H109" s="14">
        <f>L109/K109</f>
        <v>17.7</v>
      </c>
      <c r="I109" s="27"/>
      <c r="K109" s="12">
        <v>394</v>
      </c>
      <c r="L109" s="13">
        <v>6973.8</v>
      </c>
      <c r="O109">
        <f t="shared" si="5"/>
        <v>516.5</v>
      </c>
      <c r="P109">
        <f t="shared" si="4"/>
        <v>6973.8</v>
      </c>
    </row>
    <row r="110" spans="1:16" ht="14" x14ac:dyDescent="0.15">
      <c r="A110" s="11" t="s">
        <v>200</v>
      </c>
      <c r="B110" s="11" t="s">
        <v>201</v>
      </c>
      <c r="C110" s="11" t="s">
        <v>202</v>
      </c>
      <c r="D110" s="4" t="s">
        <v>155</v>
      </c>
      <c r="E110" s="9" t="s">
        <v>158</v>
      </c>
      <c r="F110" s="9" t="s">
        <v>229</v>
      </c>
      <c r="G110" s="20"/>
      <c r="H110" s="27"/>
      <c r="K110" s="20"/>
      <c r="L110" s="22"/>
      <c r="M110" s="21">
        <v>394</v>
      </c>
      <c r="O110" t="b">
        <f t="shared" si="3"/>
        <v>0</v>
      </c>
      <c r="P110">
        <f t="shared" si="4"/>
        <v>6973.8</v>
      </c>
    </row>
    <row r="111" spans="1:16" ht="14" x14ac:dyDescent="0.15">
      <c r="A111" s="11" t="s">
        <v>203</v>
      </c>
      <c r="B111" s="11" t="s">
        <v>201</v>
      </c>
      <c r="C111" s="11" t="s">
        <v>204</v>
      </c>
      <c r="D111" s="4" t="s">
        <v>155</v>
      </c>
      <c r="E111" s="9" t="s">
        <v>158</v>
      </c>
      <c r="F111" s="9" t="s">
        <v>217</v>
      </c>
      <c r="G111" s="11" t="s">
        <v>7</v>
      </c>
      <c r="H111" s="14">
        <f>L111/K111</f>
        <v>17.7</v>
      </c>
      <c r="I111" s="27"/>
      <c r="K111" s="12">
        <v>742</v>
      </c>
      <c r="L111" s="13">
        <v>13133.4</v>
      </c>
      <c r="O111">
        <f>IF(F111="购入",O110+I111+K111-M111)</f>
        <v>742</v>
      </c>
      <c r="P111">
        <f t="shared" si="4"/>
        <v>13133.4</v>
      </c>
    </row>
    <row r="112" spans="1:16" ht="14" x14ac:dyDescent="0.15">
      <c r="A112" s="15" t="s">
        <v>59</v>
      </c>
      <c r="B112" s="15" t="s">
        <v>60</v>
      </c>
      <c r="C112" s="15" t="s">
        <v>61</v>
      </c>
      <c r="D112" s="4" t="s">
        <v>155</v>
      </c>
      <c r="E112" s="9" t="s">
        <v>158</v>
      </c>
      <c r="F112" s="9" t="s">
        <v>156</v>
      </c>
      <c r="G112" s="15" t="s">
        <v>7</v>
      </c>
      <c r="H112" s="17">
        <v>13.68</v>
      </c>
      <c r="I112" s="18">
        <v>132</v>
      </c>
      <c r="J112">
        <v>1805.76</v>
      </c>
      <c r="K112" s="20"/>
      <c r="L112" s="22"/>
      <c r="O112">
        <f t="shared" si="3"/>
        <v>132</v>
      </c>
      <c r="P112">
        <f t="shared" si="4"/>
        <v>1805.76</v>
      </c>
    </row>
    <row r="113" spans="1:16" ht="14" x14ac:dyDescent="0.15">
      <c r="A113" s="15" t="s">
        <v>70</v>
      </c>
      <c r="B113" s="15" t="s">
        <v>71</v>
      </c>
      <c r="C113" s="15" t="s">
        <v>72</v>
      </c>
      <c r="D113" s="4" t="s">
        <v>155</v>
      </c>
      <c r="E113" s="9" t="s">
        <v>158</v>
      </c>
      <c r="F113" s="9" t="s">
        <v>156</v>
      </c>
      <c r="G113" s="15" t="s">
        <v>7</v>
      </c>
      <c r="H113" s="17">
        <v>13.68</v>
      </c>
      <c r="I113" s="18">
        <v>199</v>
      </c>
      <c r="J113">
        <v>2722.32</v>
      </c>
      <c r="K113" s="20"/>
      <c r="L113" s="22"/>
      <c r="O113">
        <f t="shared" si="3"/>
        <v>199</v>
      </c>
      <c r="P113">
        <f t="shared" si="4"/>
        <v>2722.32</v>
      </c>
    </row>
    <row r="114" spans="1:16" ht="14" x14ac:dyDescent="0.15">
      <c r="A114" s="15" t="s">
        <v>42</v>
      </c>
      <c r="B114" s="15" t="s">
        <v>43</v>
      </c>
      <c r="C114" s="15" t="s">
        <v>44</v>
      </c>
      <c r="D114" s="4" t="s">
        <v>155</v>
      </c>
      <c r="E114" s="9" t="s">
        <v>158</v>
      </c>
      <c r="F114" s="9" t="s">
        <v>156</v>
      </c>
      <c r="G114" s="15" t="s">
        <v>7</v>
      </c>
      <c r="H114" s="17">
        <v>14.96</v>
      </c>
      <c r="I114" s="18">
        <v>60</v>
      </c>
      <c r="J114">
        <v>897.6</v>
      </c>
      <c r="K114" s="20"/>
      <c r="L114" s="22"/>
      <c r="O114">
        <f t="shared" si="3"/>
        <v>60</v>
      </c>
      <c r="P114">
        <f t="shared" si="4"/>
        <v>897.6</v>
      </c>
    </row>
    <row r="115" spans="1:16" ht="14" x14ac:dyDescent="0.15">
      <c r="A115" s="15" t="s">
        <v>37</v>
      </c>
      <c r="B115" s="15" t="s">
        <v>38</v>
      </c>
      <c r="C115" s="15" t="s">
        <v>39</v>
      </c>
      <c r="D115" s="4" t="s">
        <v>155</v>
      </c>
      <c r="E115" s="9" t="s">
        <v>158</v>
      </c>
      <c r="F115" s="9" t="s">
        <v>156</v>
      </c>
      <c r="G115" s="15" t="s">
        <v>7</v>
      </c>
      <c r="H115" s="17">
        <v>14.97</v>
      </c>
      <c r="I115" s="18">
        <v>50.5</v>
      </c>
      <c r="J115">
        <v>755.98500000000001</v>
      </c>
      <c r="K115" s="20"/>
      <c r="L115" s="22"/>
      <c r="O115">
        <f t="shared" si="3"/>
        <v>50.5</v>
      </c>
      <c r="P115">
        <f t="shared" si="4"/>
        <v>755.98500000000001</v>
      </c>
    </row>
    <row r="116" spans="1:16" ht="14" x14ac:dyDescent="0.15">
      <c r="A116" s="15" t="s">
        <v>138</v>
      </c>
      <c r="B116" s="15" t="s">
        <v>5</v>
      </c>
      <c r="C116" s="15" t="s">
        <v>139</v>
      </c>
      <c r="D116" s="4" t="s">
        <v>155</v>
      </c>
      <c r="E116" s="9" t="s">
        <v>158</v>
      </c>
      <c r="F116" s="9" t="s">
        <v>156</v>
      </c>
      <c r="G116" s="15" t="s">
        <v>7</v>
      </c>
      <c r="H116" s="17">
        <v>44.18</v>
      </c>
      <c r="I116" s="18">
        <v>3399.5</v>
      </c>
      <c r="J116">
        <v>150189.91</v>
      </c>
      <c r="K116" s="20"/>
      <c r="L116" s="22"/>
      <c r="O116">
        <f t="shared" si="3"/>
        <v>3399.5</v>
      </c>
      <c r="P116">
        <f t="shared" si="4"/>
        <v>150189.91</v>
      </c>
    </row>
    <row r="117" spans="1:16" ht="14" x14ac:dyDescent="0.15">
      <c r="A117" s="11" t="s">
        <v>138</v>
      </c>
      <c r="B117" s="11" t="s">
        <v>5</v>
      </c>
      <c r="C117" s="11" t="s">
        <v>139</v>
      </c>
      <c r="D117" s="4" t="s">
        <v>155</v>
      </c>
      <c r="E117" s="9" t="s">
        <v>158</v>
      </c>
      <c r="F117" s="9" t="s">
        <v>217</v>
      </c>
      <c r="G117" s="11" t="s">
        <v>7</v>
      </c>
      <c r="H117" s="14">
        <f>L117/K117</f>
        <v>39.183752568160365</v>
      </c>
      <c r="I117" s="27"/>
      <c r="K117" s="12">
        <v>9004.5</v>
      </c>
      <c r="L117" s="13">
        <v>352830.10000000003</v>
      </c>
      <c r="O117">
        <f>IF(F117="购入",O116+I117+K117-M117)</f>
        <v>12404</v>
      </c>
      <c r="P117">
        <f t="shared" si="4"/>
        <v>503020.01</v>
      </c>
    </row>
    <row r="118" spans="1:16" ht="14" x14ac:dyDescent="0.15">
      <c r="A118" s="11" t="s">
        <v>138</v>
      </c>
      <c r="B118" s="11" t="s">
        <v>5</v>
      </c>
      <c r="C118" s="11" t="s">
        <v>139</v>
      </c>
      <c r="D118" s="4" t="s">
        <v>155</v>
      </c>
      <c r="E118" s="9" t="s">
        <v>158</v>
      </c>
      <c r="F118" s="9" t="s">
        <v>229</v>
      </c>
      <c r="G118" s="20"/>
      <c r="H118" s="27"/>
      <c r="K118" s="20"/>
      <c r="L118" s="22"/>
      <c r="M118" s="21">
        <v>8024</v>
      </c>
      <c r="O118" t="b">
        <f t="shared" si="3"/>
        <v>0</v>
      </c>
      <c r="P118">
        <f t="shared" si="4"/>
        <v>503020.01</v>
      </c>
    </row>
    <row r="119" spans="1:16" ht="14" x14ac:dyDescent="0.15">
      <c r="A119" s="15" t="s">
        <v>116</v>
      </c>
      <c r="B119" s="15" t="s">
        <v>5</v>
      </c>
      <c r="C119" s="15" t="s">
        <v>117</v>
      </c>
      <c r="D119" s="4" t="s">
        <v>155</v>
      </c>
      <c r="E119" s="9" t="s">
        <v>158</v>
      </c>
      <c r="F119" s="9" t="s">
        <v>156</v>
      </c>
      <c r="G119" s="15" t="s">
        <v>7</v>
      </c>
      <c r="H119" s="17">
        <v>38.39</v>
      </c>
      <c r="I119" s="18">
        <v>1401.5</v>
      </c>
      <c r="J119">
        <v>53803.584999999999</v>
      </c>
      <c r="K119" s="20"/>
      <c r="L119" s="22"/>
      <c r="O119">
        <f t="shared" si="3"/>
        <v>1401.5</v>
      </c>
      <c r="P119">
        <f t="shared" si="4"/>
        <v>53803.584999999999</v>
      </c>
    </row>
    <row r="120" spans="1:16" ht="14" x14ac:dyDescent="0.15">
      <c r="A120" s="11" t="s">
        <v>116</v>
      </c>
      <c r="B120" s="11" t="s">
        <v>5</v>
      </c>
      <c r="C120" s="11" t="s">
        <v>117</v>
      </c>
      <c r="D120" s="4" t="s">
        <v>155</v>
      </c>
      <c r="E120" s="9" t="s">
        <v>158</v>
      </c>
      <c r="F120" s="9" t="s">
        <v>217</v>
      </c>
      <c r="G120" s="11" t="s">
        <v>7</v>
      </c>
      <c r="H120" s="14">
        <f>L120/K120</f>
        <v>38.619189540863744</v>
      </c>
      <c r="K120" s="12">
        <v>8069.5</v>
      </c>
      <c r="L120" s="13">
        <v>311637.55</v>
      </c>
      <c r="O120">
        <f>IF(F120="购入",O119+I120+K120-M120)</f>
        <v>9471</v>
      </c>
      <c r="P120">
        <f t="shared" si="4"/>
        <v>365441.13500000001</v>
      </c>
    </row>
    <row r="121" spans="1:16" ht="14" x14ac:dyDescent="0.15">
      <c r="A121" s="23" t="s">
        <v>116</v>
      </c>
      <c r="B121" s="23" t="s">
        <v>5</v>
      </c>
      <c r="C121" s="23" t="s">
        <v>117</v>
      </c>
      <c r="D121" s="4" t="s">
        <v>155</v>
      </c>
      <c r="E121" s="9" t="s">
        <v>158</v>
      </c>
      <c r="F121" s="9" t="s">
        <v>227</v>
      </c>
      <c r="G121" s="15" t="s">
        <v>7</v>
      </c>
      <c r="H121" s="27"/>
      <c r="K121" s="31">
        <v>4129</v>
      </c>
      <c r="L121" s="25">
        <v>165283.86999999997</v>
      </c>
      <c r="O121" t="b">
        <f t="shared" si="3"/>
        <v>0</v>
      </c>
      <c r="P121">
        <f>IF(AND(TRIM(F121)&lt;&gt;"期初",TRIM(A121)=TRIM(A120)),P120+J121+L121-N121,J121+L121-N121)</f>
        <v>530725.005</v>
      </c>
    </row>
    <row r="122" spans="1:16" ht="14" x14ac:dyDescent="0.15">
      <c r="A122" s="11" t="s">
        <v>116</v>
      </c>
      <c r="B122" s="11" t="s">
        <v>5</v>
      </c>
      <c r="C122" s="11" t="s">
        <v>117</v>
      </c>
      <c r="D122" s="4" t="s">
        <v>155</v>
      </c>
      <c r="E122" s="9" t="s">
        <v>158</v>
      </c>
      <c r="F122" s="9" t="s">
        <v>229</v>
      </c>
      <c r="G122" s="20"/>
      <c r="H122" s="27"/>
      <c r="I122" s="27"/>
      <c r="K122" s="20"/>
      <c r="L122" s="22"/>
      <c r="M122" s="21">
        <v>10488</v>
      </c>
      <c r="O122" t="b">
        <f t="shared" si="3"/>
        <v>0</v>
      </c>
      <c r="P122">
        <f t="shared" si="4"/>
        <v>530725.005</v>
      </c>
    </row>
    <row r="123" spans="1:16" ht="14" x14ac:dyDescent="0.15">
      <c r="A123" s="15" t="s">
        <v>140</v>
      </c>
      <c r="B123" s="15" t="s">
        <v>5</v>
      </c>
      <c r="C123" s="15" t="s">
        <v>141</v>
      </c>
      <c r="D123" s="4" t="s">
        <v>155</v>
      </c>
      <c r="E123" s="9" t="s">
        <v>158</v>
      </c>
      <c r="F123" s="9" t="s">
        <v>156</v>
      </c>
      <c r="G123" s="15" t="s">
        <v>7</v>
      </c>
      <c r="H123" s="17">
        <v>38.26</v>
      </c>
      <c r="I123" s="18">
        <v>3515.5</v>
      </c>
      <c r="J123">
        <v>134503.03</v>
      </c>
      <c r="K123" s="20"/>
      <c r="L123" s="22"/>
      <c r="O123">
        <f t="shared" si="3"/>
        <v>3515.5</v>
      </c>
      <c r="P123">
        <f t="shared" si="4"/>
        <v>134503.03</v>
      </c>
    </row>
    <row r="124" spans="1:16" ht="14" x14ac:dyDescent="0.15">
      <c r="A124" s="11" t="s">
        <v>140</v>
      </c>
      <c r="B124" s="11" t="s">
        <v>5</v>
      </c>
      <c r="C124" s="11" t="s">
        <v>141</v>
      </c>
      <c r="D124" s="4" t="s">
        <v>155</v>
      </c>
      <c r="E124" s="9" t="s">
        <v>158</v>
      </c>
      <c r="F124" s="9" t="s">
        <v>217</v>
      </c>
      <c r="G124" s="11" t="s">
        <v>7</v>
      </c>
      <c r="H124" s="14">
        <f>L124/K124</f>
        <v>41.529021858590802</v>
      </c>
      <c r="I124" s="27"/>
      <c r="K124" s="12">
        <v>20472.5</v>
      </c>
      <c r="L124" s="13">
        <v>850202.90000000014</v>
      </c>
      <c r="O124">
        <f>IF(F124="购入",O123+I124+K124-M124)</f>
        <v>23988</v>
      </c>
      <c r="P124">
        <f t="shared" si="4"/>
        <v>984705.93000000017</v>
      </c>
    </row>
    <row r="125" spans="1:16" ht="14" x14ac:dyDescent="0.15">
      <c r="A125" s="11" t="s">
        <v>140</v>
      </c>
      <c r="B125" s="11" t="s">
        <v>5</v>
      </c>
      <c r="C125" s="11" t="s">
        <v>141</v>
      </c>
      <c r="D125" s="4" t="s">
        <v>155</v>
      </c>
      <c r="E125" s="9" t="s">
        <v>158</v>
      </c>
      <c r="F125" s="9" t="s">
        <v>229</v>
      </c>
      <c r="G125" s="20"/>
      <c r="H125" s="27"/>
      <c r="I125" s="27"/>
      <c r="K125" s="20"/>
      <c r="L125" s="22"/>
      <c r="M125" s="21">
        <v>15014.5</v>
      </c>
      <c r="O125" t="b">
        <f t="shared" si="3"/>
        <v>0</v>
      </c>
      <c r="P125">
        <f t="shared" si="4"/>
        <v>984705.93000000017</v>
      </c>
    </row>
    <row r="126" spans="1:16" ht="14" x14ac:dyDescent="0.15">
      <c r="A126" s="15" t="s">
        <v>73</v>
      </c>
      <c r="B126" s="15" t="s">
        <v>5</v>
      </c>
      <c r="C126" s="15" t="s">
        <v>74</v>
      </c>
      <c r="D126" s="4" t="s">
        <v>155</v>
      </c>
      <c r="E126" s="9" t="s">
        <v>158</v>
      </c>
      <c r="F126" s="9" t="s">
        <v>156</v>
      </c>
      <c r="G126" s="15" t="s">
        <v>7</v>
      </c>
      <c r="H126" s="17">
        <v>38.42</v>
      </c>
      <c r="I126" s="18">
        <v>281.5</v>
      </c>
      <c r="J126">
        <v>10815.230000000001</v>
      </c>
      <c r="K126" s="29"/>
      <c r="L126" s="22"/>
      <c r="O126">
        <f t="shared" si="3"/>
        <v>281.5</v>
      </c>
      <c r="P126">
        <f t="shared" si="4"/>
        <v>10815.230000000001</v>
      </c>
    </row>
    <row r="127" spans="1:16" ht="14" x14ac:dyDescent="0.15">
      <c r="A127" s="11" t="s">
        <v>73</v>
      </c>
      <c r="B127" s="11" t="s">
        <v>5</v>
      </c>
      <c r="C127" s="11" t="s">
        <v>74</v>
      </c>
      <c r="D127" s="4" t="s">
        <v>155</v>
      </c>
      <c r="E127" s="9" t="s">
        <v>158</v>
      </c>
      <c r="F127" s="9" t="s">
        <v>217</v>
      </c>
      <c r="G127" s="11" t="s">
        <v>7</v>
      </c>
      <c r="H127" s="28">
        <f>L127/K127</f>
        <v>39.051487794737774</v>
      </c>
      <c r="K127" s="33">
        <v>8418.5</v>
      </c>
      <c r="L127" s="13">
        <v>328754.94999999995</v>
      </c>
      <c r="O127">
        <f>IF(F127="购入",O126+I127+K127-M127)</f>
        <v>8700</v>
      </c>
      <c r="P127">
        <f t="shared" si="4"/>
        <v>339570.17999999993</v>
      </c>
    </row>
    <row r="128" spans="1:16" ht="14" x14ac:dyDescent="0.15">
      <c r="A128" s="23" t="s">
        <v>73</v>
      </c>
      <c r="B128" s="23" t="s">
        <v>5</v>
      </c>
      <c r="C128" s="23" t="s">
        <v>74</v>
      </c>
      <c r="D128" s="4" t="s">
        <v>155</v>
      </c>
      <c r="E128" s="9" t="s">
        <v>158</v>
      </c>
      <c r="F128" s="9" t="s">
        <v>227</v>
      </c>
      <c r="G128" s="15" t="s">
        <v>7</v>
      </c>
      <c r="K128" s="24">
        <v>11699.5</v>
      </c>
      <c r="L128" s="25">
        <v>468330.98499999987</v>
      </c>
      <c r="O128" t="b">
        <f t="shared" si="3"/>
        <v>0</v>
      </c>
      <c r="P128">
        <f t="shared" si="4"/>
        <v>807901.1649999998</v>
      </c>
    </row>
    <row r="129" spans="1:18" ht="14" x14ac:dyDescent="0.15">
      <c r="A129" s="11" t="s">
        <v>73</v>
      </c>
      <c r="B129" s="11" t="s">
        <v>5</v>
      </c>
      <c r="C129" s="11" t="s">
        <v>74</v>
      </c>
      <c r="D129" s="4" t="s">
        <v>155</v>
      </c>
      <c r="E129" s="9" t="s">
        <v>158</v>
      </c>
      <c r="F129" s="9" t="s">
        <v>229</v>
      </c>
      <c r="G129" s="20"/>
      <c r="H129" s="27"/>
      <c r="K129" s="29"/>
      <c r="L129" s="22"/>
      <c r="M129" s="21">
        <v>17490.5</v>
      </c>
      <c r="O129" t="b">
        <f t="shared" si="3"/>
        <v>0</v>
      </c>
      <c r="P129">
        <f t="shared" si="4"/>
        <v>807901.1649999998</v>
      </c>
    </row>
    <row r="130" spans="1:18" ht="14" x14ac:dyDescent="0.15">
      <c r="A130" s="15" t="s">
        <v>114</v>
      </c>
      <c r="B130" s="15" t="s">
        <v>5</v>
      </c>
      <c r="C130" s="15" t="s">
        <v>115</v>
      </c>
      <c r="D130" s="4" t="s">
        <v>155</v>
      </c>
      <c r="E130" s="9" t="s">
        <v>158</v>
      </c>
      <c r="F130" s="9" t="s">
        <v>156</v>
      </c>
      <c r="G130" s="15" t="s">
        <v>7</v>
      </c>
      <c r="H130" s="17">
        <v>38.44</v>
      </c>
      <c r="I130" s="18">
        <v>1371</v>
      </c>
      <c r="J130">
        <v>52701.24</v>
      </c>
      <c r="K130" s="29"/>
      <c r="L130" s="22"/>
      <c r="O130">
        <f t="shared" si="3"/>
        <v>1371</v>
      </c>
      <c r="P130">
        <f t="shared" si="4"/>
        <v>52701.24</v>
      </c>
    </row>
    <row r="131" spans="1:18" ht="14" x14ac:dyDescent="0.15">
      <c r="A131" s="11" t="s">
        <v>114</v>
      </c>
      <c r="B131" s="11" t="s">
        <v>5</v>
      </c>
      <c r="C131" s="11" t="s">
        <v>115</v>
      </c>
      <c r="D131" s="4" t="s">
        <v>155</v>
      </c>
      <c r="E131" s="9" t="s">
        <v>158</v>
      </c>
      <c r="F131" s="9" t="s">
        <v>217</v>
      </c>
      <c r="G131" s="11" t="s">
        <v>7</v>
      </c>
      <c r="H131" s="28">
        <f>L131/K131</f>
        <v>38.743806419257773</v>
      </c>
      <c r="K131" s="33">
        <v>7976</v>
      </c>
      <c r="L131" s="13">
        <v>309020.59999999998</v>
      </c>
      <c r="O131">
        <f>IF(F131="购入",O130+I131+K131-M131)</f>
        <v>9347</v>
      </c>
      <c r="P131">
        <f t="shared" si="4"/>
        <v>361721.83999999997</v>
      </c>
    </row>
    <row r="132" spans="1:18" ht="14" x14ac:dyDescent="0.15">
      <c r="A132" s="11" t="s">
        <v>114</v>
      </c>
      <c r="B132" s="11" t="s">
        <v>5</v>
      </c>
      <c r="C132" s="11" t="s">
        <v>115</v>
      </c>
      <c r="D132" s="4" t="s">
        <v>155</v>
      </c>
      <c r="E132" s="9" t="s">
        <v>158</v>
      </c>
      <c r="F132" s="9" t="s">
        <v>229</v>
      </c>
      <c r="G132" s="20"/>
      <c r="K132" s="29"/>
      <c r="L132" s="22"/>
      <c r="M132" s="21">
        <v>8493</v>
      </c>
      <c r="O132" t="b">
        <f t="shared" ref="O132:O190" si="6">IF(F132="期初",I132+K132-M132)</f>
        <v>0</v>
      </c>
      <c r="P132">
        <f t="shared" ref="P132:P190" si="7">IF(AND(TRIM(F132)&lt;&gt;"期初",TRIM(A132)=TRIM(A131)),P131+J132+L132-N132,J132+L132-N132)</f>
        <v>361721.83999999997</v>
      </c>
    </row>
    <row r="133" spans="1:18" ht="14" x14ac:dyDescent="0.15">
      <c r="A133" s="15" t="s">
        <v>136</v>
      </c>
      <c r="B133" s="15" t="s">
        <v>5</v>
      </c>
      <c r="C133" s="15" t="s">
        <v>137</v>
      </c>
      <c r="D133" s="4" t="s">
        <v>155</v>
      </c>
      <c r="E133" s="9" t="s">
        <v>158</v>
      </c>
      <c r="F133" s="9" t="s">
        <v>156</v>
      </c>
      <c r="G133" s="15" t="s">
        <v>7</v>
      </c>
      <c r="H133" s="17">
        <v>38.229999999999997</v>
      </c>
      <c r="I133" s="18">
        <v>3128.5</v>
      </c>
      <c r="J133">
        <v>119602.55499999999</v>
      </c>
      <c r="K133" s="29"/>
      <c r="L133" s="22"/>
      <c r="O133">
        <f t="shared" si="6"/>
        <v>3128.5</v>
      </c>
      <c r="P133">
        <f t="shared" si="7"/>
        <v>119602.55499999999</v>
      </c>
    </row>
    <row r="134" spans="1:18" ht="14" x14ac:dyDescent="0.15">
      <c r="A134" s="11" t="s">
        <v>136</v>
      </c>
      <c r="B134" s="11" t="s">
        <v>5</v>
      </c>
      <c r="C134" s="11" t="s">
        <v>137</v>
      </c>
      <c r="D134" s="4" t="s">
        <v>155</v>
      </c>
      <c r="E134" s="9" t="s">
        <v>158</v>
      </c>
      <c r="F134" s="9" t="s">
        <v>217</v>
      </c>
      <c r="G134" s="11" t="s">
        <v>7</v>
      </c>
      <c r="H134" s="14">
        <f>L134/K134</f>
        <v>39.925810097965339</v>
      </c>
      <c r="I134" s="27"/>
      <c r="K134" s="33">
        <v>14597</v>
      </c>
      <c r="L134" s="13">
        <v>582797.05000000005</v>
      </c>
      <c r="O134">
        <f>IF(F134="购入",O133+I134+K134-M134)</f>
        <v>17725.5</v>
      </c>
      <c r="P134">
        <f t="shared" si="7"/>
        <v>702399.60499999998</v>
      </c>
    </row>
    <row r="135" spans="1:18" ht="14" x14ac:dyDescent="0.15">
      <c r="A135" s="11" t="s">
        <v>136</v>
      </c>
      <c r="B135" s="11" t="s">
        <v>5</v>
      </c>
      <c r="C135" s="11" t="s">
        <v>137</v>
      </c>
      <c r="D135" s="4" t="s">
        <v>155</v>
      </c>
      <c r="E135" s="9" t="s">
        <v>158</v>
      </c>
      <c r="F135" s="9" t="s">
        <v>229</v>
      </c>
      <c r="G135" s="20"/>
      <c r="H135" s="27"/>
      <c r="I135" s="27"/>
      <c r="K135" s="29"/>
      <c r="L135" s="22"/>
      <c r="M135" s="21">
        <v>11430.5</v>
      </c>
      <c r="O135" t="b">
        <f t="shared" si="6"/>
        <v>0</v>
      </c>
      <c r="P135">
        <f t="shared" si="7"/>
        <v>702399.60499999998</v>
      </c>
    </row>
    <row r="136" spans="1:18" ht="14" x14ac:dyDescent="0.15">
      <c r="A136" s="15" t="s">
        <v>148</v>
      </c>
      <c r="B136" s="15" t="s">
        <v>5</v>
      </c>
      <c r="C136" s="15" t="s">
        <v>149</v>
      </c>
      <c r="D136" s="4" t="s">
        <v>155</v>
      </c>
      <c r="E136" s="9" t="s">
        <v>158</v>
      </c>
      <c r="F136" s="9" t="s">
        <v>156</v>
      </c>
      <c r="G136" s="15" t="s">
        <v>7</v>
      </c>
      <c r="H136" s="17">
        <v>38.44</v>
      </c>
      <c r="I136" s="18">
        <v>4750</v>
      </c>
      <c r="J136">
        <v>182590</v>
      </c>
      <c r="K136" s="29"/>
      <c r="L136" s="22"/>
      <c r="O136">
        <f t="shared" si="6"/>
        <v>4750</v>
      </c>
      <c r="P136">
        <f t="shared" si="7"/>
        <v>182590</v>
      </c>
    </row>
    <row r="137" spans="1:18" ht="14" x14ac:dyDescent="0.15">
      <c r="A137" s="11" t="s">
        <v>148</v>
      </c>
      <c r="B137" s="11" t="s">
        <v>5</v>
      </c>
      <c r="C137" s="11" t="s">
        <v>149</v>
      </c>
      <c r="D137" s="4" t="s">
        <v>155</v>
      </c>
      <c r="E137" s="9" t="s">
        <v>158</v>
      </c>
      <c r="F137" s="9" t="s">
        <v>217</v>
      </c>
      <c r="G137" s="28" t="s">
        <v>7</v>
      </c>
      <c r="H137" s="28">
        <f>L137/K137</f>
        <v>39.292824024841551</v>
      </c>
      <c r="K137" s="21">
        <v>11754.5</v>
      </c>
      <c r="L137" s="21">
        <v>461867.5</v>
      </c>
      <c r="M137" s="29"/>
      <c r="O137">
        <f>IF(F137="购入",O136+I137+K137-M137)</f>
        <v>16504.5</v>
      </c>
      <c r="P137">
        <f t="shared" si="7"/>
        <v>644457.5</v>
      </c>
    </row>
    <row r="138" spans="1:18" ht="14" x14ac:dyDescent="0.15">
      <c r="A138" s="11" t="s">
        <v>148</v>
      </c>
      <c r="B138" s="11" t="s">
        <v>5</v>
      </c>
      <c r="C138" s="11" t="s">
        <v>149</v>
      </c>
      <c r="D138" s="4" t="s">
        <v>155</v>
      </c>
      <c r="E138" s="9" t="s">
        <v>158</v>
      </c>
      <c r="F138" s="9" t="s">
        <v>229</v>
      </c>
      <c r="M138" s="33">
        <v>15521.5</v>
      </c>
      <c r="O138" t="b">
        <f t="shared" si="6"/>
        <v>0</v>
      </c>
      <c r="P138">
        <f t="shared" si="7"/>
        <v>644457.5</v>
      </c>
    </row>
    <row r="139" spans="1:18" ht="14" x14ac:dyDescent="0.15">
      <c r="A139" s="15" t="s">
        <v>152</v>
      </c>
      <c r="B139" s="15" t="s">
        <v>5</v>
      </c>
      <c r="C139" s="15" t="s">
        <v>153</v>
      </c>
      <c r="D139" s="4" t="s">
        <v>155</v>
      </c>
      <c r="E139" s="9" t="s">
        <v>158</v>
      </c>
      <c r="F139" s="9" t="s">
        <v>156</v>
      </c>
      <c r="G139" s="17" t="s">
        <v>7</v>
      </c>
      <c r="H139" s="17">
        <v>38.340000000000003</v>
      </c>
      <c r="I139" s="18">
        <v>9428</v>
      </c>
      <c r="J139">
        <v>361469.52</v>
      </c>
      <c r="M139" s="29"/>
      <c r="O139">
        <f t="shared" si="6"/>
        <v>9428</v>
      </c>
      <c r="P139">
        <f t="shared" si="7"/>
        <v>361469.52</v>
      </c>
    </row>
    <row r="140" spans="1:18" ht="14" x14ac:dyDescent="0.15">
      <c r="A140" s="11" t="s">
        <v>152</v>
      </c>
      <c r="B140" s="11" t="s">
        <v>5</v>
      </c>
      <c r="C140" s="11" t="s">
        <v>153</v>
      </c>
      <c r="D140" s="4" t="s">
        <v>155</v>
      </c>
      <c r="E140" s="9" t="s">
        <v>158</v>
      </c>
      <c r="F140" s="9" t="s">
        <v>217</v>
      </c>
      <c r="G140" s="28" t="s">
        <v>7</v>
      </c>
      <c r="H140" s="28">
        <f>L140/K140</f>
        <v>43.595032965221691</v>
      </c>
      <c r="K140" s="21">
        <v>12134</v>
      </c>
      <c r="L140" s="21">
        <v>528982.13</v>
      </c>
      <c r="M140" s="29"/>
      <c r="O140">
        <f>IF(F140="购入",O139+I140+K140-M140)</f>
        <v>21562</v>
      </c>
      <c r="P140">
        <f t="shared" si="7"/>
        <v>890451.65</v>
      </c>
    </row>
    <row r="141" spans="1:18" ht="14" x14ac:dyDescent="0.15">
      <c r="A141" s="11" t="s">
        <v>152</v>
      </c>
      <c r="B141" s="11" t="s">
        <v>5</v>
      </c>
      <c r="C141" s="11" t="s">
        <v>153</v>
      </c>
      <c r="D141" s="4" t="s">
        <v>155</v>
      </c>
      <c r="E141" s="9" t="s">
        <v>158</v>
      </c>
      <c r="F141" s="9" t="s">
        <v>229</v>
      </c>
      <c r="M141" s="33">
        <v>14162</v>
      </c>
      <c r="O141" t="b">
        <f t="shared" si="6"/>
        <v>0</v>
      </c>
      <c r="P141">
        <f t="shared" si="7"/>
        <v>890451.65</v>
      </c>
    </row>
    <row r="142" spans="1:18" ht="14" x14ac:dyDescent="0.15">
      <c r="A142" s="11" t="s">
        <v>205</v>
      </c>
      <c r="B142" s="11" t="s">
        <v>5</v>
      </c>
      <c r="C142" s="11" t="s">
        <v>206</v>
      </c>
      <c r="D142" s="4" t="s">
        <v>155</v>
      </c>
      <c r="E142" s="9" t="s">
        <v>158</v>
      </c>
      <c r="F142" s="9" t="s">
        <v>217</v>
      </c>
      <c r="G142" s="28" t="s">
        <v>7</v>
      </c>
      <c r="H142" s="28">
        <f>L142/K142</f>
        <v>39.040195584232279</v>
      </c>
      <c r="K142" s="21">
        <v>14878.5</v>
      </c>
      <c r="L142" s="21">
        <v>580859.54999999993</v>
      </c>
      <c r="M142" s="29"/>
      <c r="O142">
        <f>IF(F142="购入",O141+I142+K142-M142)</f>
        <v>14878.5</v>
      </c>
      <c r="P142">
        <f t="shared" si="7"/>
        <v>580859.54999999993</v>
      </c>
    </row>
    <row r="143" spans="1:18" ht="14" x14ac:dyDescent="0.15">
      <c r="A143" s="11" t="s">
        <v>205</v>
      </c>
      <c r="B143" s="11" t="s">
        <v>5</v>
      </c>
      <c r="C143" s="11" t="s">
        <v>206</v>
      </c>
      <c r="D143" s="4" t="s">
        <v>155</v>
      </c>
      <c r="E143" s="9" t="s">
        <v>158</v>
      </c>
      <c r="F143" s="9" t="s">
        <v>229</v>
      </c>
      <c r="M143" s="33">
        <v>14878.5</v>
      </c>
      <c r="O143" t="b">
        <f t="shared" si="6"/>
        <v>0</v>
      </c>
      <c r="P143">
        <f t="shared" si="7"/>
        <v>580859.54999999993</v>
      </c>
    </row>
    <row r="144" spans="1:18" ht="28" customHeight="1" x14ac:dyDescent="0.15">
      <c r="A144" s="15" t="s">
        <v>108</v>
      </c>
      <c r="B144" s="15" t="s">
        <v>5</v>
      </c>
      <c r="C144" s="15" t="s">
        <v>109</v>
      </c>
      <c r="D144" s="4" t="s">
        <v>155</v>
      </c>
      <c r="E144" s="9" t="s">
        <v>158</v>
      </c>
      <c r="F144" s="9" t="s">
        <v>230</v>
      </c>
      <c r="G144" s="17" t="s">
        <v>7</v>
      </c>
      <c r="H144" s="17">
        <v>38.200000000000003</v>
      </c>
      <c r="I144" s="18">
        <v>1018.5</v>
      </c>
      <c r="J144">
        <v>38906.700000000004</v>
      </c>
      <c r="M144" s="29"/>
      <c r="O144">
        <f>IF(F144="期初",I144+K144-M144)</f>
        <v>1018.5</v>
      </c>
      <c r="P144">
        <f t="shared" si="7"/>
        <v>38906.700000000004</v>
      </c>
      <c r="R144">
        <f>IF(AND(A144="TB17",F144="期初"),(I144+K144-M144))</f>
        <v>1018.5</v>
      </c>
    </row>
    <row r="145" spans="1:18" ht="28" customHeight="1" x14ac:dyDescent="0.15">
      <c r="A145" s="11" t="s">
        <v>108</v>
      </c>
      <c r="B145" s="11" t="s">
        <v>5</v>
      </c>
      <c r="C145" s="11" t="s">
        <v>109</v>
      </c>
      <c r="D145" s="4" t="s">
        <v>155</v>
      </c>
      <c r="E145" s="9" t="s">
        <v>158</v>
      </c>
      <c r="F145" s="9" t="s">
        <v>217</v>
      </c>
      <c r="G145" s="28" t="s">
        <v>7</v>
      </c>
      <c r="H145" s="28">
        <f>L145/K145</f>
        <v>42.286112475442039</v>
      </c>
      <c r="K145" s="21">
        <v>8144</v>
      </c>
      <c r="L145" s="21">
        <v>344378.1</v>
      </c>
      <c r="M145" s="29"/>
      <c r="O145">
        <f>IF(F145="购入",O144+I145+K145-M145)</f>
        <v>9162.5</v>
      </c>
      <c r="P145">
        <f t="shared" si="7"/>
        <v>383284.8</v>
      </c>
      <c r="R145">
        <f>IF(AND(A145="TB17",F145="购入"),(O144+I145+K145-M145))</f>
        <v>9162.5</v>
      </c>
    </row>
    <row r="146" spans="1:18" ht="28" customHeight="1" x14ac:dyDescent="0.15">
      <c r="A146" s="23" t="s">
        <v>108</v>
      </c>
      <c r="B146" s="23" t="s">
        <v>5</v>
      </c>
      <c r="C146" s="23" t="s">
        <v>109</v>
      </c>
      <c r="D146" s="4" t="s">
        <v>155</v>
      </c>
      <c r="E146" s="9" t="s">
        <v>158</v>
      </c>
      <c r="F146" s="9" t="s">
        <v>227</v>
      </c>
      <c r="G146" s="17" t="s">
        <v>7</v>
      </c>
      <c r="K146" s="30">
        <v>8046.5</v>
      </c>
      <c r="L146" s="34">
        <v>322101.39499999996</v>
      </c>
      <c r="M146" s="29"/>
      <c r="O146">
        <f>IF(F146="委外入库",O145+I146+K146-M146)</f>
        <v>17209</v>
      </c>
      <c r="P146">
        <f t="shared" si="7"/>
        <v>705386.19499999995</v>
      </c>
    </row>
    <row r="147" spans="1:18" ht="28" customHeight="1" x14ac:dyDescent="0.15">
      <c r="A147" s="11" t="s">
        <v>108</v>
      </c>
      <c r="B147" s="11" t="s">
        <v>5</v>
      </c>
      <c r="C147" s="11" t="s">
        <v>109</v>
      </c>
      <c r="D147" s="4" t="s">
        <v>155</v>
      </c>
      <c r="E147" s="9" t="s">
        <v>158</v>
      </c>
      <c r="F147" s="9" t="s">
        <v>229</v>
      </c>
      <c r="M147" s="33">
        <v>13062</v>
      </c>
      <c r="O147">
        <f>IF(F147="生产领用",O146+I147+K147-M147)</f>
        <v>4147</v>
      </c>
      <c r="P147">
        <f t="shared" si="7"/>
        <v>705386.19499999995</v>
      </c>
    </row>
    <row r="148" spans="1:18" ht="14" x14ac:dyDescent="0.15">
      <c r="A148" s="15" t="s">
        <v>134</v>
      </c>
      <c r="B148" s="15" t="s">
        <v>5</v>
      </c>
      <c r="C148" s="15" t="s">
        <v>135</v>
      </c>
      <c r="D148" s="4" t="s">
        <v>155</v>
      </c>
      <c r="E148" s="9" t="s">
        <v>158</v>
      </c>
      <c r="F148" s="9" t="s">
        <v>156</v>
      </c>
      <c r="G148" s="17" t="s">
        <v>7</v>
      </c>
      <c r="H148" s="17">
        <v>38.24</v>
      </c>
      <c r="I148" s="18">
        <v>2643.5</v>
      </c>
      <c r="J148">
        <v>101087.44</v>
      </c>
      <c r="M148" s="29"/>
      <c r="O148">
        <f t="shared" si="6"/>
        <v>2643.5</v>
      </c>
      <c r="P148">
        <f t="shared" si="7"/>
        <v>101087.44</v>
      </c>
    </row>
    <row r="149" spans="1:18" ht="14" x14ac:dyDescent="0.15">
      <c r="A149" s="11" t="s">
        <v>134</v>
      </c>
      <c r="B149" s="11" t="s">
        <v>5</v>
      </c>
      <c r="C149" s="11" t="s">
        <v>135</v>
      </c>
      <c r="D149" s="4" t="s">
        <v>155</v>
      </c>
      <c r="E149" s="9" t="s">
        <v>158</v>
      </c>
      <c r="F149" s="9" t="s">
        <v>217</v>
      </c>
      <c r="G149" s="28" t="s">
        <v>7</v>
      </c>
      <c r="H149" s="28">
        <f>L149/K149</f>
        <v>43.037794017265611</v>
      </c>
      <c r="K149" s="21">
        <v>12452.5</v>
      </c>
      <c r="L149" s="21">
        <v>535928.13</v>
      </c>
      <c r="M149" s="29"/>
      <c r="O149">
        <f>IF(F149="购入",O148+I149+K149-M149)</f>
        <v>15096</v>
      </c>
      <c r="P149">
        <f t="shared" si="7"/>
        <v>637015.57000000007</v>
      </c>
    </row>
    <row r="150" spans="1:18" ht="14" x14ac:dyDescent="0.15">
      <c r="A150" s="11" t="s">
        <v>134</v>
      </c>
      <c r="B150" s="11" t="s">
        <v>5</v>
      </c>
      <c r="C150" s="11" t="s">
        <v>135</v>
      </c>
      <c r="D150" s="4" t="s">
        <v>155</v>
      </c>
      <c r="E150" s="9" t="s">
        <v>158</v>
      </c>
      <c r="F150" s="9" t="s">
        <v>229</v>
      </c>
      <c r="M150" s="33">
        <v>6725.5</v>
      </c>
      <c r="O150" t="b">
        <f t="shared" si="6"/>
        <v>0</v>
      </c>
      <c r="P150">
        <f t="shared" si="7"/>
        <v>637015.57000000007</v>
      </c>
    </row>
    <row r="151" spans="1:18" ht="14" x14ac:dyDescent="0.15">
      <c r="A151" s="15" t="s">
        <v>144</v>
      </c>
      <c r="B151" s="15" t="s">
        <v>5</v>
      </c>
      <c r="C151" s="15" t="s">
        <v>145</v>
      </c>
      <c r="D151" s="4" t="s">
        <v>155</v>
      </c>
      <c r="E151" s="9" t="s">
        <v>158</v>
      </c>
      <c r="F151" s="9" t="s">
        <v>156</v>
      </c>
      <c r="G151" s="17" t="s">
        <v>7</v>
      </c>
      <c r="H151" s="17">
        <v>38.51</v>
      </c>
      <c r="I151" s="18">
        <v>3947.5</v>
      </c>
      <c r="J151">
        <v>152018.22500000001</v>
      </c>
      <c r="M151" s="29"/>
      <c r="O151">
        <f t="shared" si="6"/>
        <v>3947.5</v>
      </c>
      <c r="P151">
        <f t="shared" si="7"/>
        <v>152018.22500000001</v>
      </c>
    </row>
    <row r="152" spans="1:18" ht="14" x14ac:dyDescent="0.15">
      <c r="A152" s="11" t="s">
        <v>144</v>
      </c>
      <c r="B152" s="11" t="s">
        <v>5</v>
      </c>
      <c r="C152" s="11" t="s">
        <v>145</v>
      </c>
      <c r="D152" s="4" t="s">
        <v>155</v>
      </c>
      <c r="E152" s="9" t="s">
        <v>158</v>
      </c>
      <c r="F152" s="9" t="s">
        <v>217</v>
      </c>
      <c r="G152" s="28" t="s">
        <v>7</v>
      </c>
      <c r="H152" s="28">
        <f>L152/K152</f>
        <v>38.851834775707644</v>
      </c>
      <c r="K152" s="21">
        <v>13230.5</v>
      </c>
      <c r="L152" s="21">
        <v>514029.2</v>
      </c>
      <c r="M152" s="29"/>
      <c r="O152">
        <f>IF(F152="购入",O151+I152+K152-M152)</f>
        <v>17178</v>
      </c>
      <c r="P152">
        <f t="shared" si="7"/>
        <v>666047.42500000005</v>
      </c>
    </row>
    <row r="153" spans="1:18" ht="14" x14ac:dyDescent="0.15">
      <c r="A153" s="11" t="s">
        <v>144</v>
      </c>
      <c r="B153" s="11" t="s">
        <v>5</v>
      </c>
      <c r="C153" s="11" t="s">
        <v>145</v>
      </c>
      <c r="D153" s="4" t="s">
        <v>155</v>
      </c>
      <c r="E153" s="9" t="s">
        <v>158</v>
      </c>
      <c r="F153" s="9" t="s">
        <v>229</v>
      </c>
      <c r="M153" s="33">
        <v>12736</v>
      </c>
      <c r="O153" t="b">
        <f t="shared" si="6"/>
        <v>0</v>
      </c>
      <c r="P153">
        <f t="shared" si="7"/>
        <v>666047.42500000005</v>
      </c>
    </row>
    <row r="154" spans="1:18" ht="14" x14ac:dyDescent="0.15">
      <c r="A154" s="11" t="s">
        <v>207</v>
      </c>
      <c r="B154" s="11" t="s">
        <v>5</v>
      </c>
      <c r="C154" s="11" t="s">
        <v>208</v>
      </c>
      <c r="D154" s="4" t="s">
        <v>155</v>
      </c>
      <c r="E154" s="9" t="s">
        <v>158</v>
      </c>
      <c r="F154" s="9" t="s">
        <v>217</v>
      </c>
      <c r="G154" s="28" t="s">
        <v>7</v>
      </c>
      <c r="H154" s="28">
        <f>L154/K154</f>
        <v>38.777850967476333</v>
      </c>
      <c r="K154" s="21">
        <v>8501.5</v>
      </c>
      <c r="L154" s="21">
        <v>329669.90000000002</v>
      </c>
      <c r="M154" s="29"/>
      <c r="O154">
        <f>IF(F154="购入",O153+I154+K154-M154)</f>
        <v>8501.5</v>
      </c>
      <c r="P154">
        <f t="shared" si="7"/>
        <v>329669.90000000002</v>
      </c>
    </row>
    <row r="155" spans="1:18" ht="14" x14ac:dyDescent="0.15">
      <c r="A155" s="11" t="s">
        <v>207</v>
      </c>
      <c r="B155" s="11" t="s">
        <v>5</v>
      </c>
      <c r="C155" s="11" t="s">
        <v>208</v>
      </c>
      <c r="D155" s="4" t="s">
        <v>155</v>
      </c>
      <c r="E155" s="9" t="s">
        <v>158</v>
      </c>
      <c r="F155" s="9" t="s">
        <v>229</v>
      </c>
      <c r="M155" s="33">
        <v>8501.5</v>
      </c>
      <c r="O155" t="b">
        <f t="shared" si="6"/>
        <v>0</v>
      </c>
      <c r="P155">
        <f t="shared" si="7"/>
        <v>329669.90000000002</v>
      </c>
    </row>
    <row r="156" spans="1:18" ht="14" x14ac:dyDescent="0.15">
      <c r="A156" s="15" t="s">
        <v>150</v>
      </c>
      <c r="B156" s="15" t="s">
        <v>5</v>
      </c>
      <c r="C156" s="15" t="s">
        <v>151</v>
      </c>
      <c r="D156" s="4" t="s">
        <v>155</v>
      </c>
      <c r="E156" s="9" t="s">
        <v>158</v>
      </c>
      <c r="F156" s="9" t="s">
        <v>156</v>
      </c>
      <c r="G156" s="17" t="s">
        <v>7</v>
      </c>
      <c r="H156" s="17">
        <v>38.43</v>
      </c>
      <c r="I156" s="18">
        <v>8510.5</v>
      </c>
      <c r="J156">
        <v>327058.51500000001</v>
      </c>
      <c r="M156" s="29"/>
      <c r="O156">
        <f t="shared" si="6"/>
        <v>8510.5</v>
      </c>
      <c r="P156">
        <f t="shared" si="7"/>
        <v>327058.51500000001</v>
      </c>
    </row>
    <row r="157" spans="1:18" ht="14" x14ac:dyDescent="0.15">
      <c r="A157" s="11" t="s">
        <v>150</v>
      </c>
      <c r="B157" s="11" t="s">
        <v>5</v>
      </c>
      <c r="C157" s="11" t="s">
        <v>151</v>
      </c>
      <c r="D157" s="4" t="s">
        <v>155</v>
      </c>
      <c r="E157" s="9" t="s">
        <v>158</v>
      </c>
      <c r="F157" s="9" t="s">
        <v>217</v>
      </c>
      <c r="G157" s="28" t="s">
        <v>7</v>
      </c>
      <c r="H157" s="28">
        <f>L157/K157</f>
        <v>41.762664953871308</v>
      </c>
      <c r="K157" s="21">
        <v>8563</v>
      </c>
      <c r="L157" s="21">
        <v>357613.7</v>
      </c>
      <c r="M157" s="29"/>
      <c r="O157">
        <f>IF(F157="购入",O156+I157+K157-M157)</f>
        <v>17073.5</v>
      </c>
      <c r="P157">
        <f t="shared" si="7"/>
        <v>684672.21500000008</v>
      </c>
    </row>
    <row r="158" spans="1:18" ht="14" x14ac:dyDescent="0.15">
      <c r="A158" s="11" t="s">
        <v>150</v>
      </c>
      <c r="B158" s="11" t="s">
        <v>5</v>
      </c>
      <c r="C158" s="11" t="s">
        <v>151</v>
      </c>
      <c r="D158" s="4" t="s">
        <v>155</v>
      </c>
      <c r="E158" s="9" t="s">
        <v>158</v>
      </c>
      <c r="F158" s="9" t="s">
        <v>229</v>
      </c>
      <c r="M158" s="33">
        <v>12743.5</v>
      </c>
      <c r="O158" t="b">
        <f t="shared" si="6"/>
        <v>0</v>
      </c>
      <c r="P158">
        <f t="shared" si="7"/>
        <v>684672.21500000008</v>
      </c>
    </row>
    <row r="159" spans="1:18" ht="14" x14ac:dyDescent="0.15">
      <c r="A159" s="15" t="s">
        <v>146</v>
      </c>
      <c r="B159" s="15" t="s">
        <v>5</v>
      </c>
      <c r="C159" s="15" t="s">
        <v>147</v>
      </c>
      <c r="D159" s="4" t="s">
        <v>155</v>
      </c>
      <c r="E159" s="9" t="s">
        <v>158</v>
      </c>
      <c r="F159" s="9" t="s">
        <v>156</v>
      </c>
      <c r="G159" s="17" t="s">
        <v>7</v>
      </c>
      <c r="H159" s="17">
        <v>38.479999999999997</v>
      </c>
      <c r="I159" s="18">
        <v>4281</v>
      </c>
      <c r="J159">
        <v>164732.87999999998</v>
      </c>
      <c r="M159" s="29"/>
      <c r="O159">
        <f t="shared" si="6"/>
        <v>4281</v>
      </c>
      <c r="P159">
        <f t="shared" si="7"/>
        <v>164732.87999999998</v>
      </c>
    </row>
    <row r="160" spans="1:18" ht="14" x14ac:dyDescent="0.15">
      <c r="A160" s="11" t="s">
        <v>146</v>
      </c>
      <c r="B160" s="11" t="s">
        <v>5</v>
      </c>
      <c r="C160" s="11" t="s">
        <v>147</v>
      </c>
      <c r="D160" s="4" t="s">
        <v>155</v>
      </c>
      <c r="E160" s="9" t="s">
        <v>158</v>
      </c>
      <c r="F160" s="9" t="s">
        <v>217</v>
      </c>
      <c r="G160" s="28" t="s">
        <v>7</v>
      </c>
      <c r="H160" s="28">
        <f>L160/K160</f>
        <v>40.033502130053854</v>
      </c>
      <c r="K160" s="21">
        <v>12441</v>
      </c>
      <c r="L160" s="21">
        <v>498056.8</v>
      </c>
      <c r="M160" s="29"/>
      <c r="O160">
        <f>IF(F160="购入",O159+I160+K160-M160)</f>
        <v>16722</v>
      </c>
      <c r="P160">
        <f t="shared" si="7"/>
        <v>662789.67999999993</v>
      </c>
    </row>
    <row r="161" spans="1:16" ht="14" x14ac:dyDescent="0.15">
      <c r="A161" s="11" t="s">
        <v>146</v>
      </c>
      <c r="B161" s="11" t="s">
        <v>5</v>
      </c>
      <c r="C161" s="11" t="s">
        <v>147</v>
      </c>
      <c r="D161" s="4" t="s">
        <v>155</v>
      </c>
      <c r="E161" s="9" t="s">
        <v>158</v>
      </c>
      <c r="F161" s="9" t="s">
        <v>229</v>
      </c>
      <c r="M161" s="33">
        <v>12422</v>
      </c>
      <c r="O161" t="b">
        <f t="shared" si="6"/>
        <v>0</v>
      </c>
      <c r="P161">
        <f t="shared" si="7"/>
        <v>662789.67999999993</v>
      </c>
    </row>
    <row r="162" spans="1:16" ht="14" x14ac:dyDescent="0.15">
      <c r="A162" s="15" t="s">
        <v>110</v>
      </c>
      <c r="B162" s="15" t="s">
        <v>5</v>
      </c>
      <c r="C162" s="15" t="s">
        <v>111</v>
      </c>
      <c r="D162" s="4" t="s">
        <v>155</v>
      </c>
      <c r="E162" s="9" t="s">
        <v>158</v>
      </c>
      <c r="F162" s="9" t="s">
        <v>156</v>
      </c>
      <c r="G162" s="17" t="s">
        <v>7</v>
      </c>
      <c r="H162" s="17">
        <v>38.479999999999997</v>
      </c>
      <c r="I162" s="18">
        <v>1028</v>
      </c>
      <c r="J162">
        <v>39557.439999999995</v>
      </c>
      <c r="M162" s="29"/>
      <c r="O162">
        <f t="shared" si="6"/>
        <v>1028</v>
      </c>
      <c r="P162">
        <f t="shared" si="7"/>
        <v>39557.439999999995</v>
      </c>
    </row>
    <row r="163" spans="1:16" ht="14" x14ac:dyDescent="0.15">
      <c r="A163" s="11" t="s">
        <v>110</v>
      </c>
      <c r="B163" s="11" t="s">
        <v>5</v>
      </c>
      <c r="C163" s="11" t="s">
        <v>111</v>
      </c>
      <c r="D163" s="4" t="s">
        <v>155</v>
      </c>
      <c r="E163" s="9" t="s">
        <v>158</v>
      </c>
      <c r="F163" s="9" t="s">
        <v>229</v>
      </c>
      <c r="M163" s="33">
        <v>1028</v>
      </c>
      <c r="O163" t="b">
        <f t="shared" si="6"/>
        <v>0</v>
      </c>
      <c r="P163">
        <f t="shared" si="7"/>
        <v>39557.439999999995</v>
      </c>
    </row>
    <row r="164" spans="1:16" s="39" customFormat="1" ht="14" x14ac:dyDescent="0.15">
      <c r="A164" s="35" t="s">
        <v>142</v>
      </c>
      <c r="B164" s="35" t="s">
        <v>5</v>
      </c>
      <c r="C164" s="35" t="s">
        <v>143</v>
      </c>
      <c r="D164" s="6" t="s">
        <v>155</v>
      </c>
      <c r="E164" s="36" t="s">
        <v>158</v>
      </c>
      <c r="F164" s="36" t="s">
        <v>156</v>
      </c>
      <c r="G164" s="37" t="s">
        <v>7</v>
      </c>
      <c r="H164" s="37">
        <v>38.479999999999997</v>
      </c>
      <c r="I164" s="38">
        <v>3885</v>
      </c>
      <c r="J164" s="39">
        <v>149494.79999999999</v>
      </c>
      <c r="M164" s="40"/>
      <c r="O164" s="39">
        <f t="shared" si="6"/>
        <v>3885</v>
      </c>
      <c r="P164">
        <f t="shared" si="7"/>
        <v>149494.79999999999</v>
      </c>
    </row>
    <row r="165" spans="1:16" s="39" customFormat="1" ht="14" x14ac:dyDescent="0.15">
      <c r="A165" s="41" t="s">
        <v>142</v>
      </c>
      <c r="B165" s="41" t="s">
        <v>5</v>
      </c>
      <c r="C165" s="41" t="s">
        <v>143</v>
      </c>
      <c r="D165" s="6" t="s">
        <v>155</v>
      </c>
      <c r="E165" s="36" t="s">
        <v>158</v>
      </c>
      <c r="F165" s="36" t="s">
        <v>217</v>
      </c>
      <c r="G165" s="42" t="s">
        <v>7</v>
      </c>
      <c r="H165" s="42">
        <f>L165/K165</f>
        <v>41.049164465196291</v>
      </c>
      <c r="K165" s="43">
        <v>16277</v>
      </c>
      <c r="L165" s="43">
        <v>668157.25</v>
      </c>
      <c r="M165" s="40"/>
      <c r="O165" s="39">
        <f>IF(F165="购入",O164+I165+K165-M165)</f>
        <v>20162</v>
      </c>
      <c r="P165">
        <f>IF(AND(TRIM(F165)&lt;&gt;"期初",TRIM(A165)=TRIM(A164)),P164+J165+L165-N165,J165+L165-N165)</f>
        <v>817652.05</v>
      </c>
    </row>
    <row r="166" spans="1:16" s="39" customFormat="1" ht="14" x14ac:dyDescent="0.15">
      <c r="A166" s="41" t="s">
        <v>142</v>
      </c>
      <c r="B166" s="41" t="s">
        <v>5</v>
      </c>
      <c r="C166" s="41" t="s">
        <v>143</v>
      </c>
      <c r="D166" s="6" t="s">
        <v>155</v>
      </c>
      <c r="E166" s="36" t="s">
        <v>158</v>
      </c>
      <c r="F166" s="36" t="s">
        <v>229</v>
      </c>
      <c r="M166" s="44">
        <v>16127</v>
      </c>
      <c r="O166" s="39" t="b">
        <f t="shared" si="6"/>
        <v>0</v>
      </c>
      <c r="P166">
        <f t="shared" si="7"/>
        <v>817652.05</v>
      </c>
    </row>
    <row r="167" spans="1:16" s="49" customFormat="1" ht="14" x14ac:dyDescent="0.15">
      <c r="A167" s="45" t="s">
        <v>209</v>
      </c>
      <c r="B167" s="45" t="s">
        <v>5</v>
      </c>
      <c r="C167" s="45" t="s">
        <v>210</v>
      </c>
      <c r="D167" s="46" t="s">
        <v>155</v>
      </c>
      <c r="E167" s="47" t="s">
        <v>158</v>
      </c>
      <c r="F167" s="47" t="s">
        <v>217</v>
      </c>
      <c r="G167" s="48" t="s">
        <v>7</v>
      </c>
      <c r="H167" s="48">
        <f>L167/K167</f>
        <v>38.778990931775304</v>
      </c>
      <c r="K167" s="50">
        <v>8215.5</v>
      </c>
      <c r="L167" s="50">
        <v>318588.79999999999</v>
      </c>
      <c r="M167" s="51"/>
      <c r="O167" s="49">
        <f>IF(F167="购入",O166+I167+K167-M167)</f>
        <v>8215.5</v>
      </c>
      <c r="P167">
        <f t="shared" si="7"/>
        <v>318588.79999999999</v>
      </c>
    </row>
    <row r="168" spans="1:16" s="49" customFormat="1" ht="14" x14ac:dyDescent="0.15">
      <c r="A168" s="45" t="s">
        <v>209</v>
      </c>
      <c r="B168" s="45" t="s">
        <v>5</v>
      </c>
      <c r="C168" s="45" t="s">
        <v>210</v>
      </c>
      <c r="D168" s="46" t="s">
        <v>155</v>
      </c>
      <c r="E168" s="47" t="s">
        <v>158</v>
      </c>
      <c r="F168" s="47" t="s">
        <v>229</v>
      </c>
      <c r="M168" s="52">
        <v>8215.5</v>
      </c>
      <c r="O168" s="49" t="b">
        <f t="shared" si="6"/>
        <v>0</v>
      </c>
      <c r="P168">
        <f t="shared" si="7"/>
        <v>318588.79999999999</v>
      </c>
    </row>
    <row r="169" spans="1:16" ht="14" x14ac:dyDescent="0.15">
      <c r="A169" s="11" t="s">
        <v>211</v>
      </c>
      <c r="B169" s="11" t="s">
        <v>5</v>
      </c>
      <c r="C169" s="11" t="s">
        <v>212</v>
      </c>
      <c r="D169" s="4" t="s">
        <v>155</v>
      </c>
      <c r="E169" s="9" t="s">
        <v>158</v>
      </c>
      <c r="F169" s="9" t="s">
        <v>217</v>
      </c>
      <c r="G169" s="28" t="s">
        <v>7</v>
      </c>
      <c r="H169" s="28">
        <f>L169/K169</f>
        <v>40.12170049161729</v>
      </c>
      <c r="K169" s="32">
        <v>15866</v>
      </c>
      <c r="L169" s="32">
        <v>636570.89999999991</v>
      </c>
      <c r="M169" s="29"/>
      <c r="O169">
        <f>IF(F169="购入",O168+I169+K169-M169)</f>
        <v>15866</v>
      </c>
      <c r="P169">
        <f t="shared" si="7"/>
        <v>636570.89999999991</v>
      </c>
    </row>
    <row r="170" spans="1:16" ht="14" x14ac:dyDescent="0.15">
      <c r="A170" s="11" t="s">
        <v>211</v>
      </c>
      <c r="B170" s="11" t="s">
        <v>5</v>
      </c>
      <c r="C170" s="11" t="s">
        <v>212</v>
      </c>
      <c r="D170" s="4" t="s">
        <v>155</v>
      </c>
      <c r="E170" s="9" t="s">
        <v>158</v>
      </c>
      <c r="F170" s="9" t="s">
        <v>229</v>
      </c>
      <c r="M170" s="33">
        <v>11954</v>
      </c>
      <c r="O170" t="b">
        <f t="shared" si="6"/>
        <v>0</v>
      </c>
      <c r="P170">
        <f t="shared" si="7"/>
        <v>636570.89999999991</v>
      </c>
    </row>
    <row r="171" spans="1:16" ht="14" x14ac:dyDescent="0.15">
      <c r="A171" s="11" t="s">
        <v>213</v>
      </c>
      <c r="B171" s="11" t="s">
        <v>5</v>
      </c>
      <c r="C171" s="11" t="s">
        <v>214</v>
      </c>
      <c r="D171" s="4" t="s">
        <v>155</v>
      </c>
      <c r="E171" s="9" t="s">
        <v>158</v>
      </c>
      <c r="F171" s="9" t="s">
        <v>217</v>
      </c>
      <c r="G171" s="28" t="s">
        <v>7</v>
      </c>
      <c r="H171" s="28">
        <f>L171/K171</f>
        <v>30.647441709844561</v>
      </c>
      <c r="K171" s="32">
        <v>7720</v>
      </c>
      <c r="L171" s="32">
        <v>236598.25</v>
      </c>
      <c r="M171" s="29"/>
      <c r="O171">
        <f>IF(F171="购入",O170+I171+K171-M171)</f>
        <v>7720</v>
      </c>
      <c r="P171">
        <f t="shared" si="7"/>
        <v>236598.25</v>
      </c>
    </row>
    <row r="172" spans="1:16" ht="14" x14ac:dyDescent="0.15">
      <c r="A172" s="23" t="s">
        <v>213</v>
      </c>
      <c r="B172" s="23" t="s">
        <v>5</v>
      </c>
      <c r="C172" s="23" t="s">
        <v>214</v>
      </c>
      <c r="D172" s="4" t="s">
        <v>155</v>
      </c>
      <c r="E172" s="9" t="s">
        <v>158</v>
      </c>
      <c r="F172" s="9" t="s">
        <v>227</v>
      </c>
      <c r="G172" s="17" t="s">
        <v>7</v>
      </c>
      <c r="K172" s="30">
        <v>2389.5</v>
      </c>
      <c r="L172" s="34">
        <v>90501.834999999992</v>
      </c>
      <c r="M172" s="29"/>
      <c r="O172" t="b">
        <f t="shared" si="6"/>
        <v>0</v>
      </c>
      <c r="P172">
        <f t="shared" si="7"/>
        <v>327100.08499999996</v>
      </c>
    </row>
    <row r="173" spans="1:16" ht="14" x14ac:dyDescent="0.15">
      <c r="A173" s="11" t="s">
        <v>213</v>
      </c>
      <c r="B173" s="11" t="s">
        <v>5</v>
      </c>
      <c r="C173" s="11" t="s">
        <v>214</v>
      </c>
      <c r="D173" s="4" t="s">
        <v>155</v>
      </c>
      <c r="E173" s="9" t="s">
        <v>158</v>
      </c>
      <c r="F173" s="9" t="s">
        <v>229</v>
      </c>
      <c r="M173" s="33">
        <v>9122.5</v>
      </c>
      <c r="O173" t="b">
        <f t="shared" si="6"/>
        <v>0</v>
      </c>
      <c r="P173">
        <f t="shared" si="7"/>
        <v>327100.08499999996</v>
      </c>
    </row>
    <row r="174" spans="1:16" ht="14" x14ac:dyDescent="0.15">
      <c r="A174" s="15" t="s">
        <v>85</v>
      </c>
      <c r="B174" s="15" t="s">
        <v>5</v>
      </c>
      <c r="C174" s="15" t="s">
        <v>86</v>
      </c>
      <c r="D174" s="4" t="s">
        <v>155</v>
      </c>
      <c r="E174" s="9" t="s">
        <v>158</v>
      </c>
      <c r="F174" s="9" t="s">
        <v>156</v>
      </c>
      <c r="G174" s="17" t="s">
        <v>7</v>
      </c>
      <c r="H174" s="17">
        <v>37.6</v>
      </c>
      <c r="I174" s="18">
        <v>502</v>
      </c>
      <c r="J174">
        <v>18875.2</v>
      </c>
      <c r="M174" s="29"/>
      <c r="O174">
        <f t="shared" si="6"/>
        <v>502</v>
      </c>
      <c r="P174">
        <f t="shared" si="7"/>
        <v>18875.2</v>
      </c>
    </row>
    <row r="175" spans="1:16" ht="14" x14ac:dyDescent="0.15">
      <c r="A175" s="11" t="s">
        <v>85</v>
      </c>
      <c r="B175" s="11" t="s">
        <v>5</v>
      </c>
      <c r="C175" s="11" t="s">
        <v>86</v>
      </c>
      <c r="D175" s="4" t="s">
        <v>155</v>
      </c>
      <c r="E175" s="9" t="s">
        <v>158</v>
      </c>
      <c r="F175" s="9" t="s">
        <v>229</v>
      </c>
      <c r="M175" s="33">
        <v>502</v>
      </c>
      <c r="O175" t="b">
        <f t="shared" si="6"/>
        <v>0</v>
      </c>
      <c r="P175">
        <f t="shared" si="7"/>
        <v>18875.2</v>
      </c>
    </row>
    <row r="176" spans="1:16" ht="14" x14ac:dyDescent="0.15">
      <c r="A176" s="15" t="s">
        <v>4</v>
      </c>
      <c r="B176" s="15" t="s">
        <v>5</v>
      </c>
      <c r="C176" s="15" t="s">
        <v>6</v>
      </c>
      <c r="D176" s="4" t="s">
        <v>155</v>
      </c>
      <c r="E176" s="9" t="s">
        <v>158</v>
      </c>
      <c r="F176" s="9" t="s">
        <v>156</v>
      </c>
      <c r="G176" s="17" t="s">
        <v>7</v>
      </c>
      <c r="H176" s="17">
        <v>41.61</v>
      </c>
      <c r="I176" s="18">
        <v>3.5</v>
      </c>
      <c r="J176">
        <v>145.63499999999999</v>
      </c>
      <c r="M176" s="29"/>
      <c r="O176">
        <f t="shared" si="6"/>
        <v>3.5</v>
      </c>
      <c r="P176">
        <f t="shared" si="7"/>
        <v>145.63499999999999</v>
      </c>
    </row>
    <row r="177" spans="1:16" ht="14" x14ac:dyDescent="0.15">
      <c r="A177" s="11" t="s">
        <v>4</v>
      </c>
      <c r="B177" s="11" t="s">
        <v>5</v>
      </c>
      <c r="C177" s="11" t="s">
        <v>6</v>
      </c>
      <c r="D177" s="4" t="s">
        <v>155</v>
      </c>
      <c r="E177" s="9" t="s">
        <v>158</v>
      </c>
      <c r="F177" s="9" t="s">
        <v>217</v>
      </c>
      <c r="G177" s="28" t="s">
        <v>7</v>
      </c>
      <c r="H177" s="28">
        <f>L177/K177</f>
        <v>44.650001188919269</v>
      </c>
      <c r="K177" s="21">
        <v>4205.5</v>
      </c>
      <c r="L177" s="21">
        <v>187775.58</v>
      </c>
      <c r="M177" s="29"/>
      <c r="O177">
        <f>IF(F177="购入",O176+I177+K177-M177)</f>
        <v>4209</v>
      </c>
      <c r="P177">
        <f t="shared" si="7"/>
        <v>187921.215</v>
      </c>
    </row>
    <row r="178" spans="1:16" ht="14" x14ac:dyDescent="0.15">
      <c r="A178" s="15" t="s">
        <v>130</v>
      </c>
      <c r="B178" s="15" t="s">
        <v>5</v>
      </c>
      <c r="C178" s="15" t="s">
        <v>131</v>
      </c>
      <c r="D178" s="4" t="s">
        <v>155</v>
      </c>
      <c r="E178" s="9" t="s">
        <v>158</v>
      </c>
      <c r="F178" s="9" t="s">
        <v>156</v>
      </c>
      <c r="G178" s="17" t="s">
        <v>7</v>
      </c>
      <c r="H178" s="17">
        <v>37.880000000000003</v>
      </c>
      <c r="I178" s="18">
        <v>2175.5</v>
      </c>
      <c r="J178">
        <v>82407.94</v>
      </c>
      <c r="M178" s="29"/>
      <c r="O178">
        <f t="shared" si="6"/>
        <v>2175.5</v>
      </c>
      <c r="P178">
        <f t="shared" si="7"/>
        <v>82407.94</v>
      </c>
    </row>
    <row r="179" spans="1:16" ht="14" x14ac:dyDescent="0.15">
      <c r="A179" s="11" t="s">
        <v>130</v>
      </c>
      <c r="B179" s="11" t="s">
        <v>5</v>
      </c>
      <c r="C179" s="11" t="s">
        <v>131</v>
      </c>
      <c r="D179" s="4" t="s">
        <v>155</v>
      </c>
      <c r="E179" s="9" t="s">
        <v>158</v>
      </c>
      <c r="F179" s="9" t="s">
        <v>217</v>
      </c>
      <c r="G179" s="28" t="s">
        <v>7</v>
      </c>
      <c r="H179" s="28">
        <f>L179/K179</f>
        <v>38.299999999999997</v>
      </c>
      <c r="K179" s="21">
        <v>4165.5</v>
      </c>
      <c r="L179" s="21">
        <v>159538.65</v>
      </c>
      <c r="M179" s="29"/>
      <c r="O179">
        <f>IF(F179="购入",O178+I179+K179-M179)</f>
        <v>6341</v>
      </c>
      <c r="P179">
        <f t="shared" si="7"/>
        <v>241946.59</v>
      </c>
    </row>
    <row r="180" spans="1:16" ht="14" x14ac:dyDescent="0.15">
      <c r="A180" s="23" t="s">
        <v>130</v>
      </c>
      <c r="B180" s="23" t="s">
        <v>5</v>
      </c>
      <c r="C180" s="23" t="s">
        <v>131</v>
      </c>
      <c r="D180" s="4" t="s">
        <v>155</v>
      </c>
      <c r="E180" s="9" t="s">
        <v>158</v>
      </c>
      <c r="F180" s="9" t="s">
        <v>227</v>
      </c>
      <c r="G180" s="17" t="s">
        <v>7</v>
      </c>
      <c r="K180" s="30">
        <v>5117.5</v>
      </c>
      <c r="L180" s="34">
        <v>203318.27499999999</v>
      </c>
      <c r="M180" s="29"/>
      <c r="O180" t="b">
        <f t="shared" si="6"/>
        <v>0</v>
      </c>
      <c r="P180">
        <f t="shared" si="7"/>
        <v>445264.86499999999</v>
      </c>
    </row>
    <row r="181" spans="1:16" ht="14" x14ac:dyDescent="0.15">
      <c r="A181" s="11" t="s">
        <v>130</v>
      </c>
      <c r="B181" s="11" t="s">
        <v>5</v>
      </c>
      <c r="C181" s="11" t="s">
        <v>131</v>
      </c>
      <c r="D181" s="4" t="s">
        <v>155</v>
      </c>
      <c r="E181" s="9" t="s">
        <v>158</v>
      </c>
      <c r="F181" s="9" t="s">
        <v>229</v>
      </c>
      <c r="M181" s="33">
        <v>8424</v>
      </c>
      <c r="O181" t="b">
        <f t="shared" si="6"/>
        <v>0</v>
      </c>
      <c r="P181">
        <f t="shared" si="7"/>
        <v>445264.86499999999</v>
      </c>
    </row>
    <row r="182" spans="1:16" ht="14" x14ac:dyDescent="0.15">
      <c r="A182" s="11" t="s">
        <v>215</v>
      </c>
      <c r="B182" s="11" t="s">
        <v>5</v>
      </c>
      <c r="C182" s="11" t="s">
        <v>216</v>
      </c>
      <c r="D182" s="4" t="s">
        <v>155</v>
      </c>
      <c r="E182" s="9" t="s">
        <v>158</v>
      </c>
      <c r="F182" s="9" t="s">
        <v>217</v>
      </c>
      <c r="G182" s="28" t="s">
        <v>7</v>
      </c>
      <c r="H182" s="28">
        <f>L182/K182</f>
        <v>39.219192166462669</v>
      </c>
      <c r="K182" s="21">
        <v>4085</v>
      </c>
      <c r="L182" s="21">
        <v>160210.4</v>
      </c>
      <c r="M182" s="29"/>
      <c r="O182">
        <f>IF(F182="购入",O181+I182+K182-M182)</f>
        <v>4085</v>
      </c>
      <c r="P182">
        <f t="shared" si="7"/>
        <v>160210.4</v>
      </c>
    </row>
    <row r="183" spans="1:16" ht="14" x14ac:dyDescent="0.15">
      <c r="A183" s="23" t="s">
        <v>215</v>
      </c>
      <c r="B183" s="23" t="s">
        <v>5</v>
      </c>
      <c r="C183" s="23" t="s">
        <v>216</v>
      </c>
      <c r="D183" s="4" t="s">
        <v>155</v>
      </c>
      <c r="E183" s="9" t="s">
        <v>158</v>
      </c>
      <c r="F183" s="9" t="s">
        <v>227</v>
      </c>
      <c r="G183" s="17" t="s">
        <v>7</v>
      </c>
      <c r="K183" s="30">
        <v>4068</v>
      </c>
      <c r="L183" s="34">
        <v>162842.03999999998</v>
      </c>
      <c r="M183" s="29"/>
      <c r="O183" t="b">
        <f t="shared" si="6"/>
        <v>0</v>
      </c>
      <c r="P183">
        <f t="shared" si="7"/>
        <v>323052.43999999994</v>
      </c>
    </row>
    <row r="184" spans="1:16" ht="14" x14ac:dyDescent="0.15">
      <c r="A184" s="11" t="s">
        <v>215</v>
      </c>
      <c r="B184" s="11" t="s">
        <v>5</v>
      </c>
      <c r="C184" s="11" t="s">
        <v>216</v>
      </c>
      <c r="D184" s="4" t="s">
        <v>155</v>
      </c>
      <c r="E184" s="9" t="s">
        <v>158</v>
      </c>
      <c r="F184" s="9" t="s">
        <v>229</v>
      </c>
      <c r="M184" s="33">
        <v>6877</v>
      </c>
      <c r="O184" t="b">
        <f t="shared" si="6"/>
        <v>0</v>
      </c>
      <c r="P184">
        <f t="shared" si="7"/>
        <v>323052.43999999994</v>
      </c>
    </row>
    <row r="185" spans="1:16" ht="14" x14ac:dyDescent="0.15">
      <c r="A185" s="23" t="s">
        <v>222</v>
      </c>
      <c r="B185" s="23" t="s">
        <v>5</v>
      </c>
      <c r="C185" s="23" t="s">
        <v>223</v>
      </c>
      <c r="D185" s="4" t="s">
        <v>155</v>
      </c>
      <c r="E185" s="9" t="s">
        <v>158</v>
      </c>
      <c r="F185" s="9" t="s">
        <v>227</v>
      </c>
      <c r="G185" s="17" t="s">
        <v>7</v>
      </c>
      <c r="K185" s="30">
        <v>2265.5</v>
      </c>
      <c r="L185" s="34">
        <v>90687.964999999982</v>
      </c>
      <c r="M185" s="29"/>
      <c r="O185" t="b">
        <f t="shared" si="6"/>
        <v>0</v>
      </c>
      <c r="P185">
        <f t="shared" si="7"/>
        <v>90687.964999999982</v>
      </c>
    </row>
    <row r="186" spans="1:16" ht="14" x14ac:dyDescent="0.15">
      <c r="A186" s="23" t="s">
        <v>224</v>
      </c>
      <c r="B186" s="23" t="s">
        <v>225</v>
      </c>
      <c r="C186" s="23" t="s">
        <v>226</v>
      </c>
      <c r="D186" s="4" t="s">
        <v>155</v>
      </c>
      <c r="E186" s="9" t="s">
        <v>158</v>
      </c>
      <c r="F186" s="9" t="s">
        <v>227</v>
      </c>
      <c r="G186" s="17" t="s">
        <v>7</v>
      </c>
      <c r="K186" s="30">
        <v>55.5</v>
      </c>
      <c r="L186" s="34">
        <v>2221.6649999999995</v>
      </c>
      <c r="M186" s="29"/>
      <c r="O186" t="b">
        <f t="shared" si="6"/>
        <v>0</v>
      </c>
      <c r="P186">
        <f t="shared" si="7"/>
        <v>2221.6649999999995</v>
      </c>
    </row>
    <row r="187" spans="1:16" ht="14" x14ac:dyDescent="0.15">
      <c r="A187" s="15" t="s">
        <v>75</v>
      </c>
      <c r="B187" s="15" t="s">
        <v>33</v>
      </c>
      <c r="C187" s="15" t="s">
        <v>76</v>
      </c>
      <c r="D187" s="4" t="s">
        <v>155</v>
      </c>
      <c r="E187" s="9" t="s">
        <v>158</v>
      </c>
      <c r="F187" s="9" t="s">
        <v>156</v>
      </c>
      <c r="G187" s="17" t="s">
        <v>7</v>
      </c>
      <c r="H187" s="17">
        <v>2.8</v>
      </c>
      <c r="I187" s="18">
        <v>298</v>
      </c>
      <c r="J187">
        <v>834.4</v>
      </c>
      <c r="M187" s="29"/>
      <c r="O187">
        <f t="shared" si="6"/>
        <v>298</v>
      </c>
      <c r="P187">
        <f t="shared" si="7"/>
        <v>834.4</v>
      </c>
    </row>
    <row r="188" spans="1:16" ht="14" x14ac:dyDescent="0.15">
      <c r="A188" s="15" t="s">
        <v>83</v>
      </c>
      <c r="B188" s="15" t="s">
        <v>33</v>
      </c>
      <c r="C188" s="15" t="s">
        <v>84</v>
      </c>
      <c r="D188" s="4" t="s">
        <v>155</v>
      </c>
      <c r="E188" s="9" t="s">
        <v>158</v>
      </c>
      <c r="F188" s="9" t="s">
        <v>156</v>
      </c>
      <c r="G188" s="17" t="s">
        <v>7</v>
      </c>
      <c r="H188" s="17">
        <v>2.8</v>
      </c>
      <c r="I188" s="18">
        <v>450</v>
      </c>
      <c r="J188">
        <v>1260</v>
      </c>
      <c r="K188" s="27"/>
      <c r="L188" s="27"/>
      <c r="M188" s="29"/>
      <c r="O188">
        <f t="shared" si="6"/>
        <v>450</v>
      </c>
      <c r="P188">
        <f t="shared" si="7"/>
        <v>1260</v>
      </c>
    </row>
    <row r="189" spans="1:16" ht="14" x14ac:dyDescent="0.15">
      <c r="A189" s="15" t="s">
        <v>32</v>
      </c>
      <c r="B189" s="15" t="s">
        <v>33</v>
      </c>
      <c r="C189" s="15" t="s">
        <v>34</v>
      </c>
      <c r="D189" s="4" t="s">
        <v>155</v>
      </c>
      <c r="E189" s="9" t="s">
        <v>158</v>
      </c>
      <c r="F189" s="9" t="s">
        <v>156</v>
      </c>
      <c r="G189" s="17" t="s">
        <v>7</v>
      </c>
      <c r="H189" s="17">
        <v>2.9</v>
      </c>
      <c r="I189" s="18">
        <v>42.5</v>
      </c>
      <c r="J189">
        <v>123.25</v>
      </c>
      <c r="M189" s="29"/>
      <c r="O189">
        <f t="shared" si="6"/>
        <v>42.5</v>
      </c>
      <c r="P189">
        <f t="shared" si="7"/>
        <v>123.25</v>
      </c>
    </row>
    <row r="190" spans="1:16" ht="14" x14ac:dyDescent="0.15">
      <c r="A190" s="15" t="s">
        <v>92</v>
      </c>
      <c r="B190" s="15" t="s">
        <v>33</v>
      </c>
      <c r="C190" s="15" t="s">
        <v>93</v>
      </c>
      <c r="D190" s="4" t="s">
        <v>155</v>
      </c>
      <c r="E190" s="9" t="s">
        <v>158</v>
      </c>
      <c r="F190" s="9" t="s">
        <v>156</v>
      </c>
      <c r="G190" s="17" t="s">
        <v>7</v>
      </c>
      <c r="H190" s="17">
        <v>2.8</v>
      </c>
      <c r="I190" s="18">
        <v>587</v>
      </c>
      <c r="J190">
        <v>1643.6</v>
      </c>
      <c r="M190" s="29"/>
      <c r="O190">
        <f t="shared" si="6"/>
        <v>587</v>
      </c>
      <c r="P190">
        <f t="shared" si="7"/>
        <v>1643.6</v>
      </c>
    </row>
  </sheetData>
  <autoFilter ref="A2:P190">
    <sortState ref="A3:Q190">
      <sortCondition ref="A2:A136"/>
    </sortState>
  </autoFilter>
  <mergeCells count="4">
    <mergeCell ref="I1:J1"/>
    <mergeCell ref="K1:L1"/>
    <mergeCell ref="M1:N1"/>
    <mergeCell ref="O1:P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原材料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晓春电脑</dc:creator>
  <cp:lastModifiedBy>573581325@qq.com</cp:lastModifiedBy>
  <dcterms:created xsi:type="dcterms:W3CDTF">2016-12-28T01:11:42Z</dcterms:created>
  <dcterms:modified xsi:type="dcterms:W3CDTF">2016-12-28T08:07:19Z</dcterms:modified>
</cp:coreProperties>
</file>