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E5214CC5-AE4F-45AA-B08B-45AF36F8C61A}" xr6:coauthVersionLast="40" xr6:coauthVersionMax="40" xr10:uidLastSave="{00000000-0000-0000-0000-000000000000}"/>
  <bookViews>
    <workbookView xWindow="2760" yWindow="2052" windowWidth="12204" windowHeight="7848" xr2:uid="{00000000-000D-0000-FFFF-FFFF00000000}"/>
  </bookViews>
  <sheets>
    <sheet name="foundation_select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T3" i="2"/>
  <c r="T4" i="2"/>
  <c r="T5" i="2"/>
  <c r="T6" i="2"/>
  <c r="T7" i="2"/>
  <c r="T8" i="2"/>
  <c r="T9" i="2"/>
  <c r="T10" i="2"/>
  <c r="V10" i="2" s="1"/>
  <c r="T11" i="2"/>
  <c r="T12" i="2"/>
  <c r="T13" i="2"/>
  <c r="T14" i="2"/>
  <c r="V14" i="2" s="1"/>
  <c r="T15" i="2"/>
  <c r="T16" i="2"/>
  <c r="T17" i="2"/>
  <c r="T2" i="2"/>
  <c r="S2" i="2"/>
  <c r="R2" i="2"/>
  <c r="U17" i="2"/>
  <c r="S17" i="2"/>
  <c r="R17" i="2"/>
  <c r="Q17" i="2"/>
  <c r="P17" i="2"/>
  <c r="U16" i="2"/>
  <c r="S16" i="2"/>
  <c r="R16" i="2"/>
  <c r="Q16" i="2"/>
  <c r="P16" i="2"/>
  <c r="U15" i="2"/>
  <c r="S15" i="2"/>
  <c r="R15" i="2"/>
  <c r="Q15" i="2"/>
  <c r="P15" i="2"/>
  <c r="U14" i="2"/>
  <c r="S14" i="2"/>
  <c r="R14" i="2"/>
  <c r="Q14" i="2"/>
  <c r="P14" i="2"/>
  <c r="U13" i="2"/>
  <c r="S13" i="2"/>
  <c r="R13" i="2"/>
  <c r="Q13" i="2"/>
  <c r="P13" i="2"/>
  <c r="U12" i="2"/>
  <c r="S12" i="2"/>
  <c r="R12" i="2"/>
  <c r="Q12" i="2"/>
  <c r="P12" i="2"/>
  <c r="U11" i="2"/>
  <c r="S11" i="2"/>
  <c r="R11" i="2"/>
  <c r="Q11" i="2"/>
  <c r="P11" i="2"/>
  <c r="U10" i="2"/>
  <c r="S10" i="2"/>
  <c r="R10" i="2"/>
  <c r="Q10" i="2"/>
  <c r="P10" i="2"/>
  <c r="U9" i="2"/>
  <c r="S9" i="2"/>
  <c r="R9" i="2"/>
  <c r="Q9" i="2"/>
  <c r="U8" i="2"/>
  <c r="S8" i="2"/>
  <c r="R8" i="2"/>
  <c r="Q8" i="2"/>
  <c r="U7" i="2"/>
  <c r="V7" i="2"/>
  <c r="S7" i="2"/>
  <c r="R7" i="2"/>
  <c r="Q7" i="2"/>
  <c r="U6" i="2"/>
  <c r="S6" i="2"/>
  <c r="R6" i="2"/>
  <c r="Q6" i="2"/>
  <c r="U5" i="2"/>
  <c r="S5" i="2"/>
  <c r="R5" i="2"/>
  <c r="Q5" i="2"/>
  <c r="U4" i="2"/>
  <c r="S4" i="2"/>
  <c r="R4" i="2"/>
  <c r="Q4" i="2"/>
  <c r="U3" i="2"/>
  <c r="S3" i="2"/>
  <c r="R3" i="2"/>
  <c r="Q3" i="2"/>
  <c r="U2" i="2"/>
  <c r="V3" i="2" l="1"/>
  <c r="V6" i="2"/>
  <c r="V2" i="2"/>
  <c r="V17" i="2"/>
  <c r="V4" i="2"/>
  <c r="V5" i="2"/>
  <c r="V8" i="2"/>
  <c r="V9" i="2"/>
  <c r="V12" i="2"/>
  <c r="V13" i="2"/>
  <c r="V16" i="2"/>
  <c r="V11" i="2"/>
  <c r="V15" i="2"/>
</calcChain>
</file>

<file path=xl/sharedStrings.xml><?xml version="1.0" encoding="utf-8"?>
<sst xmlns="http://schemas.openxmlformats.org/spreadsheetml/2006/main" count="40" uniqueCount="26">
  <si>
    <t>ID</t>
    <phoneticPr fontId="2" type="noConversion"/>
  </si>
  <si>
    <t>扩展基础</t>
  </si>
  <si>
    <t>预制桩承台基础</t>
  </si>
  <si>
    <t>基础型式</t>
  </si>
  <si>
    <t>极限荷载</t>
    <phoneticPr fontId="3" type="noConversion"/>
  </si>
  <si>
    <t>底板半径R</t>
    <phoneticPr fontId="3" type="noConversion"/>
  </si>
  <si>
    <t>棱台顶面半径R1</t>
    <phoneticPr fontId="3" type="noConversion"/>
  </si>
  <si>
    <t>台柱半径R2</t>
    <phoneticPr fontId="3" type="noConversion"/>
  </si>
  <si>
    <t>底板外缘高度H1</t>
    <phoneticPr fontId="3" type="noConversion"/>
  </si>
  <si>
    <t>底板棱台高度H2</t>
    <phoneticPr fontId="3" type="noConversion"/>
  </si>
  <si>
    <t>台柱高度H3</t>
    <phoneticPr fontId="3" type="noConversion"/>
  </si>
  <si>
    <t>桩直径</t>
    <phoneticPr fontId="3" type="noConversion"/>
  </si>
  <si>
    <t>根数</t>
    <phoneticPr fontId="3" type="noConversion"/>
  </si>
  <si>
    <t>长度</t>
    <phoneticPr fontId="3" type="noConversion"/>
  </si>
  <si>
    <t>总桩长</t>
    <phoneticPr fontId="3" type="noConversion"/>
  </si>
  <si>
    <t>面积m2</t>
    <phoneticPr fontId="3" type="noConversion"/>
  </si>
  <si>
    <t>体积m3</t>
    <phoneticPr fontId="3" type="noConversion"/>
  </si>
  <si>
    <t>垫层</t>
    <phoneticPr fontId="3" type="noConversion"/>
  </si>
  <si>
    <t>土方开挖</t>
    <phoneticPr fontId="3" type="noConversion"/>
  </si>
  <si>
    <t>石方开挖</t>
    <phoneticPr fontId="3" type="noConversion"/>
  </si>
  <si>
    <t>土石方回填</t>
    <phoneticPr fontId="3" type="noConversion"/>
  </si>
  <si>
    <t>复合地基换填</t>
    <phoneticPr fontId="3" type="noConversion"/>
  </si>
  <si>
    <t>复合地基桩</t>
    <phoneticPr fontId="3" type="noConversion"/>
  </si>
  <si>
    <t>设防烈度</t>
    <phoneticPr fontId="3" type="noConversion"/>
  </si>
  <si>
    <t>承载力</t>
    <phoneticPr fontId="3" type="noConversion"/>
  </si>
  <si>
    <t>土方比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</si>
</sst>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10"/>
      <color indexed="8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118;&#26426;&#22522;&#3078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风机基础条件输入"/>
      <sheetName val="基础数据"/>
    </sheetNames>
    <sheetDataSet>
      <sheetData sheetId="0"/>
      <sheetData sheetId="1">
        <row r="2">
          <cell r="H2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433E-2707-4A7D-9AED-7CD432278350}">
  <dimension ref="A1:AA59"/>
  <sheetViews>
    <sheetView tabSelected="1" topLeftCell="U1" workbookViewId="0">
      <selection activeCell="X1" sqref="X1"/>
    </sheetView>
  </sheetViews>
  <sheetFormatPr defaultRowHeight="13.8" x14ac:dyDescent="0.25"/>
  <cols>
    <col min="1" max="1" width="3.44140625" style="1" bestFit="1" customWidth="1"/>
    <col min="2" max="2" width="10.44140625" style="1" bestFit="1" customWidth="1"/>
    <col min="3" max="4" width="10.44140625" bestFit="1" customWidth="1"/>
    <col min="5" max="5" width="8.21875" bestFit="1" customWidth="1"/>
    <col min="6" max="6" width="8.21875" customWidth="1"/>
    <col min="7" max="7" width="10.5546875" bestFit="1" customWidth="1"/>
    <col min="8" max="8" width="16.109375" bestFit="1" customWidth="1"/>
    <col min="9" max="9" width="11.6640625" bestFit="1" customWidth="1"/>
    <col min="10" max="10" width="9.5546875" bestFit="1" customWidth="1"/>
    <col min="11" max="11" width="16.109375" bestFit="1" customWidth="1"/>
    <col min="12" max="12" width="11.6640625" bestFit="1" customWidth="1"/>
    <col min="13" max="13" width="7.5546875" bestFit="1" customWidth="1"/>
    <col min="14" max="15" width="5.5546875" bestFit="1" customWidth="1"/>
    <col min="16" max="18" width="7.5546875" bestFit="1" customWidth="1"/>
    <col min="19" max="19" width="6.5546875" bestFit="1" customWidth="1"/>
    <col min="20" max="21" width="9.5546875" bestFit="1" customWidth="1"/>
    <col min="22" max="22" width="11.6640625" bestFit="1" customWidth="1"/>
    <col min="23" max="23" width="13.88671875" bestFit="1" customWidth="1"/>
    <col min="24" max="24" width="11.6640625" bestFit="1" customWidth="1"/>
  </cols>
  <sheetData>
    <row r="1" spans="1:27" ht="28.8" x14ac:dyDescent="0.25">
      <c r="A1" s="1" t="s">
        <v>0</v>
      </c>
      <c r="B1" s="3" t="s">
        <v>3</v>
      </c>
      <c r="C1" s="3" t="s">
        <v>4</v>
      </c>
      <c r="D1" s="10" t="s">
        <v>23</v>
      </c>
      <c r="E1" s="10" t="s">
        <v>24</v>
      </c>
      <c r="F1" s="10" t="s">
        <v>25</v>
      </c>
      <c r="G1" s="4" t="s">
        <v>5</v>
      </c>
      <c r="H1" s="4" t="s">
        <v>6</v>
      </c>
      <c r="I1" s="4" t="s">
        <v>7</v>
      </c>
      <c r="J1" s="9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"/>
      <c r="Z1" s="1"/>
      <c r="AA1" s="1"/>
    </row>
    <row r="2" spans="1:27" ht="15.6" x14ac:dyDescent="0.25">
      <c r="A2" s="1">
        <v>1</v>
      </c>
      <c r="B2" s="3" t="s">
        <v>1</v>
      </c>
      <c r="C2" s="3">
        <v>50000</v>
      </c>
      <c r="D2" s="8">
        <v>7</v>
      </c>
      <c r="E2" s="8">
        <v>120</v>
      </c>
      <c r="F2" s="8">
        <v>10</v>
      </c>
      <c r="G2" s="4">
        <v>9.5</v>
      </c>
      <c r="H2" s="5">
        <v>4</v>
      </c>
      <c r="I2" s="5">
        <v>4</v>
      </c>
      <c r="J2" s="5">
        <v>1</v>
      </c>
      <c r="K2" s="5">
        <v>1.2</v>
      </c>
      <c r="L2" s="5">
        <v>1</v>
      </c>
      <c r="M2" s="5"/>
      <c r="N2" s="5"/>
      <c r="O2" s="5"/>
      <c r="P2" s="5"/>
      <c r="Q2" s="6">
        <f>PI()*G2^2</f>
        <v>283.5287369864788</v>
      </c>
      <c r="R2" s="6">
        <f>PI()*G2^2*J2+PI()*I2^2*L2+(G2^2+H2^2+(G2^2*H2^2)^0.5)*K2/3</f>
        <v>391.49421944391548</v>
      </c>
      <c r="S2" s="6">
        <f>PI()*(G2+0.1)^2*0.15</f>
        <v>43.429376843225299</v>
      </c>
      <c r="T2" s="6">
        <f>PI()*(G2+1.3)^2*(J2+K2+L2+0.15)*F2/10</f>
        <v>1227.5584798342904</v>
      </c>
      <c r="U2" s="6">
        <f>PI()*(G2+1.3)^2*(J2+K2+L2+0.15)*[1]风机基础条件输入!$H$2/10</f>
        <v>0</v>
      </c>
      <c r="V2" s="6">
        <f>T2+U2-R2-S2</f>
        <v>792.63488354714968</v>
      </c>
      <c r="W2" s="7"/>
      <c r="X2" s="8"/>
      <c r="Y2" s="2"/>
      <c r="Z2" s="2"/>
      <c r="AA2" s="2"/>
    </row>
    <row r="3" spans="1:27" ht="15.6" x14ac:dyDescent="0.25">
      <c r="A3" s="1">
        <v>2</v>
      </c>
      <c r="B3" s="3" t="s">
        <v>1</v>
      </c>
      <c r="C3" s="3">
        <v>60000</v>
      </c>
      <c r="D3" s="8">
        <v>7</v>
      </c>
      <c r="E3" s="8">
        <v>120</v>
      </c>
      <c r="F3" s="8">
        <v>10</v>
      </c>
      <c r="G3" s="4">
        <v>10</v>
      </c>
      <c r="H3" s="5">
        <v>4</v>
      </c>
      <c r="I3" s="5">
        <v>4</v>
      </c>
      <c r="J3" s="5">
        <v>1</v>
      </c>
      <c r="K3" s="5">
        <v>1.4</v>
      </c>
      <c r="L3" s="5">
        <v>1</v>
      </c>
      <c r="M3" s="5"/>
      <c r="N3" s="5"/>
      <c r="O3" s="5"/>
      <c r="P3" s="5"/>
      <c r="Q3" s="6">
        <f t="shared" ref="Q3:Q17" si="0">PI()*G3^2</f>
        <v>314.15926535897933</v>
      </c>
      <c r="R3" s="6">
        <f t="shared" ref="R3:R17" si="1">PI()*G3^2*J3+PI()*I3^2*L3+(G3^2+H3^2+(G3^2*H3^2)^0.5)*K3/3</f>
        <v>437.22474781641603</v>
      </c>
      <c r="S3" s="6">
        <f t="shared" ref="S3:S17" si="2">PI()*(G3+0.1)^2*0.15</f>
        <v>48.071079988904216</v>
      </c>
      <c r="T3" s="6">
        <f>PI()*(G3+1.3)^2*(J3+K3+L3+0.15)*F3/10</f>
        <v>1424.0823790759266</v>
      </c>
      <c r="U3" s="6">
        <f>PI()*(G3+1.3)^2*(J3+K3+L3+0.15)*[1]风机基础条件输入!$H$2/10</f>
        <v>0</v>
      </c>
      <c r="V3" s="6">
        <f t="shared" ref="V3:V17" si="3">T3+U3-R3-S3</f>
        <v>938.78655127060631</v>
      </c>
      <c r="W3" s="7"/>
      <c r="X3" s="8"/>
      <c r="Y3" s="2"/>
      <c r="Z3" s="2"/>
      <c r="AA3" s="2"/>
    </row>
    <row r="4" spans="1:27" ht="15.6" x14ac:dyDescent="0.25">
      <c r="A4" s="1">
        <v>3</v>
      </c>
      <c r="B4" s="3" t="s">
        <v>1</v>
      </c>
      <c r="C4" s="3">
        <v>70000</v>
      </c>
      <c r="D4" s="8">
        <v>7</v>
      </c>
      <c r="E4" s="8">
        <v>120</v>
      </c>
      <c r="F4" s="8">
        <v>10</v>
      </c>
      <c r="G4" s="4">
        <v>10.25</v>
      </c>
      <c r="H4" s="5">
        <v>4</v>
      </c>
      <c r="I4" s="5">
        <v>4</v>
      </c>
      <c r="J4" s="5">
        <v>1.2</v>
      </c>
      <c r="K4" s="5">
        <v>1.4</v>
      </c>
      <c r="L4" s="5">
        <v>1</v>
      </c>
      <c r="M4" s="5"/>
      <c r="N4" s="5"/>
      <c r="O4" s="5"/>
      <c r="P4" s="5"/>
      <c r="Q4" s="6">
        <f t="shared" si="0"/>
        <v>330.06357816777762</v>
      </c>
      <c r="R4" s="6">
        <f t="shared" si="1"/>
        <v>521.97094292543647</v>
      </c>
      <c r="S4" s="6">
        <f t="shared" si="2"/>
        <v>50.480288855125885</v>
      </c>
      <c r="T4" s="6">
        <f t="shared" ref="T4:T17" si="4">PI()*(G4+1.3)^2*(J4+K4+L4+0.15)*F4/10</f>
        <v>1571.6111773894213</v>
      </c>
      <c r="U4" s="6">
        <f>PI()*(G4+1.3)^2*(J4+K4+L4+0.15)*[1]风机基础条件输入!$H$2/10</f>
        <v>0</v>
      </c>
      <c r="V4" s="6">
        <f t="shared" si="3"/>
        <v>999.15994560885895</v>
      </c>
      <c r="W4" s="7"/>
      <c r="X4" s="8"/>
      <c r="Y4" s="2"/>
      <c r="Z4" s="2"/>
      <c r="AA4" s="2"/>
    </row>
    <row r="5" spans="1:27" ht="15.6" x14ac:dyDescent="0.25">
      <c r="A5" s="1">
        <v>4</v>
      </c>
      <c r="B5" s="3" t="s">
        <v>1</v>
      </c>
      <c r="C5" s="3">
        <v>80000</v>
      </c>
      <c r="D5" s="8">
        <v>7</v>
      </c>
      <c r="E5" s="8">
        <v>120</v>
      </c>
      <c r="F5" s="8">
        <v>10</v>
      </c>
      <c r="G5" s="5">
        <v>10.5</v>
      </c>
      <c r="H5" s="5">
        <v>4</v>
      </c>
      <c r="I5" s="5">
        <v>4</v>
      </c>
      <c r="J5" s="5">
        <v>1.2</v>
      </c>
      <c r="K5" s="5">
        <v>1.4</v>
      </c>
      <c r="L5" s="5">
        <v>1</v>
      </c>
      <c r="M5" s="5"/>
      <c r="N5" s="5"/>
      <c r="O5" s="5"/>
      <c r="P5" s="5"/>
      <c r="Q5" s="6">
        <f t="shared" si="0"/>
        <v>346.36059005827468</v>
      </c>
      <c r="R5" s="6">
        <f t="shared" si="1"/>
        <v>544.41485719403295</v>
      </c>
      <c r="S5" s="6">
        <f t="shared" si="2"/>
        <v>52.948402583602373</v>
      </c>
      <c r="T5" s="6">
        <f t="shared" si="4"/>
        <v>1640.3826040719105</v>
      </c>
      <c r="U5" s="6">
        <f>PI()*(G5+1.3)^2*(J5+K5+L5+0.15)*[1]风机基础条件输入!$H$2/10</f>
        <v>0</v>
      </c>
      <c r="V5" s="6">
        <f t="shared" si="3"/>
        <v>1043.0193442942752</v>
      </c>
      <c r="W5" s="7"/>
      <c r="X5" s="8"/>
      <c r="Y5" s="2"/>
      <c r="Z5" s="2"/>
      <c r="AA5" s="2"/>
    </row>
    <row r="6" spans="1:27" ht="15.6" x14ac:dyDescent="0.25">
      <c r="A6" s="1">
        <v>5</v>
      </c>
      <c r="B6" s="3" t="s">
        <v>1</v>
      </c>
      <c r="C6" s="3">
        <v>90000</v>
      </c>
      <c r="D6" s="8">
        <v>7</v>
      </c>
      <c r="E6" s="8">
        <v>120</v>
      </c>
      <c r="F6" s="8">
        <v>10</v>
      </c>
      <c r="G6" s="5">
        <v>10.75</v>
      </c>
      <c r="H6" s="5">
        <v>4</v>
      </c>
      <c r="I6" s="5">
        <v>4</v>
      </c>
      <c r="J6" s="5">
        <v>1.2</v>
      </c>
      <c r="K6" s="5">
        <v>1.5</v>
      </c>
      <c r="L6" s="5">
        <v>1</v>
      </c>
      <c r="M6" s="5"/>
      <c r="N6" s="5"/>
      <c r="O6" s="5"/>
      <c r="P6" s="5"/>
      <c r="Q6" s="6">
        <f t="shared" si="0"/>
        <v>363.05030103047045</v>
      </c>
      <c r="R6" s="6">
        <f t="shared" si="1"/>
        <v>573.20709369400129</v>
      </c>
      <c r="S6" s="6">
        <f t="shared" si="2"/>
        <v>55.475421174333661</v>
      </c>
      <c r="T6" s="6">
        <f t="shared" si="4"/>
        <v>1756.2433630390574</v>
      </c>
      <c r="U6" s="6">
        <f>PI()*(G6+1.3)^2*(J6+K6+L6+0.15)*[1]风机基础条件输入!$H$2/10</f>
        <v>0</v>
      </c>
      <c r="V6" s="6">
        <f t="shared" si="3"/>
        <v>1127.5608481707225</v>
      </c>
      <c r="W6" s="7"/>
      <c r="X6" s="8"/>
      <c r="Y6" s="2"/>
      <c r="Z6" s="2"/>
      <c r="AA6" s="2"/>
    </row>
    <row r="7" spans="1:27" ht="15.6" x14ac:dyDescent="0.25">
      <c r="A7" s="1">
        <v>6</v>
      </c>
      <c r="B7" s="3" t="s">
        <v>1</v>
      </c>
      <c r="C7" s="3">
        <v>100000</v>
      </c>
      <c r="D7" s="8">
        <v>7</v>
      </c>
      <c r="E7" s="8">
        <v>120</v>
      </c>
      <c r="F7" s="8">
        <v>10</v>
      </c>
      <c r="G7" s="4">
        <v>11</v>
      </c>
      <c r="H7" s="5">
        <v>4</v>
      </c>
      <c r="I7" s="5">
        <v>4</v>
      </c>
      <c r="J7" s="5">
        <v>1.2</v>
      </c>
      <c r="K7" s="5">
        <v>1.6</v>
      </c>
      <c r="L7" s="5">
        <v>1</v>
      </c>
      <c r="M7" s="5"/>
      <c r="N7" s="5"/>
      <c r="O7" s="5"/>
      <c r="P7" s="5"/>
      <c r="Q7" s="6">
        <f t="shared" si="0"/>
        <v>380.13271108436498</v>
      </c>
      <c r="R7" s="6">
        <f t="shared" si="1"/>
        <v>602.95806909200803</v>
      </c>
      <c r="S7" s="6">
        <f t="shared" si="2"/>
        <v>58.061344627319755</v>
      </c>
      <c r="T7" s="6">
        <f t="shared" si="4"/>
        <v>1877.4016326183196</v>
      </c>
      <c r="U7" s="6">
        <f>PI()*(G7+1.3)^2*(J7+K7+L7+0.15)*[1]风机基础条件输入!$H$2/10</f>
        <v>0</v>
      </c>
      <c r="V7" s="6">
        <f t="shared" si="3"/>
        <v>1216.3822188989918</v>
      </c>
      <c r="W7" s="7"/>
      <c r="X7" s="8"/>
      <c r="Y7" s="2"/>
      <c r="Z7" s="2"/>
      <c r="AA7" s="2"/>
    </row>
    <row r="8" spans="1:27" ht="15.6" x14ac:dyDescent="0.25">
      <c r="A8" s="1">
        <v>7</v>
      </c>
      <c r="B8" s="3" t="s">
        <v>1</v>
      </c>
      <c r="C8" s="3">
        <v>110000</v>
      </c>
      <c r="D8" s="8">
        <v>7</v>
      </c>
      <c r="E8" s="8">
        <v>120</v>
      </c>
      <c r="F8" s="8">
        <v>10</v>
      </c>
      <c r="G8" s="4">
        <v>11.5</v>
      </c>
      <c r="H8" s="5">
        <v>4</v>
      </c>
      <c r="I8" s="5">
        <v>4</v>
      </c>
      <c r="J8" s="5">
        <v>1.3</v>
      </c>
      <c r="K8" s="5">
        <v>1.6</v>
      </c>
      <c r="L8" s="5">
        <v>1</v>
      </c>
      <c r="M8" s="5"/>
      <c r="N8" s="5"/>
      <c r="O8" s="5"/>
      <c r="P8" s="5"/>
      <c r="Q8" s="6">
        <f t="shared" si="0"/>
        <v>415.47562843725012</v>
      </c>
      <c r="R8" s="6">
        <f t="shared" si="1"/>
        <v>693.983799425862</v>
      </c>
      <c r="S8" s="6">
        <f t="shared" si="2"/>
        <v>63.409906120056384</v>
      </c>
      <c r="T8" s="6">
        <f t="shared" si="4"/>
        <v>2084.6100884748148</v>
      </c>
      <c r="U8" s="6">
        <f>PI()*(G8+1.3)^2*(J8+K8+L8+0.15)*[1]风机基础条件输入!$H$2/10</f>
        <v>0</v>
      </c>
      <c r="V8" s="6">
        <f t="shared" si="3"/>
        <v>1327.2163829288966</v>
      </c>
      <c r="W8" s="7"/>
      <c r="X8" s="8"/>
      <c r="Y8" s="2"/>
      <c r="Z8" s="2"/>
      <c r="AA8" s="2"/>
    </row>
    <row r="9" spans="1:27" ht="15.6" x14ac:dyDescent="0.25">
      <c r="A9" s="1">
        <v>8</v>
      </c>
      <c r="B9" s="3" t="s">
        <v>1</v>
      </c>
      <c r="C9" s="3">
        <v>120000</v>
      </c>
      <c r="D9" s="8">
        <v>7</v>
      </c>
      <c r="E9" s="8">
        <v>120</v>
      </c>
      <c r="F9" s="8">
        <v>10</v>
      </c>
      <c r="G9" s="4">
        <v>12</v>
      </c>
      <c r="H9" s="5">
        <v>4</v>
      </c>
      <c r="I9" s="5">
        <v>4</v>
      </c>
      <c r="J9" s="5">
        <v>1.4</v>
      </c>
      <c r="K9" s="5">
        <v>1.6</v>
      </c>
      <c r="L9" s="5">
        <v>1</v>
      </c>
      <c r="M9" s="5"/>
      <c r="N9" s="5"/>
      <c r="O9" s="5"/>
      <c r="P9" s="5"/>
      <c r="Q9" s="6">
        <f t="shared" si="0"/>
        <v>452.38934211693021</v>
      </c>
      <c r="R9" s="6">
        <f t="shared" si="1"/>
        <v>794.54389475447238</v>
      </c>
      <c r="S9" s="6">
        <f t="shared" si="2"/>
        <v>68.994087061812237</v>
      </c>
      <c r="T9" s="6">
        <f t="shared" si="4"/>
        <v>2306.222746648019</v>
      </c>
      <c r="U9" s="6">
        <f>PI()*(G9+1.3)^2*(J9+K9+L9+0.15)*[1]风机基础条件输入!$H$2/10</f>
        <v>0</v>
      </c>
      <c r="V9" s="6">
        <f t="shared" si="3"/>
        <v>1442.6847648317344</v>
      </c>
      <c r="W9" s="7"/>
      <c r="X9" s="8"/>
      <c r="Y9" s="2"/>
      <c r="Z9" s="2"/>
      <c r="AA9" s="2"/>
    </row>
    <row r="10" spans="1:27" ht="15.6" x14ac:dyDescent="0.25">
      <c r="A10" s="1">
        <v>9</v>
      </c>
      <c r="B10" s="3" t="s">
        <v>2</v>
      </c>
      <c r="C10" s="3">
        <v>50000</v>
      </c>
      <c r="D10" s="8">
        <v>7</v>
      </c>
      <c r="E10" s="8">
        <v>120</v>
      </c>
      <c r="F10" s="8">
        <v>10</v>
      </c>
      <c r="G10" s="4">
        <v>9</v>
      </c>
      <c r="H10" s="5">
        <v>4</v>
      </c>
      <c r="I10" s="5">
        <v>4</v>
      </c>
      <c r="J10" s="5">
        <v>1</v>
      </c>
      <c r="K10" s="5">
        <v>1</v>
      </c>
      <c r="L10" s="5">
        <v>1</v>
      </c>
      <c r="M10" s="5">
        <v>0.6</v>
      </c>
      <c r="N10" s="5">
        <v>20</v>
      </c>
      <c r="O10" s="5">
        <v>10</v>
      </c>
      <c r="P10" s="5">
        <f t="shared" ref="P10:P17" si="5">N10*O10</f>
        <v>200</v>
      </c>
      <c r="Q10" s="6">
        <f t="shared" si="0"/>
        <v>254.46900494077323</v>
      </c>
      <c r="R10" s="6">
        <f t="shared" si="1"/>
        <v>349.06782073154324</v>
      </c>
      <c r="S10" s="6">
        <f t="shared" si="2"/>
        <v>39.023293146565614</v>
      </c>
      <c r="T10" s="6">
        <f t="shared" si="4"/>
        <v>1049.8684285509248</v>
      </c>
      <c r="U10" s="6">
        <f>PI()*(G10+1.3)^2*(J10+K10+L10+0.15)*[1]风机基础条件输入!$H$2/10</f>
        <v>0</v>
      </c>
      <c r="V10" s="6">
        <f t="shared" si="3"/>
        <v>661.77731467281603</v>
      </c>
      <c r="W10" s="7"/>
      <c r="X10" s="8"/>
      <c r="Y10" s="2"/>
      <c r="Z10" s="2"/>
      <c r="AA10" s="2"/>
    </row>
    <row r="11" spans="1:27" ht="15.6" x14ac:dyDescent="0.25">
      <c r="A11" s="1">
        <v>10</v>
      </c>
      <c r="B11" s="3" t="s">
        <v>2</v>
      </c>
      <c r="C11" s="3">
        <v>60000</v>
      </c>
      <c r="D11" s="8">
        <v>7</v>
      </c>
      <c r="E11" s="8">
        <v>120</v>
      </c>
      <c r="F11" s="8">
        <v>10</v>
      </c>
      <c r="G11" s="4">
        <v>9.5</v>
      </c>
      <c r="H11" s="5">
        <v>4</v>
      </c>
      <c r="I11" s="5">
        <v>4</v>
      </c>
      <c r="J11" s="5">
        <v>1</v>
      </c>
      <c r="K11" s="5">
        <v>1.2</v>
      </c>
      <c r="L11" s="5">
        <v>1</v>
      </c>
      <c r="M11" s="5">
        <v>0.6</v>
      </c>
      <c r="N11" s="5">
        <v>22</v>
      </c>
      <c r="O11" s="5">
        <v>10</v>
      </c>
      <c r="P11" s="5">
        <f t="shared" si="5"/>
        <v>220</v>
      </c>
      <c r="Q11" s="6">
        <f t="shared" si="0"/>
        <v>283.5287369864788</v>
      </c>
      <c r="R11" s="6">
        <f t="shared" si="1"/>
        <v>391.49421944391548</v>
      </c>
      <c r="S11" s="6">
        <f t="shared" si="2"/>
        <v>43.429376843225299</v>
      </c>
      <c r="T11" s="6">
        <f t="shared" si="4"/>
        <v>1227.5584798342904</v>
      </c>
      <c r="U11" s="6">
        <f>PI()*(G11+1.3)^2*(J11+K11+L11+0.15)*[1]风机基础条件输入!$H$2/10</f>
        <v>0</v>
      </c>
      <c r="V11" s="6">
        <f t="shared" si="3"/>
        <v>792.63488354714968</v>
      </c>
      <c r="W11" s="7"/>
      <c r="X11" s="8"/>
      <c r="Y11" s="2"/>
      <c r="Z11" s="2"/>
      <c r="AA11" s="2"/>
    </row>
    <row r="12" spans="1:27" ht="15.6" x14ac:dyDescent="0.25">
      <c r="A12" s="1">
        <v>11</v>
      </c>
      <c r="B12" s="3" t="s">
        <v>2</v>
      </c>
      <c r="C12" s="3">
        <v>70000</v>
      </c>
      <c r="D12" s="8">
        <v>7</v>
      </c>
      <c r="E12" s="8">
        <v>120</v>
      </c>
      <c r="F12" s="8">
        <v>10</v>
      </c>
      <c r="G12" s="4">
        <v>9.5</v>
      </c>
      <c r="H12" s="5">
        <v>4</v>
      </c>
      <c r="I12" s="5">
        <v>4</v>
      </c>
      <c r="J12" s="5">
        <v>1</v>
      </c>
      <c r="K12" s="5">
        <v>1.2</v>
      </c>
      <c r="L12" s="5">
        <v>1</v>
      </c>
      <c r="M12" s="5">
        <v>0.6</v>
      </c>
      <c r="N12" s="5">
        <v>24</v>
      </c>
      <c r="O12" s="5">
        <v>10</v>
      </c>
      <c r="P12" s="5">
        <f t="shared" si="5"/>
        <v>240</v>
      </c>
      <c r="Q12" s="6">
        <f t="shared" si="0"/>
        <v>283.5287369864788</v>
      </c>
      <c r="R12" s="6">
        <f t="shared" si="1"/>
        <v>391.49421944391548</v>
      </c>
      <c r="S12" s="6">
        <f t="shared" si="2"/>
        <v>43.429376843225299</v>
      </c>
      <c r="T12" s="6">
        <f t="shared" si="4"/>
        <v>1227.5584798342904</v>
      </c>
      <c r="U12" s="6">
        <f>PI()*(G12+1.3)^2*(J12+K12+L12+0.15)*[1]风机基础条件输入!$H$2/10</f>
        <v>0</v>
      </c>
      <c r="V12" s="6">
        <f t="shared" si="3"/>
        <v>792.63488354714968</v>
      </c>
      <c r="W12" s="7"/>
      <c r="X12" s="8"/>
      <c r="Y12" s="2"/>
      <c r="Z12" s="2"/>
      <c r="AA12" s="2"/>
    </row>
    <row r="13" spans="1:27" ht="15.6" x14ac:dyDescent="0.25">
      <c r="A13" s="1">
        <v>12</v>
      </c>
      <c r="B13" s="3" t="s">
        <v>2</v>
      </c>
      <c r="C13" s="3">
        <v>80000</v>
      </c>
      <c r="D13" s="8">
        <v>7</v>
      </c>
      <c r="E13" s="8">
        <v>120</v>
      </c>
      <c r="F13" s="8">
        <v>10</v>
      </c>
      <c r="G13" s="5">
        <v>10</v>
      </c>
      <c r="H13" s="5">
        <v>4</v>
      </c>
      <c r="I13" s="5">
        <v>4</v>
      </c>
      <c r="J13" s="5">
        <v>1</v>
      </c>
      <c r="K13" s="5">
        <v>1.4</v>
      </c>
      <c r="L13" s="5">
        <v>1</v>
      </c>
      <c r="M13" s="5">
        <v>0.6</v>
      </c>
      <c r="N13" s="5">
        <v>26</v>
      </c>
      <c r="O13" s="5">
        <v>10</v>
      </c>
      <c r="P13" s="5">
        <f t="shared" si="5"/>
        <v>260</v>
      </c>
      <c r="Q13" s="6">
        <f t="shared" si="0"/>
        <v>314.15926535897933</v>
      </c>
      <c r="R13" s="6">
        <f t="shared" si="1"/>
        <v>437.22474781641603</v>
      </c>
      <c r="S13" s="6">
        <f t="shared" si="2"/>
        <v>48.071079988904216</v>
      </c>
      <c r="T13" s="6">
        <f t="shared" si="4"/>
        <v>1424.0823790759266</v>
      </c>
      <c r="U13" s="6">
        <f>PI()*(G13+1.3)^2*(J13+K13+L13+0.15)*[1]风机基础条件输入!$H$2/10</f>
        <v>0</v>
      </c>
      <c r="V13" s="6">
        <f t="shared" si="3"/>
        <v>938.78655127060631</v>
      </c>
      <c r="W13" s="7"/>
      <c r="X13" s="8"/>
      <c r="Y13" s="2"/>
      <c r="Z13" s="2"/>
      <c r="AA13" s="2"/>
    </row>
    <row r="14" spans="1:27" ht="15.6" x14ac:dyDescent="0.25">
      <c r="A14" s="1">
        <v>13</v>
      </c>
      <c r="B14" s="3" t="s">
        <v>2</v>
      </c>
      <c r="C14" s="3">
        <v>90000</v>
      </c>
      <c r="D14" s="8">
        <v>7</v>
      </c>
      <c r="E14" s="8">
        <v>120</v>
      </c>
      <c r="F14" s="8">
        <v>10</v>
      </c>
      <c r="G14" s="5">
        <v>10</v>
      </c>
      <c r="H14" s="5">
        <v>4</v>
      </c>
      <c r="I14" s="5">
        <v>4</v>
      </c>
      <c r="J14" s="5">
        <v>1</v>
      </c>
      <c r="K14" s="5">
        <v>1.4</v>
      </c>
      <c r="L14" s="5">
        <v>1</v>
      </c>
      <c r="M14" s="5">
        <v>0.6</v>
      </c>
      <c r="N14" s="5">
        <v>28</v>
      </c>
      <c r="O14" s="5">
        <v>10</v>
      </c>
      <c r="P14" s="5">
        <f t="shared" si="5"/>
        <v>280</v>
      </c>
      <c r="Q14" s="6">
        <f t="shared" si="0"/>
        <v>314.15926535897933</v>
      </c>
      <c r="R14" s="6">
        <f t="shared" si="1"/>
        <v>437.22474781641603</v>
      </c>
      <c r="S14" s="6">
        <f t="shared" si="2"/>
        <v>48.071079988904216</v>
      </c>
      <c r="T14" s="6">
        <f t="shared" si="4"/>
        <v>1424.0823790759266</v>
      </c>
      <c r="U14" s="6">
        <f>PI()*(G14+1.3)^2*(J14+K14+L14+0.15)*[1]风机基础条件输入!$H$2/10</f>
        <v>0</v>
      </c>
      <c r="V14" s="6">
        <f t="shared" si="3"/>
        <v>938.78655127060631</v>
      </c>
      <c r="W14" s="7"/>
      <c r="X14" s="8"/>
      <c r="Y14" s="2"/>
      <c r="Z14" s="2"/>
      <c r="AA14" s="2"/>
    </row>
    <row r="15" spans="1:27" ht="15.6" x14ac:dyDescent="0.25">
      <c r="A15" s="1">
        <v>14</v>
      </c>
      <c r="B15" s="3" t="s">
        <v>2</v>
      </c>
      <c r="C15" s="3">
        <v>100000</v>
      </c>
      <c r="D15" s="8">
        <v>7</v>
      </c>
      <c r="E15" s="8">
        <v>120</v>
      </c>
      <c r="F15" s="8">
        <v>10</v>
      </c>
      <c r="G15" s="4">
        <v>10.25</v>
      </c>
      <c r="H15" s="5">
        <v>4</v>
      </c>
      <c r="I15" s="5">
        <v>4</v>
      </c>
      <c r="J15" s="5">
        <v>1.1000000000000001</v>
      </c>
      <c r="K15" s="5">
        <v>1.4</v>
      </c>
      <c r="L15" s="5">
        <v>1</v>
      </c>
      <c r="M15" s="5">
        <v>0.6</v>
      </c>
      <c r="N15" s="5">
        <v>30</v>
      </c>
      <c r="O15" s="5">
        <v>10</v>
      </c>
      <c r="P15" s="5">
        <f t="shared" si="5"/>
        <v>300</v>
      </c>
      <c r="Q15" s="6">
        <f t="shared" si="0"/>
        <v>330.06357816777762</v>
      </c>
      <c r="R15" s="6">
        <f t="shared" si="1"/>
        <v>488.96458510865875</v>
      </c>
      <c r="S15" s="6">
        <f t="shared" si="2"/>
        <v>50.480288855125885</v>
      </c>
      <c r="T15" s="6">
        <f t="shared" si="4"/>
        <v>1529.70154599237</v>
      </c>
      <c r="U15" s="6">
        <f>PI()*(G15+1.3)^2*(J15+K15+L15+0.15)*[1]风机基础条件输入!$H$2/10</f>
        <v>0</v>
      </c>
      <c r="V15" s="6">
        <f t="shared" si="3"/>
        <v>990.25667202858529</v>
      </c>
      <c r="W15" s="7"/>
      <c r="X15" s="8"/>
      <c r="Y15" s="2"/>
      <c r="Z15" s="2"/>
      <c r="AA15" s="2"/>
    </row>
    <row r="16" spans="1:27" ht="15.6" x14ac:dyDescent="0.25">
      <c r="A16" s="1">
        <v>15</v>
      </c>
      <c r="B16" s="3" t="s">
        <v>2</v>
      </c>
      <c r="C16" s="3">
        <v>110000</v>
      </c>
      <c r="D16" s="8">
        <v>7</v>
      </c>
      <c r="E16" s="8">
        <v>120</v>
      </c>
      <c r="F16" s="8">
        <v>10</v>
      </c>
      <c r="G16" s="4">
        <v>10.25</v>
      </c>
      <c r="H16" s="5">
        <v>4</v>
      </c>
      <c r="I16" s="5">
        <v>4</v>
      </c>
      <c r="J16" s="5">
        <v>1.1000000000000001</v>
      </c>
      <c r="K16" s="5">
        <v>1.4</v>
      </c>
      <c r="L16" s="5">
        <v>1</v>
      </c>
      <c r="M16" s="5">
        <v>0.6</v>
      </c>
      <c r="N16" s="5">
        <v>32</v>
      </c>
      <c r="O16" s="5">
        <v>10</v>
      </c>
      <c r="P16" s="5">
        <f t="shared" si="5"/>
        <v>320</v>
      </c>
      <c r="Q16" s="6">
        <f t="shared" si="0"/>
        <v>330.06357816777762</v>
      </c>
      <c r="R16" s="6">
        <f t="shared" si="1"/>
        <v>488.96458510865875</v>
      </c>
      <c r="S16" s="6">
        <f t="shared" si="2"/>
        <v>50.480288855125885</v>
      </c>
      <c r="T16" s="6">
        <f t="shared" si="4"/>
        <v>1529.70154599237</v>
      </c>
      <c r="U16" s="6">
        <f>PI()*(G16+1.3)^2*(J16+K16+L16+0.15)*[1]风机基础条件输入!$H$2/10</f>
        <v>0</v>
      </c>
      <c r="V16" s="6">
        <f t="shared" si="3"/>
        <v>990.25667202858529</v>
      </c>
      <c r="W16" s="7"/>
      <c r="X16" s="8"/>
      <c r="Y16" s="2"/>
      <c r="Z16" s="2"/>
      <c r="AA16" s="2"/>
    </row>
    <row r="17" spans="1:27" ht="15.6" x14ac:dyDescent="0.25">
      <c r="A17" s="1">
        <v>16</v>
      </c>
      <c r="B17" s="3" t="s">
        <v>2</v>
      </c>
      <c r="C17" s="3">
        <v>120000</v>
      </c>
      <c r="D17" s="8">
        <v>7</v>
      </c>
      <c r="E17" s="8">
        <v>120</v>
      </c>
      <c r="F17" s="8">
        <v>10</v>
      </c>
      <c r="G17" s="4">
        <v>10.5</v>
      </c>
      <c r="H17" s="5">
        <v>4</v>
      </c>
      <c r="I17" s="5">
        <v>4</v>
      </c>
      <c r="J17" s="5">
        <v>1.2</v>
      </c>
      <c r="K17" s="5">
        <v>1.4</v>
      </c>
      <c r="L17" s="5">
        <v>1</v>
      </c>
      <c r="M17" s="5">
        <v>0.6</v>
      </c>
      <c r="N17" s="5">
        <v>34</v>
      </c>
      <c r="O17" s="5">
        <v>10</v>
      </c>
      <c r="P17" s="5">
        <f t="shared" si="5"/>
        <v>340</v>
      </c>
      <c r="Q17" s="6">
        <f t="shared" si="0"/>
        <v>346.36059005827468</v>
      </c>
      <c r="R17" s="6">
        <f t="shared" si="1"/>
        <v>544.41485719403295</v>
      </c>
      <c r="S17" s="6">
        <f t="shared" si="2"/>
        <v>52.948402583602373</v>
      </c>
      <c r="T17" s="6">
        <f t="shared" si="4"/>
        <v>1640.3826040719105</v>
      </c>
      <c r="U17" s="6">
        <f>PI()*(G17+1.3)^2*(J17+K17+L17+0.15)*[1]风机基础条件输入!$H$2/10</f>
        <v>0</v>
      </c>
      <c r="V17" s="6">
        <f t="shared" si="3"/>
        <v>1043.0193442942752</v>
      </c>
      <c r="W17" s="7"/>
      <c r="X17" s="8"/>
      <c r="Y17" s="2"/>
      <c r="Z17" s="2"/>
      <c r="AA17" s="2"/>
    </row>
    <row r="18" spans="1:2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3:2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3:2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3:2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3:2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3:2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3:2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3:2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3:2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3:2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3:2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3:2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3:2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3:2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3:2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3:2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3:2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3:2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3:2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3:2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3:2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3:2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3:2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3:2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3:2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3:2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3:2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foundation_select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2019-02-10T06:57:23Z</dcterms:modified>
</cp:coreProperties>
</file>