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E5D7E67-CA0B-4D75-9543-DF1906DA15BD}" xr6:coauthVersionLast="40" xr6:coauthVersionMax="40" xr10:uidLastSave="{00000000-0000-0000-0000-000000000000}"/>
  <bookViews>
    <workbookView xWindow="0" yWindow="0" windowWidth="28800" windowHeight="12435" activeTab="2" xr2:uid="{00000000-000D-0000-FFFF-FFFF00000000}"/>
  </bookViews>
  <sheets>
    <sheet name="成果输出" sheetId="1" r:id="rId1"/>
    <sheet name="风机基础条件输入" sheetId="2" r:id="rId2"/>
    <sheet name="基础数据" sheetId="3" r:id="rId3"/>
  </sheets>
  <definedNames>
    <definedName name="_Hlk267228604" localSheetId="0">成果输出!$B$3</definedName>
    <definedName name="_Hlk336504501" localSheetId="0">成果输出!#REF!</definedName>
    <definedName name="_Toc294106962" localSheetId="0">成果输出!#REF!</definedName>
    <definedName name="OLE_LINK5" localSheetId="0">成果输出!#REF!</definedName>
  </definedNames>
  <calcPr calcId="181029"/>
</workbook>
</file>

<file path=xl/calcChain.xml><?xml version="1.0" encoding="utf-8"?>
<calcChain xmlns="http://schemas.openxmlformats.org/spreadsheetml/2006/main">
  <c r="D10" i="2" l="1"/>
  <c r="O21" i="3" l="1"/>
  <c r="P21" i="3"/>
  <c r="Q21" i="3"/>
  <c r="R21" i="3"/>
  <c r="O22" i="3"/>
  <c r="P22" i="3"/>
  <c r="Q22" i="3"/>
  <c r="R22" i="3"/>
  <c r="O23" i="3"/>
  <c r="P23" i="3"/>
  <c r="Q23" i="3"/>
  <c r="R23" i="3"/>
  <c r="O24" i="3"/>
  <c r="P24" i="3"/>
  <c r="Q24" i="3"/>
  <c r="R24" i="3"/>
  <c r="O25" i="3"/>
  <c r="P25" i="3"/>
  <c r="Q25" i="3"/>
  <c r="R25" i="3"/>
  <c r="O26" i="3"/>
  <c r="P26" i="3"/>
  <c r="Q26" i="3"/>
  <c r="R26" i="3"/>
  <c r="O27" i="3"/>
  <c r="P27" i="3"/>
  <c r="Q27" i="3"/>
  <c r="R27" i="3"/>
  <c r="O28" i="3"/>
  <c r="P28" i="3"/>
  <c r="Q28" i="3"/>
  <c r="R28" i="3"/>
  <c r="N29" i="3"/>
  <c r="O29" i="3"/>
  <c r="P29" i="3"/>
  <c r="Q29" i="3"/>
  <c r="R29" i="3"/>
  <c r="N30" i="3"/>
  <c r="O30" i="3"/>
  <c r="P30" i="3"/>
  <c r="Q30" i="3"/>
  <c r="R30" i="3"/>
  <c r="N31" i="3"/>
  <c r="O31" i="3"/>
  <c r="P31" i="3"/>
  <c r="Q31" i="3"/>
  <c r="R31" i="3"/>
  <c r="N32" i="3"/>
  <c r="O32" i="3"/>
  <c r="P32" i="3"/>
  <c r="Q32" i="3"/>
  <c r="R32" i="3"/>
  <c r="N33" i="3"/>
  <c r="O33" i="3"/>
  <c r="P33" i="3"/>
  <c r="Q33" i="3"/>
  <c r="R33" i="3"/>
  <c r="N34" i="3"/>
  <c r="O34" i="3"/>
  <c r="P34" i="3"/>
  <c r="Q34" i="3"/>
  <c r="R34" i="3"/>
  <c r="N35" i="3"/>
  <c r="O35" i="3"/>
  <c r="P35" i="3"/>
  <c r="Q35" i="3"/>
  <c r="R35" i="3"/>
  <c r="N36" i="3"/>
  <c r="O36" i="3"/>
  <c r="P36" i="3"/>
  <c r="Q36" i="3"/>
  <c r="R36" i="3"/>
  <c r="D9" i="1"/>
  <c r="D10" i="1"/>
  <c r="H2" i="2"/>
  <c r="S22" i="3" s="1"/>
  <c r="D17" i="2" a="1"/>
  <c r="D17" i="2" s="1"/>
  <c r="D16" i="2" a="1"/>
  <c r="D16" i="2" s="1"/>
  <c r="D12" i="2" a="1"/>
  <c r="D12" i="2" s="1"/>
  <c r="D11" i="2" a="1"/>
  <c r="D11" i="2" s="1"/>
  <c r="D8" i="2" a="1"/>
  <c r="D8" i="2" s="1"/>
  <c r="E8" i="2" s="1"/>
  <c r="E7" i="2"/>
  <c r="E14" i="2" s="1"/>
  <c r="E9" i="1" s="1"/>
  <c r="E15" i="2"/>
  <c r="E10" i="1"/>
  <c r="S31" i="3"/>
  <c r="S32" i="3"/>
  <c r="E2" i="1"/>
  <c r="S34" i="3"/>
  <c r="S27" i="3"/>
  <c r="S23" i="3"/>
  <c r="T34" i="3" l="1"/>
  <c r="T27" i="3"/>
  <c r="D6" i="1"/>
  <c r="D13" i="2"/>
  <c r="E11" i="2"/>
  <c r="E6" i="1" s="1"/>
  <c r="D7" i="1"/>
  <c r="E12" i="2"/>
  <c r="E7" i="1" s="1"/>
  <c r="E16" i="2"/>
  <c r="E11" i="1" s="1"/>
  <c r="D11" i="1"/>
  <c r="D12" i="1"/>
  <c r="E17" i="2"/>
  <c r="E12" i="1" s="1"/>
  <c r="S36" i="3"/>
  <c r="T36" i="3" s="1"/>
  <c r="S28" i="3"/>
  <c r="T28" i="3" s="1"/>
  <c r="T31" i="3"/>
  <c r="T23" i="3"/>
  <c r="T32" i="3"/>
  <c r="S24" i="3"/>
  <c r="T24" i="3" s="1"/>
  <c r="S26" i="3"/>
  <c r="T26" i="3" s="1"/>
  <c r="S29" i="3"/>
  <c r="T29" i="3" s="1"/>
  <c r="S30" i="3"/>
  <c r="T30" i="3" s="1"/>
  <c r="T22" i="3"/>
  <c r="S35" i="3"/>
  <c r="T35" i="3" s="1"/>
  <c r="S21" i="3"/>
  <c r="S33" i="3"/>
  <c r="T33" i="3" s="1"/>
  <c r="S25" i="3"/>
  <c r="T25" i="3" s="1"/>
  <c r="E3" i="1"/>
  <c r="D3" i="1"/>
  <c r="E13" i="2" l="1"/>
  <c r="E8" i="1" s="1"/>
  <c r="D8" i="1"/>
  <c r="T21" i="3"/>
  <c r="E10" i="2" s="1"/>
  <c r="D9" i="2" a="1"/>
  <c r="D9" i="2" s="1"/>
  <c r="D4" i="1" l="1"/>
  <c r="E9" i="2"/>
  <c r="E4" i="1" s="1"/>
  <c r="E5" i="1"/>
  <c r="D5" i="1"/>
</calcChain>
</file>

<file path=xl/sharedStrings.xml><?xml version="1.0" encoding="utf-8"?>
<sst xmlns="http://schemas.openxmlformats.org/spreadsheetml/2006/main" count="148" uniqueCount="66">
  <si>
    <t>项目</t>
  </si>
  <si>
    <t>单位</t>
  </si>
  <si>
    <t>单台</t>
  </si>
  <si>
    <t>备注</t>
  </si>
  <si>
    <t>土方开挖</t>
  </si>
  <si>
    <r>
      <t>m</t>
    </r>
    <r>
      <rPr>
        <vertAlign val="superscript"/>
        <sz val="10.5"/>
        <rFont val="Times New Roman"/>
        <family val="1"/>
      </rPr>
      <t>3</t>
    </r>
  </si>
  <si>
    <t>石方开挖</t>
  </si>
  <si>
    <t>土石方回填</t>
  </si>
  <si>
    <r>
      <t>C15</t>
    </r>
    <r>
      <rPr>
        <sz val="10.5"/>
        <rFont val="宋体"/>
        <family val="3"/>
        <charset val="134"/>
      </rPr>
      <t>混凝土</t>
    </r>
  </si>
  <si>
    <t>钢筋</t>
  </si>
  <si>
    <t>t</t>
  </si>
  <si>
    <t>风机基础工程量表</t>
    <phoneticPr fontId="5" type="noConversion"/>
  </si>
  <si>
    <t>项</t>
    <phoneticPr fontId="5" type="noConversion"/>
  </si>
  <si>
    <t>序号</t>
    <phoneticPr fontId="5" type="noConversion"/>
  </si>
  <si>
    <t>沉降观测</t>
    <phoneticPr fontId="5" type="noConversion"/>
  </si>
  <si>
    <t>处</t>
    <phoneticPr fontId="5" type="noConversion"/>
  </si>
  <si>
    <t>单机容量</t>
    <phoneticPr fontId="5" type="noConversion"/>
  </si>
  <si>
    <t>扩展基础</t>
  </si>
  <si>
    <t>极限荷载</t>
    <phoneticPr fontId="5" type="noConversion"/>
  </si>
  <si>
    <t>设防烈度</t>
    <phoneticPr fontId="5" type="noConversion"/>
  </si>
  <si>
    <t>设防烈度</t>
    <phoneticPr fontId="5" type="noConversion"/>
  </si>
  <si>
    <t>承载力标准值</t>
    <phoneticPr fontId="5" type="noConversion"/>
  </si>
  <si>
    <t>基础型式</t>
  </si>
  <si>
    <t>基础型式</t>
    <phoneticPr fontId="5" type="noConversion"/>
  </si>
  <si>
    <t>扩展基础</t>
    <phoneticPr fontId="5" type="noConversion"/>
  </si>
  <si>
    <t>基础型式</t>
    <phoneticPr fontId="5" type="noConversion"/>
  </si>
  <si>
    <t>复合地基</t>
    <phoneticPr fontId="5" type="noConversion"/>
  </si>
  <si>
    <t>风机台数</t>
    <phoneticPr fontId="5" type="noConversion"/>
  </si>
  <si>
    <t>底板半径R</t>
    <phoneticPr fontId="5" type="noConversion"/>
  </si>
  <si>
    <t>棱台顶面半径R1</t>
    <phoneticPr fontId="5" type="noConversion"/>
  </si>
  <si>
    <t>台柱半径R2</t>
    <phoneticPr fontId="5" type="noConversion"/>
  </si>
  <si>
    <t>底板外缘高度H1</t>
    <phoneticPr fontId="5" type="noConversion"/>
  </si>
  <si>
    <t>底板棱台高度H2</t>
    <phoneticPr fontId="5" type="noConversion"/>
  </si>
  <si>
    <t>台柱高度H3</t>
    <phoneticPr fontId="5" type="noConversion"/>
  </si>
  <si>
    <t>面积m2</t>
    <phoneticPr fontId="5" type="noConversion"/>
  </si>
  <si>
    <t>体积m3</t>
    <phoneticPr fontId="5" type="noConversion"/>
  </si>
  <si>
    <t>桩直径</t>
    <phoneticPr fontId="5" type="noConversion"/>
  </si>
  <si>
    <t>预制桩承台基础</t>
  </si>
  <si>
    <t>预制桩承台基础</t>
    <phoneticPr fontId="5" type="noConversion"/>
  </si>
  <si>
    <t>灌注桩承台基础</t>
    <phoneticPr fontId="5" type="noConversion"/>
  </si>
  <si>
    <t>根数</t>
    <phoneticPr fontId="5" type="noConversion"/>
  </si>
  <si>
    <t>长度</t>
    <phoneticPr fontId="5" type="noConversion"/>
  </si>
  <si>
    <t>总桩长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</si>
  <si>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</si>
  <si>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t>m</t>
    <phoneticPr fontId="5" type="noConversion"/>
  </si>
  <si>
    <t>土方开挖</t>
    <phoneticPr fontId="5" type="noConversion"/>
  </si>
  <si>
    <t>石方开挖</t>
    <phoneticPr fontId="5" type="noConversion"/>
  </si>
  <si>
    <t>土石方回填</t>
    <phoneticPr fontId="5" type="noConversion"/>
  </si>
  <si>
    <t>土方比</t>
    <phoneticPr fontId="5" type="noConversion"/>
  </si>
  <si>
    <t>石方比</t>
    <phoneticPr fontId="5" type="noConversion"/>
  </si>
  <si>
    <t>垫层</t>
    <phoneticPr fontId="5" type="noConversion"/>
  </si>
  <si>
    <t>预制桩长</t>
    <phoneticPr fontId="5" type="noConversion"/>
  </si>
  <si>
    <t>地基处理</t>
    <phoneticPr fontId="5" type="noConversion"/>
  </si>
  <si>
    <t>m3</t>
    <phoneticPr fontId="5" type="noConversion"/>
  </si>
  <si>
    <t>极限荷载</t>
    <phoneticPr fontId="5" type="noConversion"/>
  </si>
  <si>
    <t>地基承载力</t>
    <phoneticPr fontId="5" type="noConversion"/>
  </si>
  <si>
    <t>单机容量</t>
    <phoneticPr fontId="5" type="noConversion"/>
  </si>
  <si>
    <t>复合地基换填</t>
    <phoneticPr fontId="5" type="noConversion"/>
  </si>
  <si>
    <t>复合地基桩</t>
    <phoneticPr fontId="5" type="noConversion"/>
  </si>
  <si>
    <r>
      <t>表8</t>
    </r>
    <r>
      <rPr>
        <sz val="12"/>
        <rFont val="宋体"/>
        <family val="3"/>
        <charset val="134"/>
      </rPr>
      <t>-</t>
    </r>
    <phoneticPr fontId="5" type="noConversion"/>
  </si>
  <si>
    <t>基础防水</t>
    <phoneticPr fontId="5" type="noConversion"/>
  </si>
  <si>
    <t>基础防水</t>
    <phoneticPr fontId="5" type="noConversion"/>
  </si>
  <si>
    <t>设防烈度</t>
    <phoneticPr fontId="5" type="noConversion"/>
  </si>
  <si>
    <t>承载力</t>
    <phoneticPr fontId="5" type="noConversion"/>
  </si>
  <si>
    <t>风机基础数据库</t>
    <phoneticPr fontId="5" type="noConversion"/>
  </si>
  <si>
    <t>土方比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</si>
</sst>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#&quot;台&quot;"/>
    <numFmt numFmtId="178" formatCode="#&quot;MW&quot;"/>
    <numFmt numFmtId="179" formatCode="#&quot;kpa&quot;"/>
    <numFmt numFmtId="180" formatCode="#.#&quot;MW&quot;"/>
  </numFmts>
  <fonts count="13" x14ac:knownFonts="1">
    <font>
      <sz val="12"/>
      <name val="宋体"/>
      <charset val="134"/>
    </font>
    <font>
      <sz val="12"/>
      <name val="黑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vertAlign val="superscript"/>
      <sz val="10.5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8" fontId="6" fillId="0" borderId="0" xfId="0" applyNumberFormat="1" applyFont="1" applyBorder="1" applyAlignment="1">
      <alignment horizontal="center" vertical="center"/>
    </xf>
    <xf numFmtId="0" fontId="12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1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6" xfId="0" applyFont="1" applyBorder="1">
      <alignment vertical="center"/>
    </xf>
    <xf numFmtId="180" fontId="12" fillId="3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2"/>
  <sheetViews>
    <sheetView zoomScaleNormal="100" workbookViewId="0">
      <selection activeCell="E6" sqref="E6"/>
    </sheetView>
  </sheetViews>
  <sheetFormatPr defaultRowHeight="14.25" x14ac:dyDescent="0.15"/>
  <cols>
    <col min="1" max="1" width="9" style="3"/>
    <col min="2" max="2" width="23.75" style="3" customWidth="1"/>
    <col min="3" max="3" width="17.375" style="3" customWidth="1"/>
    <col min="4" max="4" width="14.25" style="3" customWidth="1"/>
    <col min="5" max="5" width="18.25" style="3" customWidth="1"/>
    <col min="6" max="6" width="10" style="3" bestFit="1" customWidth="1"/>
    <col min="7" max="10" width="9" style="3"/>
    <col min="11" max="11" width="11.25" style="3" customWidth="1"/>
    <col min="12" max="12" width="11.625" style="3" customWidth="1"/>
    <col min="13" max="13" width="9" style="3"/>
    <col min="14" max="14" width="11.25" style="3" customWidth="1"/>
    <col min="15" max="15" width="11.5" style="3" customWidth="1"/>
    <col min="16" max="16" width="11.75" style="3" customWidth="1"/>
    <col min="17" max="16384" width="9" style="3"/>
  </cols>
  <sheetData>
    <row r="1" spans="1:6" ht="15" thickBot="1" x14ac:dyDescent="0.2">
      <c r="A1" s="25" t="s">
        <v>59</v>
      </c>
      <c r="B1" s="45" t="s">
        <v>11</v>
      </c>
      <c r="C1" s="45"/>
      <c r="D1" s="45"/>
      <c r="E1" s="45"/>
      <c r="F1" s="45"/>
    </row>
    <row r="2" spans="1:6" ht="20.100000000000001" customHeight="1" x14ac:dyDescent="0.15">
      <c r="A2" s="6" t="s">
        <v>13</v>
      </c>
      <c r="B2" s="7" t="s">
        <v>0</v>
      </c>
      <c r="C2" s="7" t="s">
        <v>1</v>
      </c>
      <c r="D2" s="7" t="s">
        <v>2</v>
      </c>
      <c r="E2" s="8">
        <f>风机基础条件输入!E7</f>
        <v>20</v>
      </c>
      <c r="F2" s="9" t="s">
        <v>3</v>
      </c>
    </row>
    <row r="3" spans="1:6" ht="20.100000000000001" customHeight="1" x14ac:dyDescent="0.15">
      <c r="A3" s="10">
        <v>1</v>
      </c>
      <c r="B3" s="4" t="s">
        <v>4</v>
      </c>
      <c r="C3" s="5" t="s">
        <v>5</v>
      </c>
      <c r="D3" s="32">
        <f>风机基础条件输入!D8</f>
        <v>1529.70154599237</v>
      </c>
      <c r="E3" s="32">
        <f>风机基础条件输入!E8</f>
        <v>30594.030919847399</v>
      </c>
      <c r="F3" s="11"/>
    </row>
    <row r="4" spans="1:6" ht="20.100000000000001" customHeight="1" x14ac:dyDescent="0.15">
      <c r="A4" s="10">
        <v>2</v>
      </c>
      <c r="B4" s="4" t="s">
        <v>6</v>
      </c>
      <c r="C4" s="5" t="s">
        <v>5</v>
      </c>
      <c r="D4" s="32">
        <f>风机基础条件输入!D9</f>
        <v>0</v>
      </c>
      <c r="E4" s="32">
        <f>风机基础条件输入!E9</f>
        <v>0</v>
      </c>
      <c r="F4" s="11"/>
    </row>
    <row r="5" spans="1:6" ht="20.100000000000001" customHeight="1" x14ac:dyDescent="0.15">
      <c r="A5" s="10">
        <v>3</v>
      </c>
      <c r="B5" s="4" t="s">
        <v>7</v>
      </c>
      <c r="C5" s="5" t="s">
        <v>5</v>
      </c>
      <c r="D5" s="32" t="e">
        <f>风机基础条件输入!D10</f>
        <v>#N/A</v>
      </c>
      <c r="E5" s="32" t="e">
        <f>风机基础条件输入!E10</f>
        <v>#N/A</v>
      </c>
      <c r="F5" s="11"/>
    </row>
    <row r="6" spans="1:6" ht="20.100000000000001" customHeight="1" x14ac:dyDescent="0.15">
      <c r="A6" s="10">
        <v>4</v>
      </c>
      <c r="B6" s="5" t="s">
        <v>43</v>
      </c>
      <c r="C6" s="5" t="s">
        <v>5</v>
      </c>
      <c r="D6" s="32">
        <f>风机基础条件输入!D11</f>
        <v>488.96458510865875</v>
      </c>
      <c r="E6" s="32">
        <f>风机基础条件输入!E11</f>
        <v>9779.2917021731755</v>
      </c>
      <c r="F6" s="11"/>
    </row>
    <row r="7" spans="1:6" ht="20.100000000000001" customHeight="1" x14ac:dyDescent="0.15">
      <c r="A7" s="10">
        <v>5</v>
      </c>
      <c r="B7" s="5" t="s">
        <v>8</v>
      </c>
      <c r="C7" s="5" t="s">
        <v>5</v>
      </c>
      <c r="D7" s="32">
        <f>风机基础条件输入!D12</f>
        <v>50.480288855125885</v>
      </c>
      <c r="E7" s="32">
        <f>风机基础条件输入!E12</f>
        <v>1009.6057771025177</v>
      </c>
      <c r="F7" s="11"/>
    </row>
    <row r="8" spans="1:6" ht="20.100000000000001" customHeight="1" x14ac:dyDescent="0.15">
      <c r="A8" s="10">
        <v>6</v>
      </c>
      <c r="B8" s="4" t="s">
        <v>9</v>
      </c>
      <c r="C8" s="5" t="s">
        <v>10</v>
      </c>
      <c r="D8" s="32">
        <f>风机基础条件输入!D13</f>
        <v>48.896458510865877</v>
      </c>
      <c r="E8" s="32">
        <f>风机基础条件输入!E13</f>
        <v>977.92917021731751</v>
      </c>
      <c r="F8" s="11"/>
    </row>
    <row r="9" spans="1:6" ht="20.100000000000001" customHeight="1" x14ac:dyDescent="0.15">
      <c r="A9" s="10">
        <v>7</v>
      </c>
      <c r="B9" s="27" t="s">
        <v>61</v>
      </c>
      <c r="C9" s="4" t="s">
        <v>12</v>
      </c>
      <c r="D9" s="5">
        <f>风机基础条件输入!D14</f>
        <v>1</v>
      </c>
      <c r="E9" s="5">
        <f>风机基础条件输入!E14</f>
        <v>20</v>
      </c>
      <c r="F9" s="12"/>
    </row>
    <row r="10" spans="1:6" ht="20.100000000000001" customHeight="1" x14ac:dyDescent="0.15">
      <c r="A10" s="10">
        <v>8</v>
      </c>
      <c r="B10" s="26" t="s">
        <v>14</v>
      </c>
      <c r="C10" s="26" t="s">
        <v>15</v>
      </c>
      <c r="D10" s="5">
        <f>风机基础条件输入!D15</f>
        <v>4</v>
      </c>
      <c r="E10" s="5">
        <f>风机基础条件输入!E15</f>
        <v>80</v>
      </c>
      <c r="F10" s="12"/>
    </row>
    <row r="11" spans="1:6" ht="20.100000000000001" customHeight="1" x14ac:dyDescent="0.15">
      <c r="A11" s="10">
        <v>9</v>
      </c>
      <c r="B11" s="27" t="s">
        <v>51</v>
      </c>
      <c r="C11" s="27" t="s">
        <v>44</v>
      </c>
      <c r="D11" s="5">
        <f>风机基础条件输入!D16</f>
        <v>320</v>
      </c>
      <c r="E11" s="5">
        <f>风机基础条件输入!E16</f>
        <v>6400</v>
      </c>
      <c r="F11" s="42"/>
    </row>
    <row r="12" spans="1:6" ht="20.100000000000001" customHeight="1" thickBot="1" x14ac:dyDescent="0.2">
      <c r="A12" s="28">
        <v>10</v>
      </c>
      <c r="B12" s="29" t="s">
        <v>52</v>
      </c>
      <c r="C12" s="29" t="s">
        <v>53</v>
      </c>
      <c r="D12" s="13">
        <f>风机基础条件输入!D17</f>
        <v>0</v>
      </c>
      <c r="E12" s="13">
        <f>风机基础条件输入!E17</f>
        <v>0</v>
      </c>
      <c r="F12" s="14"/>
    </row>
  </sheetData>
  <sheetProtection password="CF75" sheet="1"/>
  <mergeCells count="1">
    <mergeCell ref="B1:F1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7"/>
  <sheetViews>
    <sheetView workbookViewId="0">
      <selection activeCell="F2" sqref="F2"/>
    </sheetView>
  </sheetViews>
  <sheetFormatPr defaultRowHeight="14.25" x14ac:dyDescent="0.15"/>
  <cols>
    <col min="1" max="1" width="10.5" customWidth="1"/>
    <col min="2" max="2" width="11.875" customWidth="1"/>
    <col min="3" max="3" width="13.25" customWidth="1"/>
    <col min="4" max="5" width="15.375" customWidth="1"/>
    <col min="6" max="6" width="14" customWidth="1"/>
    <col min="7" max="7" width="13.125" customWidth="1"/>
    <col min="8" max="9" width="11.875" customWidth="1"/>
    <col min="11" max="11" width="9.5" bestFit="1" customWidth="1"/>
    <col min="13" max="13" width="11.25" customWidth="1"/>
    <col min="19" max="19" width="10.75" customWidth="1"/>
    <col min="20" max="20" width="11.25" customWidth="1"/>
  </cols>
  <sheetData>
    <row r="1" spans="1:8" x14ac:dyDescent="0.15">
      <c r="A1" s="38" t="s">
        <v>19</v>
      </c>
      <c r="B1" s="38" t="s">
        <v>55</v>
      </c>
      <c r="C1" s="39" t="s">
        <v>56</v>
      </c>
      <c r="D1" s="38" t="s">
        <v>27</v>
      </c>
      <c r="E1" s="40" t="s">
        <v>25</v>
      </c>
      <c r="F1" s="31" t="s">
        <v>54</v>
      </c>
      <c r="G1" s="40" t="s">
        <v>48</v>
      </c>
      <c r="H1" s="40" t="s">
        <v>49</v>
      </c>
    </row>
    <row r="2" spans="1:8" x14ac:dyDescent="0.15">
      <c r="A2" s="33">
        <v>9</v>
      </c>
      <c r="B2" s="34">
        <v>120</v>
      </c>
      <c r="C2" s="43">
        <v>2.2000000000000002</v>
      </c>
      <c r="D2" s="35">
        <v>20</v>
      </c>
      <c r="E2" s="44" t="s">
        <v>37</v>
      </c>
      <c r="F2" s="35">
        <v>110000</v>
      </c>
      <c r="G2" s="41">
        <v>10</v>
      </c>
      <c r="H2" s="41">
        <f>10-G2</f>
        <v>0</v>
      </c>
    </row>
    <row r="3" spans="1:8" x14ac:dyDescent="0.15">
      <c r="C3" s="15"/>
    </row>
    <row r="7" spans="1:8" x14ac:dyDescent="0.15">
      <c r="A7" s="6" t="s">
        <v>13</v>
      </c>
      <c r="B7" s="7" t="s">
        <v>0</v>
      </c>
      <c r="C7" s="7" t="s">
        <v>1</v>
      </c>
      <c r="D7" s="7" t="s">
        <v>2</v>
      </c>
      <c r="E7" s="8">
        <f>D2</f>
        <v>20</v>
      </c>
      <c r="F7" s="9" t="s">
        <v>3</v>
      </c>
    </row>
    <row r="8" spans="1:8" ht="16.5" x14ac:dyDescent="0.15">
      <c r="A8" s="10">
        <v>1</v>
      </c>
      <c r="B8" s="4" t="s">
        <v>4</v>
      </c>
      <c r="C8" s="5" t="s">
        <v>5</v>
      </c>
      <c r="D8" s="32">
        <f t="array" ref="D8">VLOOKUP(E2&amp;F2,IF({1,0},基础数据!$C$21:C36&amp;基础数据!$D$21:$D$36,基础数据!R21:R36),2,0)</f>
        <v>1529.70154599237</v>
      </c>
      <c r="E8" s="32">
        <f>D8*$E$7</f>
        <v>30594.030919847399</v>
      </c>
      <c r="F8" s="11"/>
    </row>
    <row r="9" spans="1:8" ht="16.5" x14ac:dyDescent="0.15">
      <c r="A9" s="10">
        <v>2</v>
      </c>
      <c r="B9" s="4" t="s">
        <v>6</v>
      </c>
      <c r="C9" s="5" t="s">
        <v>5</v>
      </c>
      <c r="D9" s="32">
        <f t="array" ref="D9">VLOOKUP(E2&amp;F2,IF({1,0},基础数据!$C$21:C36&amp;基础数据!$D$21:$D$36,基础数据!S21:S36),2,0)</f>
        <v>0</v>
      </c>
      <c r="E9" s="32">
        <f t="shared" ref="E9:E17" si="0">D9*$E$7</f>
        <v>0</v>
      </c>
      <c r="F9" s="11"/>
    </row>
    <row r="10" spans="1:8" ht="16.5" x14ac:dyDescent="0.15">
      <c r="A10" s="10">
        <v>3</v>
      </c>
      <c r="B10" s="4" t="s">
        <v>7</v>
      </c>
      <c r="C10" s="5" t="s">
        <v>5</v>
      </c>
      <c r="D10" s="32" t="e">
        <f>VLOOKUP(E2&amp;F2,IF({1,0},基础数据!$C$21:C36&amp;基础数据!$D$21:$D$36,基础数据!T21:T36),2,0)</f>
        <v>#N/A</v>
      </c>
      <c r="E10" s="32" t="e">
        <f>D10*$E$7</f>
        <v>#N/A</v>
      </c>
      <c r="F10" s="11"/>
    </row>
    <row r="11" spans="1:8" ht="16.5" x14ac:dyDescent="0.15">
      <c r="A11" s="10">
        <v>4</v>
      </c>
      <c r="B11" s="5" t="s">
        <v>43</v>
      </c>
      <c r="C11" s="5" t="s">
        <v>5</v>
      </c>
      <c r="D11" s="32">
        <f t="array" ref="D11">VLOOKUP(E2&amp;F2,IF({1,0},基础数据!$C$21:C36&amp;基础数据!$D$21:$D$36,基础数据!P21:P36),2,0)</f>
        <v>488.96458510865875</v>
      </c>
      <c r="E11" s="32">
        <f t="shared" si="0"/>
        <v>9779.2917021731755</v>
      </c>
      <c r="F11" s="11"/>
    </row>
    <row r="12" spans="1:8" ht="16.5" x14ac:dyDescent="0.15">
      <c r="A12" s="10">
        <v>5</v>
      </c>
      <c r="B12" s="5" t="s">
        <v>8</v>
      </c>
      <c r="C12" s="5" t="s">
        <v>5</v>
      </c>
      <c r="D12" s="32">
        <f t="array" ref="D12">VLOOKUP(E2&amp;F2,IF({1,0},基础数据!$C$21:C36&amp;基础数据!$D$21:$D$36,基础数据!Q21:Q36),2,0)</f>
        <v>50.480288855125885</v>
      </c>
      <c r="E12" s="32">
        <f t="shared" si="0"/>
        <v>1009.6057771025177</v>
      </c>
      <c r="F12" s="11"/>
    </row>
    <row r="13" spans="1:8" x14ac:dyDescent="0.15">
      <c r="A13" s="10">
        <v>6</v>
      </c>
      <c r="B13" s="4" t="s">
        <v>9</v>
      </c>
      <c r="C13" s="5" t="s">
        <v>10</v>
      </c>
      <c r="D13" s="32">
        <f>D11*0.1</f>
        <v>48.896458510865877</v>
      </c>
      <c r="E13" s="32">
        <f t="shared" si="0"/>
        <v>977.92917021731751</v>
      </c>
      <c r="F13" s="11"/>
    </row>
    <row r="14" spans="1:8" x14ac:dyDescent="0.15">
      <c r="A14" s="10">
        <v>7</v>
      </c>
      <c r="B14" s="27" t="s">
        <v>60</v>
      </c>
      <c r="C14" s="4" t="s">
        <v>12</v>
      </c>
      <c r="D14" s="5">
        <v>1</v>
      </c>
      <c r="E14" s="5">
        <f t="shared" si="0"/>
        <v>20</v>
      </c>
      <c r="F14" s="11"/>
    </row>
    <row r="15" spans="1:8" x14ac:dyDescent="0.15">
      <c r="A15" s="10">
        <v>8</v>
      </c>
      <c r="B15" s="26" t="s">
        <v>14</v>
      </c>
      <c r="C15" s="26" t="s">
        <v>15</v>
      </c>
      <c r="D15" s="5">
        <v>4</v>
      </c>
      <c r="E15" s="5">
        <f t="shared" si="0"/>
        <v>80</v>
      </c>
      <c r="F15" s="12"/>
    </row>
    <row r="16" spans="1:8" x14ac:dyDescent="0.15">
      <c r="A16" s="10">
        <v>9</v>
      </c>
      <c r="B16" s="27" t="s">
        <v>51</v>
      </c>
      <c r="C16" s="27" t="s">
        <v>44</v>
      </c>
      <c r="D16" s="5">
        <f t="array" ref="D16">VLOOKUP(E2&amp;F2,IF({1,0},基础数据!$C$21:C36&amp;基础数据!$D$21:$D$36,基础数据!N21:N36),2,0)</f>
        <v>320</v>
      </c>
      <c r="E16" s="5">
        <f t="shared" si="0"/>
        <v>6400</v>
      </c>
      <c r="F16" s="12"/>
    </row>
    <row r="17" spans="1:6" ht="15" thickBot="1" x14ac:dyDescent="0.2">
      <c r="A17" s="28">
        <v>10</v>
      </c>
      <c r="B17" s="29" t="s">
        <v>52</v>
      </c>
      <c r="C17" s="29" t="s">
        <v>53</v>
      </c>
      <c r="D17" s="37">
        <f t="array" ref="D17">VLOOKUP(E2&amp;F2,IF({1,0},基础数据!$C$21:C36&amp;基础数据!$D$21:$D$36,基础数据!U21:U36),2,0)</f>
        <v>0</v>
      </c>
      <c r="E17" s="13">
        <f t="shared" si="0"/>
        <v>0</v>
      </c>
      <c r="F17" s="30"/>
    </row>
  </sheetData>
  <phoneticPr fontId="5" type="noConversion"/>
  <pageMargins left="0.75" right="0.75" top="1" bottom="1" header="0.5" footer="0.5"/>
  <pageSetup paperSize="9" orientation="portrait" horizontalDpi="300" verticalDpi="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基础数据!$B$1:$B$4</xm:f>
          </x14:formula1>
          <xm:sqref>A2</xm:sqref>
        </x14:dataValidation>
        <x14:dataValidation type="list" allowBlank="1" showInputMessage="1" showErrorMessage="1" xr:uid="{00000000-0002-0000-0100-000001000000}">
          <x14:formula1>
            <xm:f>基础数据!$E$1:$E$11</xm:f>
          </x14:formula1>
          <xm:sqref>B2</xm:sqref>
        </x14:dataValidation>
        <x14:dataValidation type="list" allowBlank="1" showInputMessage="1" showErrorMessage="1" xr:uid="{00000000-0002-0000-0100-000002000000}">
          <x14:formula1>
            <xm:f>基础数据!$K$1:$K$7</xm:f>
          </x14:formula1>
          <xm:sqref>C2</xm:sqref>
        </x14:dataValidation>
        <x14:dataValidation type="list" allowBlank="1" showInputMessage="1" showErrorMessage="1" xr:uid="{00000000-0002-0000-0100-000003000000}">
          <x14:formula1>
            <xm:f>基础数据!$H$1:$H$4</xm:f>
          </x14:formula1>
          <xm:sqref>E2</xm:sqref>
        </x14:dataValidation>
        <x14:dataValidation type="list" allowBlank="1" showInputMessage="1" showErrorMessage="1" xr:uid="{00000000-0002-0000-0100-000004000000}">
          <x14:formula1>
            <xm:f>基础数据!$Q$1:$Q$10</xm:f>
          </x14:formula1>
          <xm:sqref>G2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36"/>
  <sheetViews>
    <sheetView tabSelected="1" workbookViewId="0">
      <selection activeCell="D21" sqref="D21:D32"/>
    </sheetView>
  </sheetViews>
  <sheetFormatPr defaultRowHeight="14.25" x14ac:dyDescent="0.15"/>
  <cols>
    <col min="3" max="3" width="13.25" customWidth="1"/>
    <col min="4" max="4" width="10.625" customWidth="1"/>
    <col min="6" max="6" width="15.5" customWidth="1"/>
    <col min="10" max="10" width="11.75" customWidth="1"/>
  </cols>
  <sheetData>
    <row r="1" spans="1:17" x14ac:dyDescent="0.15">
      <c r="A1" t="s">
        <v>20</v>
      </c>
      <c r="B1">
        <v>6</v>
      </c>
      <c r="D1" t="s">
        <v>21</v>
      </c>
      <c r="E1">
        <v>60</v>
      </c>
      <c r="G1" s="15" t="s">
        <v>23</v>
      </c>
      <c r="H1" s="15" t="s">
        <v>24</v>
      </c>
      <c r="J1" s="15" t="s">
        <v>16</v>
      </c>
      <c r="K1">
        <v>2</v>
      </c>
      <c r="M1" s="25" t="s">
        <v>18</v>
      </c>
      <c r="N1" s="20">
        <v>50000</v>
      </c>
      <c r="P1" t="s">
        <v>65</v>
      </c>
      <c r="Q1">
        <v>1</v>
      </c>
    </row>
    <row r="2" spans="1:17" x14ac:dyDescent="0.15">
      <c r="A2" t="s">
        <v>20</v>
      </c>
      <c r="B2">
        <v>7</v>
      </c>
      <c r="D2" t="s">
        <v>21</v>
      </c>
      <c r="E2">
        <v>80</v>
      </c>
      <c r="G2" s="15" t="s">
        <v>23</v>
      </c>
      <c r="H2" s="15" t="s">
        <v>38</v>
      </c>
      <c r="J2" s="15" t="s">
        <v>16</v>
      </c>
      <c r="K2">
        <v>2.2000000000000002</v>
      </c>
      <c r="M2" s="25" t="s">
        <v>18</v>
      </c>
      <c r="N2" s="20">
        <v>60000</v>
      </c>
      <c r="P2" t="s">
        <v>65</v>
      </c>
      <c r="Q2">
        <v>2</v>
      </c>
    </row>
    <row r="3" spans="1:17" x14ac:dyDescent="0.15">
      <c r="A3" t="s">
        <v>20</v>
      </c>
      <c r="B3">
        <v>8</v>
      </c>
      <c r="D3" t="s">
        <v>21</v>
      </c>
      <c r="E3">
        <v>100</v>
      </c>
      <c r="G3" s="15" t="s">
        <v>23</v>
      </c>
      <c r="H3" s="15" t="s">
        <v>39</v>
      </c>
      <c r="J3" s="15" t="s">
        <v>16</v>
      </c>
      <c r="K3">
        <v>2.5</v>
      </c>
      <c r="M3" s="25" t="s">
        <v>18</v>
      </c>
      <c r="N3" s="20">
        <v>70000</v>
      </c>
      <c r="P3" t="s">
        <v>65</v>
      </c>
      <c r="Q3">
        <v>3</v>
      </c>
    </row>
    <row r="4" spans="1:17" x14ac:dyDescent="0.15">
      <c r="A4" t="s">
        <v>20</v>
      </c>
      <c r="B4">
        <v>9</v>
      </c>
      <c r="D4" t="s">
        <v>21</v>
      </c>
      <c r="E4">
        <v>120</v>
      </c>
      <c r="G4" s="15" t="s">
        <v>23</v>
      </c>
      <c r="H4" s="15" t="s">
        <v>26</v>
      </c>
      <c r="J4" s="15" t="s">
        <v>16</v>
      </c>
      <c r="K4">
        <v>3</v>
      </c>
      <c r="M4" s="25" t="s">
        <v>18</v>
      </c>
      <c r="N4" s="20">
        <v>80000</v>
      </c>
      <c r="P4" t="s">
        <v>65</v>
      </c>
      <c r="Q4">
        <v>4</v>
      </c>
    </row>
    <row r="5" spans="1:17" x14ac:dyDescent="0.15">
      <c r="D5" t="s">
        <v>21</v>
      </c>
      <c r="E5">
        <v>140</v>
      </c>
      <c r="J5" s="15" t="s">
        <v>16</v>
      </c>
      <c r="K5">
        <v>3.2</v>
      </c>
      <c r="M5" s="25" t="s">
        <v>18</v>
      </c>
      <c r="N5" s="20">
        <v>90000</v>
      </c>
      <c r="P5" t="s">
        <v>65</v>
      </c>
      <c r="Q5">
        <v>5</v>
      </c>
    </row>
    <row r="6" spans="1:17" x14ac:dyDescent="0.15">
      <c r="D6" t="s">
        <v>21</v>
      </c>
      <c r="E6">
        <v>160</v>
      </c>
      <c r="J6" s="15" t="s">
        <v>16</v>
      </c>
      <c r="K6">
        <v>3.3</v>
      </c>
      <c r="M6" s="25" t="s">
        <v>18</v>
      </c>
      <c r="N6" s="20">
        <v>100000</v>
      </c>
      <c r="P6" t="s">
        <v>65</v>
      </c>
      <c r="Q6">
        <v>6</v>
      </c>
    </row>
    <row r="7" spans="1:17" x14ac:dyDescent="0.15">
      <c r="D7" t="s">
        <v>21</v>
      </c>
      <c r="E7">
        <v>180</v>
      </c>
      <c r="J7" s="15" t="s">
        <v>16</v>
      </c>
      <c r="K7">
        <v>3.4</v>
      </c>
      <c r="M7" s="25" t="s">
        <v>18</v>
      </c>
      <c r="N7" s="20">
        <v>110000</v>
      </c>
      <c r="P7" t="s">
        <v>65</v>
      </c>
      <c r="Q7">
        <v>7</v>
      </c>
    </row>
    <row r="8" spans="1:17" x14ac:dyDescent="0.15">
      <c r="D8" t="s">
        <v>21</v>
      </c>
      <c r="E8">
        <v>200</v>
      </c>
      <c r="M8" s="25" t="s">
        <v>18</v>
      </c>
      <c r="N8" s="20">
        <v>120000</v>
      </c>
      <c r="P8" t="s">
        <v>65</v>
      </c>
      <c r="Q8">
        <v>8</v>
      </c>
    </row>
    <row r="9" spans="1:17" x14ac:dyDescent="0.15">
      <c r="D9" t="s">
        <v>21</v>
      </c>
      <c r="E9">
        <v>220</v>
      </c>
      <c r="P9" t="s">
        <v>65</v>
      </c>
      <c r="Q9">
        <v>9</v>
      </c>
    </row>
    <row r="10" spans="1:17" x14ac:dyDescent="0.15">
      <c r="D10" t="s">
        <v>21</v>
      </c>
      <c r="E10">
        <v>240</v>
      </c>
      <c r="P10" t="s">
        <v>65</v>
      </c>
      <c r="Q10">
        <v>10</v>
      </c>
    </row>
    <row r="11" spans="1:17" x14ac:dyDescent="0.15">
      <c r="D11" t="s">
        <v>21</v>
      </c>
      <c r="E11">
        <v>260</v>
      </c>
    </row>
    <row r="19" spans="1:22" x14ac:dyDescent="0.15">
      <c r="A19" s="25" t="s">
        <v>64</v>
      </c>
      <c r="C19" s="25"/>
    </row>
    <row r="20" spans="1:22" ht="25.5" x14ac:dyDescent="0.15">
      <c r="A20" s="25" t="s">
        <v>62</v>
      </c>
      <c r="B20" s="25" t="s">
        <v>63</v>
      </c>
      <c r="C20" s="17" t="s">
        <v>22</v>
      </c>
      <c r="D20" s="17" t="s">
        <v>18</v>
      </c>
      <c r="E20" s="18" t="s">
        <v>28</v>
      </c>
      <c r="F20" s="18" t="s">
        <v>29</v>
      </c>
      <c r="G20" s="18" t="s">
        <v>30</v>
      </c>
      <c r="H20" s="19" t="s">
        <v>31</v>
      </c>
      <c r="I20" s="16" t="s">
        <v>32</v>
      </c>
      <c r="J20" s="16" t="s">
        <v>33</v>
      </c>
      <c r="K20" s="16" t="s">
        <v>36</v>
      </c>
      <c r="L20" s="16" t="s">
        <v>40</v>
      </c>
      <c r="M20" s="16" t="s">
        <v>41</v>
      </c>
      <c r="N20" s="16" t="s">
        <v>42</v>
      </c>
      <c r="O20" s="16" t="s">
        <v>34</v>
      </c>
      <c r="P20" s="16" t="s">
        <v>35</v>
      </c>
      <c r="Q20" s="16" t="s">
        <v>50</v>
      </c>
      <c r="R20" s="16" t="s">
        <v>45</v>
      </c>
      <c r="S20" s="16" t="s">
        <v>46</v>
      </c>
      <c r="T20" s="16" t="s">
        <v>47</v>
      </c>
      <c r="U20" s="36" t="s">
        <v>57</v>
      </c>
      <c r="V20" s="36" t="s">
        <v>58</v>
      </c>
    </row>
    <row r="21" spans="1:22" x14ac:dyDescent="0.15">
      <c r="A21">
        <v>7</v>
      </c>
      <c r="B21">
        <v>120</v>
      </c>
      <c r="C21" s="24" t="s">
        <v>17</v>
      </c>
      <c r="D21" s="20">
        <v>50000</v>
      </c>
      <c r="E21" s="1">
        <v>9.5</v>
      </c>
      <c r="F21" s="2">
        <v>4</v>
      </c>
      <c r="G21" s="2">
        <v>4</v>
      </c>
      <c r="H21" s="2">
        <v>1</v>
      </c>
      <c r="I21" s="22">
        <v>1.2</v>
      </c>
      <c r="J21" s="22">
        <v>1</v>
      </c>
      <c r="K21" s="22"/>
      <c r="L21" s="22"/>
      <c r="M21" s="22"/>
      <c r="N21" s="22"/>
      <c r="O21" s="23">
        <f t="shared" ref="O21:O36" si="0">PI()*E21^2</f>
        <v>283.5287369864788</v>
      </c>
      <c r="P21" s="23">
        <f t="shared" ref="P21:P36" si="1">PI()*E21^2*H21+PI()*G21^2*J21+(E21^2+F21^2+(E21^2*F21^2)^0.5)*I21/3</f>
        <v>391.49421944391548</v>
      </c>
      <c r="Q21" s="23">
        <f t="shared" ref="Q21:Q36" si="2">PI()*(E21+0.1)^2*0.15</f>
        <v>43.429376843225299</v>
      </c>
      <c r="R21" s="23">
        <f>PI()*(E21+1.3)^2*(H21+I21+J21+0.15)*风机基础条件输入!$G$2/10</f>
        <v>1227.5584798342904</v>
      </c>
      <c r="S21" s="23">
        <f>PI()*(E21+1.3)^2*(H21+I21+J21+0.15)*风机基础条件输入!$H$2/10</f>
        <v>0</v>
      </c>
      <c r="T21" s="23">
        <f t="shared" ref="T21:T36" si="3">R21+S21-P21-Q21</f>
        <v>792.63488354714968</v>
      </c>
      <c r="U21" s="23"/>
    </row>
    <row r="22" spans="1:22" x14ac:dyDescent="0.15">
      <c r="A22">
        <v>7</v>
      </c>
      <c r="B22">
        <v>120</v>
      </c>
      <c r="C22" s="24" t="s">
        <v>17</v>
      </c>
      <c r="D22" s="20">
        <v>60000</v>
      </c>
      <c r="E22" s="1">
        <v>10</v>
      </c>
      <c r="F22" s="2">
        <v>4</v>
      </c>
      <c r="G22" s="2">
        <v>4</v>
      </c>
      <c r="H22" s="2">
        <v>1</v>
      </c>
      <c r="I22" s="22">
        <v>1.4</v>
      </c>
      <c r="J22" s="22">
        <v>1</v>
      </c>
      <c r="K22" s="22"/>
      <c r="L22" s="22"/>
      <c r="M22" s="22"/>
      <c r="N22" s="22"/>
      <c r="O22" s="23">
        <f t="shared" si="0"/>
        <v>314.15926535897933</v>
      </c>
      <c r="P22" s="23">
        <f t="shared" si="1"/>
        <v>437.22474781641603</v>
      </c>
      <c r="Q22" s="23">
        <f t="shared" si="2"/>
        <v>48.071079988904216</v>
      </c>
      <c r="R22" s="23">
        <f>PI()*(E22+1.3)^2*(H22+I22+J22+0.15)*风机基础条件输入!$G$2/10</f>
        <v>1424.0823790759266</v>
      </c>
      <c r="S22" s="23">
        <f>PI()*(E22+1.3)^2*(H22+I22+J22+0.15)*风机基础条件输入!$H$2/10</f>
        <v>0</v>
      </c>
      <c r="T22" s="23">
        <f t="shared" si="3"/>
        <v>938.78655127060631</v>
      </c>
      <c r="U22" s="23"/>
    </row>
    <row r="23" spans="1:22" x14ac:dyDescent="0.15">
      <c r="A23">
        <v>7</v>
      </c>
      <c r="B23">
        <v>120</v>
      </c>
      <c r="C23" s="24" t="s">
        <v>17</v>
      </c>
      <c r="D23" s="20">
        <v>70000</v>
      </c>
      <c r="E23" s="1">
        <v>10.25</v>
      </c>
      <c r="F23" s="2">
        <v>4</v>
      </c>
      <c r="G23" s="2">
        <v>4</v>
      </c>
      <c r="H23" s="2">
        <v>1.2</v>
      </c>
      <c r="I23" s="22">
        <v>1.4</v>
      </c>
      <c r="J23" s="22">
        <v>1</v>
      </c>
      <c r="K23" s="22"/>
      <c r="L23" s="22"/>
      <c r="M23" s="22"/>
      <c r="N23" s="22"/>
      <c r="O23" s="23">
        <f t="shared" si="0"/>
        <v>330.06357816777762</v>
      </c>
      <c r="P23" s="23">
        <f t="shared" si="1"/>
        <v>521.97094292543647</v>
      </c>
      <c r="Q23" s="23">
        <f t="shared" si="2"/>
        <v>50.480288855125885</v>
      </c>
      <c r="R23" s="23">
        <f>PI()*(E23+1.3)^2*(H23+I23+J23+0.15)*风机基础条件输入!$G$2/10</f>
        <v>1571.6111773894213</v>
      </c>
      <c r="S23" s="23">
        <f>PI()*(E23+1.3)^2*(H23+I23+J23+0.15)*风机基础条件输入!$H$2/10</f>
        <v>0</v>
      </c>
      <c r="T23" s="23">
        <f t="shared" si="3"/>
        <v>999.15994560885895</v>
      </c>
      <c r="U23" s="23"/>
    </row>
    <row r="24" spans="1:22" x14ac:dyDescent="0.15">
      <c r="A24">
        <v>7</v>
      </c>
      <c r="B24">
        <v>120</v>
      </c>
      <c r="C24" s="24" t="s">
        <v>17</v>
      </c>
      <c r="D24" s="20">
        <v>80000</v>
      </c>
      <c r="E24" s="2">
        <v>10.5</v>
      </c>
      <c r="F24" s="2">
        <v>4</v>
      </c>
      <c r="G24" s="2">
        <v>4</v>
      </c>
      <c r="H24" s="2">
        <v>1.2</v>
      </c>
      <c r="I24" s="22">
        <v>1.4</v>
      </c>
      <c r="J24" s="22">
        <v>1</v>
      </c>
      <c r="K24" s="22"/>
      <c r="L24" s="22"/>
      <c r="M24" s="22"/>
      <c r="N24" s="22"/>
      <c r="O24" s="23">
        <f t="shared" si="0"/>
        <v>346.36059005827468</v>
      </c>
      <c r="P24" s="23">
        <f t="shared" si="1"/>
        <v>544.41485719403295</v>
      </c>
      <c r="Q24" s="23">
        <f t="shared" si="2"/>
        <v>52.948402583602373</v>
      </c>
      <c r="R24" s="23">
        <f>PI()*(E24+1.3)^2*(H24+I24+J24+0.15)*风机基础条件输入!$G$2/10</f>
        <v>1640.3826040719105</v>
      </c>
      <c r="S24" s="23">
        <f>PI()*(E24+1.3)^2*(H24+I24+J24+0.15)*风机基础条件输入!$H$2/10</f>
        <v>0</v>
      </c>
      <c r="T24" s="23">
        <f t="shared" si="3"/>
        <v>1043.0193442942752</v>
      </c>
      <c r="U24" s="23"/>
    </row>
    <row r="25" spans="1:22" x14ac:dyDescent="0.15">
      <c r="A25">
        <v>7</v>
      </c>
      <c r="B25">
        <v>120</v>
      </c>
      <c r="C25" s="24" t="s">
        <v>17</v>
      </c>
      <c r="D25" s="20">
        <v>90000</v>
      </c>
      <c r="E25" s="2">
        <v>10.75</v>
      </c>
      <c r="F25" s="2">
        <v>4</v>
      </c>
      <c r="G25" s="2">
        <v>4</v>
      </c>
      <c r="H25" s="2">
        <v>1.2</v>
      </c>
      <c r="I25" s="22">
        <v>1.5</v>
      </c>
      <c r="J25" s="22">
        <v>1</v>
      </c>
      <c r="K25" s="22"/>
      <c r="L25" s="22"/>
      <c r="M25" s="22"/>
      <c r="N25" s="22"/>
      <c r="O25" s="23">
        <f t="shared" si="0"/>
        <v>363.05030103047045</v>
      </c>
      <c r="P25" s="23">
        <f t="shared" si="1"/>
        <v>573.20709369400129</v>
      </c>
      <c r="Q25" s="23">
        <f t="shared" si="2"/>
        <v>55.475421174333661</v>
      </c>
      <c r="R25" s="23">
        <f>PI()*(E25+1.3)^2*(H25+I25+J25+0.15)*风机基础条件输入!$G$2/10</f>
        <v>1756.2433630390574</v>
      </c>
      <c r="S25" s="23">
        <f>PI()*(E25+1.3)^2*(H25+I25+J25+0.15)*风机基础条件输入!$H$2/10</f>
        <v>0</v>
      </c>
      <c r="T25" s="23">
        <f t="shared" si="3"/>
        <v>1127.5608481707225</v>
      </c>
      <c r="U25" s="23"/>
    </row>
    <row r="26" spans="1:22" x14ac:dyDescent="0.15">
      <c r="A26">
        <v>7</v>
      </c>
      <c r="B26">
        <v>120</v>
      </c>
      <c r="C26" s="24" t="s">
        <v>17</v>
      </c>
      <c r="D26" s="20">
        <v>100000</v>
      </c>
      <c r="E26" s="1">
        <v>11</v>
      </c>
      <c r="F26" s="2">
        <v>4</v>
      </c>
      <c r="G26" s="2">
        <v>4</v>
      </c>
      <c r="H26" s="2">
        <v>1.2</v>
      </c>
      <c r="I26" s="22">
        <v>1.6</v>
      </c>
      <c r="J26" s="22">
        <v>1</v>
      </c>
      <c r="K26" s="22"/>
      <c r="L26" s="22"/>
      <c r="M26" s="22"/>
      <c r="N26" s="22"/>
      <c r="O26" s="23">
        <f t="shared" si="0"/>
        <v>380.13271108436498</v>
      </c>
      <c r="P26" s="23">
        <f t="shared" si="1"/>
        <v>602.95806909200803</v>
      </c>
      <c r="Q26" s="23">
        <f t="shared" si="2"/>
        <v>58.061344627319755</v>
      </c>
      <c r="R26" s="23">
        <f>PI()*(E26+1.3)^2*(H26+I26+J26+0.15)*风机基础条件输入!$G$2/10</f>
        <v>1877.4016326183196</v>
      </c>
      <c r="S26" s="23">
        <f>PI()*(E26+1.3)^2*(H26+I26+J26+0.15)*风机基础条件输入!$H$2/10</f>
        <v>0</v>
      </c>
      <c r="T26" s="23">
        <f t="shared" si="3"/>
        <v>1216.3822188989918</v>
      </c>
      <c r="U26" s="23"/>
    </row>
    <row r="27" spans="1:22" x14ac:dyDescent="0.15">
      <c r="A27">
        <v>7</v>
      </c>
      <c r="B27">
        <v>120</v>
      </c>
      <c r="C27" s="24" t="s">
        <v>17</v>
      </c>
      <c r="D27" s="20">
        <v>110000</v>
      </c>
      <c r="E27" s="1">
        <v>11.5</v>
      </c>
      <c r="F27" s="2">
        <v>4</v>
      </c>
      <c r="G27" s="2">
        <v>4</v>
      </c>
      <c r="H27" s="2">
        <v>1.3</v>
      </c>
      <c r="I27" s="22">
        <v>1.6</v>
      </c>
      <c r="J27" s="22">
        <v>1</v>
      </c>
      <c r="K27" s="22"/>
      <c r="L27" s="22"/>
      <c r="M27" s="22"/>
      <c r="N27" s="22"/>
      <c r="O27" s="23">
        <f t="shared" si="0"/>
        <v>415.47562843725012</v>
      </c>
      <c r="P27" s="23">
        <f t="shared" si="1"/>
        <v>693.983799425862</v>
      </c>
      <c r="Q27" s="23">
        <f t="shared" si="2"/>
        <v>63.409906120056384</v>
      </c>
      <c r="R27" s="23">
        <f>PI()*(E27+1.3)^2*(H27+I27+J27+0.15)*风机基础条件输入!$G$2/10</f>
        <v>2084.6100884748148</v>
      </c>
      <c r="S27" s="23">
        <f>PI()*(E27+1.3)^2*(H27+I27+J27+0.15)*风机基础条件输入!$H$2/10</f>
        <v>0</v>
      </c>
      <c r="T27" s="23">
        <f t="shared" si="3"/>
        <v>1327.2163829288966</v>
      </c>
      <c r="U27" s="23"/>
    </row>
    <row r="28" spans="1:22" x14ac:dyDescent="0.15">
      <c r="A28">
        <v>7</v>
      </c>
      <c r="B28">
        <v>120</v>
      </c>
      <c r="C28" s="24" t="s">
        <v>17</v>
      </c>
      <c r="D28" s="20">
        <v>120000</v>
      </c>
      <c r="E28" s="21">
        <v>12</v>
      </c>
      <c r="F28" s="2">
        <v>4</v>
      </c>
      <c r="G28" s="2">
        <v>4</v>
      </c>
      <c r="H28" s="2">
        <v>1.4</v>
      </c>
      <c r="I28" s="22">
        <v>1.6</v>
      </c>
      <c r="J28" s="22">
        <v>1</v>
      </c>
      <c r="K28" s="22"/>
      <c r="L28" s="22"/>
      <c r="M28" s="22"/>
      <c r="N28" s="22"/>
      <c r="O28" s="23">
        <f t="shared" si="0"/>
        <v>452.38934211693021</v>
      </c>
      <c r="P28" s="23">
        <f t="shared" si="1"/>
        <v>794.54389475447238</v>
      </c>
      <c r="Q28" s="23">
        <f t="shared" si="2"/>
        <v>68.994087061812237</v>
      </c>
      <c r="R28" s="23">
        <f>PI()*(E28+1.3)^2*(H28+I28+J28+0.15)*风机基础条件输入!$G$2/10</f>
        <v>2306.222746648019</v>
      </c>
      <c r="S28" s="23">
        <f>PI()*(E28+1.3)^2*(H28+I28+J28+0.15)*风机基础条件输入!$H$2/10</f>
        <v>0</v>
      </c>
      <c r="T28" s="23">
        <f t="shared" si="3"/>
        <v>1442.6847648317344</v>
      </c>
      <c r="U28" s="23"/>
    </row>
    <row r="29" spans="1:22" x14ac:dyDescent="0.15">
      <c r="A29">
        <v>7</v>
      </c>
      <c r="B29">
        <v>120</v>
      </c>
      <c r="C29" s="24" t="s">
        <v>37</v>
      </c>
      <c r="D29" s="20">
        <v>50000</v>
      </c>
      <c r="E29" s="1">
        <v>9</v>
      </c>
      <c r="F29" s="2">
        <v>4</v>
      </c>
      <c r="G29" s="2">
        <v>4</v>
      </c>
      <c r="H29" s="2">
        <v>1</v>
      </c>
      <c r="I29" s="22">
        <v>1</v>
      </c>
      <c r="J29" s="22">
        <v>1</v>
      </c>
      <c r="K29" s="22">
        <v>0.6</v>
      </c>
      <c r="L29" s="22">
        <v>20</v>
      </c>
      <c r="M29" s="22">
        <v>10</v>
      </c>
      <c r="N29" s="22">
        <f t="shared" ref="N29:N36" si="4">L29*M29</f>
        <v>200</v>
      </c>
      <c r="O29" s="23">
        <f t="shared" si="0"/>
        <v>254.46900494077323</v>
      </c>
      <c r="P29" s="23">
        <f t="shared" si="1"/>
        <v>349.06782073154324</v>
      </c>
      <c r="Q29" s="23">
        <f t="shared" si="2"/>
        <v>39.023293146565614</v>
      </c>
      <c r="R29" s="23">
        <f>PI()*(E29+1.3)^2*(H29+I29+J29+0.15)*风机基础条件输入!$G$2/10</f>
        <v>1049.8684285509248</v>
      </c>
      <c r="S29" s="23">
        <f>PI()*(E29+1.3)^2*(H29+I29+J29+0.15)*风机基础条件输入!$H$2/10</f>
        <v>0</v>
      </c>
      <c r="T29" s="23">
        <f t="shared" si="3"/>
        <v>661.77731467281603</v>
      </c>
      <c r="U29" s="23"/>
    </row>
    <row r="30" spans="1:22" x14ac:dyDescent="0.15">
      <c r="A30">
        <v>7</v>
      </c>
      <c r="B30">
        <v>120</v>
      </c>
      <c r="C30" s="24" t="s">
        <v>37</v>
      </c>
      <c r="D30" s="20">
        <v>60000</v>
      </c>
      <c r="E30" s="1">
        <v>9.5</v>
      </c>
      <c r="F30" s="2">
        <v>4</v>
      </c>
      <c r="G30" s="2">
        <v>4</v>
      </c>
      <c r="H30" s="2">
        <v>1</v>
      </c>
      <c r="I30" s="22">
        <v>1.2</v>
      </c>
      <c r="J30" s="22">
        <v>1</v>
      </c>
      <c r="K30" s="22">
        <v>0.6</v>
      </c>
      <c r="L30" s="22">
        <v>22</v>
      </c>
      <c r="M30" s="22">
        <v>10</v>
      </c>
      <c r="N30" s="22">
        <f t="shared" si="4"/>
        <v>220</v>
      </c>
      <c r="O30" s="23">
        <f t="shared" si="0"/>
        <v>283.5287369864788</v>
      </c>
      <c r="P30" s="23">
        <f t="shared" si="1"/>
        <v>391.49421944391548</v>
      </c>
      <c r="Q30" s="23">
        <f t="shared" si="2"/>
        <v>43.429376843225299</v>
      </c>
      <c r="R30" s="23">
        <f>PI()*(E30+1.3)^2*(H30+I30+J30+0.15)*风机基础条件输入!$G$2/10</f>
        <v>1227.5584798342904</v>
      </c>
      <c r="S30" s="23">
        <f>PI()*(E30+1.3)^2*(H30+I30+J30+0.15)*风机基础条件输入!$H$2/10</f>
        <v>0</v>
      </c>
      <c r="T30" s="23">
        <f t="shared" si="3"/>
        <v>792.63488354714968</v>
      </c>
      <c r="U30" s="23"/>
    </row>
    <row r="31" spans="1:22" x14ac:dyDescent="0.15">
      <c r="A31">
        <v>7</v>
      </c>
      <c r="B31">
        <v>120</v>
      </c>
      <c r="C31" s="24" t="s">
        <v>37</v>
      </c>
      <c r="D31" s="20">
        <v>70000</v>
      </c>
      <c r="E31" s="1">
        <v>9.5</v>
      </c>
      <c r="F31" s="2">
        <v>4</v>
      </c>
      <c r="G31" s="2">
        <v>4</v>
      </c>
      <c r="H31" s="2">
        <v>1</v>
      </c>
      <c r="I31" s="22">
        <v>1.2</v>
      </c>
      <c r="J31" s="22">
        <v>1</v>
      </c>
      <c r="K31" s="22">
        <v>0.6</v>
      </c>
      <c r="L31" s="22">
        <v>24</v>
      </c>
      <c r="M31" s="22">
        <v>10</v>
      </c>
      <c r="N31" s="22">
        <f t="shared" si="4"/>
        <v>240</v>
      </c>
      <c r="O31" s="23">
        <f t="shared" si="0"/>
        <v>283.5287369864788</v>
      </c>
      <c r="P31" s="23">
        <f t="shared" si="1"/>
        <v>391.49421944391548</v>
      </c>
      <c r="Q31" s="23">
        <f t="shared" si="2"/>
        <v>43.429376843225299</v>
      </c>
      <c r="R31" s="23">
        <f>PI()*(E31+1.3)^2*(H31+I31+J31+0.15)*风机基础条件输入!$G$2/10</f>
        <v>1227.5584798342904</v>
      </c>
      <c r="S31" s="23">
        <f>PI()*(E31+1.3)^2*(H31+I31+J31+0.15)*风机基础条件输入!$H$2/10</f>
        <v>0</v>
      </c>
      <c r="T31" s="23">
        <f t="shared" si="3"/>
        <v>792.63488354714968</v>
      </c>
      <c r="U31" s="23"/>
    </row>
    <row r="32" spans="1:22" x14ac:dyDescent="0.15">
      <c r="A32">
        <v>7</v>
      </c>
      <c r="B32">
        <v>120</v>
      </c>
      <c r="C32" s="24" t="s">
        <v>37</v>
      </c>
      <c r="D32" s="20">
        <v>80000</v>
      </c>
      <c r="E32" s="2">
        <v>10</v>
      </c>
      <c r="F32" s="2">
        <v>4</v>
      </c>
      <c r="G32" s="2">
        <v>4</v>
      </c>
      <c r="H32" s="2">
        <v>1</v>
      </c>
      <c r="I32" s="22">
        <v>1.4</v>
      </c>
      <c r="J32" s="22">
        <v>1</v>
      </c>
      <c r="K32" s="22">
        <v>0.6</v>
      </c>
      <c r="L32" s="22">
        <v>26</v>
      </c>
      <c r="M32" s="22">
        <v>10</v>
      </c>
      <c r="N32" s="22">
        <f t="shared" si="4"/>
        <v>260</v>
      </c>
      <c r="O32" s="23">
        <f t="shared" si="0"/>
        <v>314.15926535897933</v>
      </c>
      <c r="P32" s="23">
        <f t="shared" si="1"/>
        <v>437.22474781641603</v>
      </c>
      <c r="Q32" s="23">
        <f t="shared" si="2"/>
        <v>48.071079988904216</v>
      </c>
      <c r="R32" s="23">
        <f>PI()*(E32+1.3)^2*(H32+I32+J32+0.15)*风机基础条件输入!$G$2/10</f>
        <v>1424.0823790759266</v>
      </c>
      <c r="S32" s="23">
        <f>PI()*(E32+1.3)^2*(H32+I32+J32+0.15)*风机基础条件输入!$H$2/10</f>
        <v>0</v>
      </c>
      <c r="T32" s="23">
        <f t="shared" si="3"/>
        <v>938.78655127060631</v>
      </c>
      <c r="U32" s="23"/>
    </row>
    <row r="33" spans="1:21" x14ac:dyDescent="0.15">
      <c r="A33">
        <v>7</v>
      </c>
      <c r="B33">
        <v>120</v>
      </c>
      <c r="C33" s="24" t="s">
        <v>37</v>
      </c>
      <c r="D33" s="20">
        <v>90000</v>
      </c>
      <c r="E33" s="2">
        <v>10</v>
      </c>
      <c r="F33" s="2">
        <v>4</v>
      </c>
      <c r="G33" s="2">
        <v>4</v>
      </c>
      <c r="H33" s="2">
        <v>1</v>
      </c>
      <c r="I33" s="22">
        <v>1.4</v>
      </c>
      <c r="J33" s="22">
        <v>1</v>
      </c>
      <c r="K33" s="22">
        <v>0.6</v>
      </c>
      <c r="L33" s="22">
        <v>28</v>
      </c>
      <c r="M33" s="22">
        <v>10</v>
      </c>
      <c r="N33" s="22">
        <f t="shared" si="4"/>
        <v>280</v>
      </c>
      <c r="O33" s="23">
        <f t="shared" si="0"/>
        <v>314.15926535897933</v>
      </c>
      <c r="P33" s="23">
        <f t="shared" si="1"/>
        <v>437.22474781641603</v>
      </c>
      <c r="Q33" s="23">
        <f t="shared" si="2"/>
        <v>48.071079988904216</v>
      </c>
      <c r="R33" s="23">
        <f>PI()*(E33+1.3)^2*(H33+I33+J33+0.15)*风机基础条件输入!$G$2/10</f>
        <v>1424.0823790759266</v>
      </c>
      <c r="S33" s="23">
        <f>PI()*(E33+1.3)^2*(H33+I33+J33+0.15)*风机基础条件输入!$H$2/10</f>
        <v>0</v>
      </c>
      <c r="T33" s="23">
        <f t="shared" si="3"/>
        <v>938.78655127060631</v>
      </c>
      <c r="U33" s="23"/>
    </row>
    <row r="34" spans="1:21" x14ac:dyDescent="0.15">
      <c r="A34">
        <v>7</v>
      </c>
      <c r="B34">
        <v>120</v>
      </c>
      <c r="C34" s="24" t="s">
        <v>37</v>
      </c>
      <c r="D34" s="20">
        <v>100000</v>
      </c>
      <c r="E34" s="1">
        <v>10.25</v>
      </c>
      <c r="F34" s="2">
        <v>4</v>
      </c>
      <c r="G34" s="2">
        <v>4</v>
      </c>
      <c r="H34" s="2">
        <v>1.1000000000000001</v>
      </c>
      <c r="I34" s="22">
        <v>1.4</v>
      </c>
      <c r="J34" s="22">
        <v>1</v>
      </c>
      <c r="K34" s="22">
        <v>0.6</v>
      </c>
      <c r="L34" s="22">
        <v>30</v>
      </c>
      <c r="M34" s="22">
        <v>10</v>
      </c>
      <c r="N34" s="22">
        <f t="shared" si="4"/>
        <v>300</v>
      </c>
      <c r="O34" s="23">
        <f t="shared" si="0"/>
        <v>330.06357816777762</v>
      </c>
      <c r="P34" s="23">
        <f t="shared" si="1"/>
        <v>488.96458510865875</v>
      </c>
      <c r="Q34" s="23">
        <f t="shared" si="2"/>
        <v>50.480288855125885</v>
      </c>
      <c r="R34" s="23">
        <f>PI()*(E34+1.3)^2*(H34+I34+J34+0.15)*风机基础条件输入!$G$2/10</f>
        <v>1529.70154599237</v>
      </c>
      <c r="S34" s="23">
        <f>PI()*(E34+1.3)^2*(H34+I34+J34+0.15)*风机基础条件输入!$H$2/10</f>
        <v>0</v>
      </c>
      <c r="T34" s="23">
        <f t="shared" si="3"/>
        <v>990.25667202858529</v>
      </c>
      <c r="U34" s="23"/>
    </row>
    <row r="35" spans="1:21" x14ac:dyDescent="0.15">
      <c r="A35">
        <v>7</v>
      </c>
      <c r="B35">
        <v>120</v>
      </c>
      <c r="C35" s="24" t="s">
        <v>37</v>
      </c>
      <c r="D35" s="20">
        <v>110000</v>
      </c>
      <c r="E35" s="1">
        <v>10.25</v>
      </c>
      <c r="F35" s="2">
        <v>4</v>
      </c>
      <c r="G35" s="2">
        <v>4</v>
      </c>
      <c r="H35" s="2">
        <v>1.1000000000000001</v>
      </c>
      <c r="I35" s="22">
        <v>1.4</v>
      </c>
      <c r="J35" s="22">
        <v>1</v>
      </c>
      <c r="K35" s="22">
        <v>0.6</v>
      </c>
      <c r="L35" s="22">
        <v>32</v>
      </c>
      <c r="M35" s="22">
        <v>10</v>
      </c>
      <c r="N35" s="22">
        <f t="shared" si="4"/>
        <v>320</v>
      </c>
      <c r="O35" s="23">
        <f t="shared" si="0"/>
        <v>330.06357816777762</v>
      </c>
      <c r="P35" s="23">
        <f t="shared" si="1"/>
        <v>488.96458510865875</v>
      </c>
      <c r="Q35" s="23">
        <f t="shared" si="2"/>
        <v>50.480288855125885</v>
      </c>
      <c r="R35" s="23">
        <f>PI()*(E35+1.3)^2*(H35+I35+J35+0.15)*风机基础条件输入!$G$2/10</f>
        <v>1529.70154599237</v>
      </c>
      <c r="S35" s="23">
        <f>PI()*(E35+1.3)^2*(H35+I35+J35+0.15)*风机基础条件输入!$H$2/10</f>
        <v>0</v>
      </c>
      <c r="T35" s="23">
        <f t="shared" si="3"/>
        <v>990.25667202858529</v>
      </c>
      <c r="U35" s="23"/>
    </row>
    <row r="36" spans="1:21" x14ac:dyDescent="0.15">
      <c r="A36">
        <v>7</v>
      </c>
      <c r="B36">
        <v>120</v>
      </c>
      <c r="C36" s="24" t="s">
        <v>37</v>
      </c>
      <c r="D36" s="20">
        <v>120000</v>
      </c>
      <c r="E36" s="21">
        <v>10.5</v>
      </c>
      <c r="F36" s="2">
        <v>4</v>
      </c>
      <c r="G36" s="2">
        <v>4</v>
      </c>
      <c r="H36" s="2">
        <v>1.2</v>
      </c>
      <c r="I36" s="22">
        <v>1.4</v>
      </c>
      <c r="J36" s="22">
        <v>1</v>
      </c>
      <c r="K36" s="22">
        <v>0.6</v>
      </c>
      <c r="L36" s="22">
        <v>34</v>
      </c>
      <c r="M36" s="22">
        <v>10</v>
      </c>
      <c r="N36" s="22">
        <f t="shared" si="4"/>
        <v>340</v>
      </c>
      <c r="O36" s="23">
        <f t="shared" si="0"/>
        <v>346.36059005827468</v>
      </c>
      <c r="P36" s="23">
        <f t="shared" si="1"/>
        <v>544.41485719403295</v>
      </c>
      <c r="Q36" s="23">
        <f t="shared" si="2"/>
        <v>52.948402583602373</v>
      </c>
      <c r="R36" s="23">
        <f>PI()*(E36+1.3)^2*(H36+I36+J36+0.15)*风机基础条件输入!$G$2/10</f>
        <v>1640.3826040719105</v>
      </c>
      <c r="S36" s="23">
        <f>PI()*(E36+1.3)^2*(H36+I36+J36+0.15)*风机基础条件输入!$H$2/10</f>
        <v>0</v>
      </c>
      <c r="T36" s="23">
        <f t="shared" si="3"/>
        <v>1043.0193442942752</v>
      </c>
      <c r="U36" s="23"/>
    </row>
  </sheetData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成果输出</vt:lpstr>
      <vt:lpstr>风机基础条件输入</vt:lpstr>
      <vt:lpstr>基础数据</vt:lpstr>
      <vt:lpstr>成果输出!_Hlk267228604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2012-01-10T09:42:12Z</dcterms:created>
  <dcterms:modified xsi:type="dcterms:W3CDTF">2019-01-30T05:09:13Z</dcterms:modified>
</cp:coreProperties>
</file>