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20" windowHeight="12150"/>
  </bookViews>
  <sheets>
    <sheet name="sensor_pc" sheetId="1" r:id="rId1"/>
    <sheet name="flowPump" sheetId="2" r:id="rId2"/>
    <sheet name="adc" sheetId="3" r:id="rId3"/>
    <sheet name="dtu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<sst xmlns="http://schemas.openxmlformats.org/spreadsheetml/2006/main" count="98" uniqueCount="81">
  <si>
    <t>oREG原始出厂寄存器</t>
  </si>
  <si>
    <t>nREG自定义修改后寄存器</t>
  </si>
  <si>
    <t>除私有之另外，其他指令遵循MODBUS标准</t>
  </si>
  <si>
    <t>功能码</t>
  </si>
  <si>
    <t>描述</t>
  </si>
  <si>
    <t>适用寄存器</t>
  </si>
  <si>
    <t>寄存器描述</t>
  </si>
  <si>
    <t>备注</t>
  </si>
  <si>
    <t>数据结构</t>
  </si>
  <si>
    <t>标准MODBUS协议</t>
  </si>
  <si>
    <t>0x33</t>
  </si>
  <si>
    <t>私有指令，PC端读取设备参数使用</t>
  </si>
  <si>
    <t xml:space="preserve">0x0000（PC端读取设备版本号和板卡型号）
0x0001:校准1-5点采集值（返回4字节浮点）
</t>
  </si>
  <si>
    <t>单个寄存器</t>
  </si>
  <si>
    <t>与设备Modbus寄存器地址不是同一个</t>
  </si>
  <si>
    <t>PC端（寄存器0）：  addr  0x33  00 00 00 01 CRCL CRCH
设备端（寄存器0）：addr  0x33  字节数 版本高8位  版本低8 板卡型号数据 CRCL CRCH</t>
  </si>
  <si>
    <t>私有协议</t>
  </si>
  <si>
    <t>0x56</t>
  </si>
  <si>
    <t>私有指令，PC端写寄存器</t>
  </si>
  <si>
    <r>
      <t xml:space="preserve">0x000b:仪表类型0:温度仪表；1：压力仪表；默认为1
0x000c：pga放大倍数
0x000d:恒流值（写入4字节浮点，读一个寄存器返回4字节浮点）0.4/0.8，默认0.8
0x000e:工厂校准单位
0x000f:coe高16（写入4字节浮点，读一个寄存器返回4字节浮点）
0x0011:offsetH（写入4字节浮点，读一个寄存器返回4字节浮点）
0x0013:校准系数1（写入4字节浮点，读一个寄存器返回4字节浮点）
0x0015:校准系数2（写入4字节浮点，读一个寄存器返回4字节浮点）
0x0017:校准系数3（写入4字节浮点，读一个寄存器返回4字节浮点）
0x0019:校准系数4（写入4字节浮点，读一个寄存器返回4字节浮点）
0x001b:保存参数指令 1：保存
0x001c:清零/反清零0:清零；1：反清零
0x001d:工厂模式1：工厂校准；2：恢复出厂
</t>
    </r>
    <r>
      <rPr>
        <sz val="11"/>
        <color rgb="FFFF0000"/>
        <rFont val="宋体"/>
        <charset val="134"/>
        <scheme val="minor"/>
      </rPr>
      <t xml:space="preserve">0x001e:校准时写入的采集值1（写入4字节浮点，读一个寄存器返回4字节浮点）
0x0020:校准时写入的采集值2（写入4字节浮点，读一个寄存器返回4字节浮点）
0x0022:校准时写入的采集值3（写入4字节浮点，读一个寄存器返回4字节浮点）a
0x0024:校准时写入的采集值4（写入4字节浮点，读一个寄存器返回4字节浮点）
0x0026:校准时写入的采集值5（写入4字节浮点，读一个寄存器返回4字节浮点）
</t>
    </r>
    <r>
      <rPr>
        <sz val="11"/>
        <color theme="4" tint="-0.25"/>
        <rFont val="宋体"/>
        <charset val="134"/>
        <scheme val="minor"/>
      </rPr>
      <t>0x0028:校准时写入标准值1（写入4字节浮点，读一个寄存器返回4字节浮点）
0x002a:校准时写入标准值2（写入4字节浮点，读一个寄存器返回4字节浮点）
0x002c:校准时写入标准值3（写入4字节浮点，读一个寄存器返回4字节浮点）
0x002e:校准时写入标准值4（写入4字节浮点，读一个寄存器返回4字节浮点）a
0x0030:校准时写入标准值5（写入4字节浮点，读一个寄存器返回4字节浮点）
0x0032：屏蔽零点（写入4字节浮点，读一个寄存器返回4字节浮点aa）
0x0034:校准系数5（写入4字节浮点，读一个寄存器返回4字节浮点）</t>
    </r>
  </si>
  <si>
    <t xml:space="preserve">PC端：  addr 56 oREG高8位  oREG低8位  寄存器数高8 寄存器数低8 字节数 数据 CRCL CRCH
设备端：addr 53 字节数  nREG高8位  nREG低8位 寄存器数高8 寄存器数低8 CRCL  CRCH </t>
  </si>
  <si>
    <t>a</t>
  </si>
  <si>
    <t>0x53</t>
  </si>
  <si>
    <t>私有指令，PC端读取寄存器地址以及数据</t>
  </si>
  <si>
    <t>设备端MODBUS寄存器地址</t>
  </si>
  <si>
    <t xml:space="preserve">PC端：  addr 53 oREG高8位  oREG高8位低8位  00 01 CRCL CRCH
设备端：addr 53 字节数  nREG高8位  nREG低8位 数据高8位  数据低8位 CRCL  CRCH </t>
  </si>
  <si>
    <t>0x46</t>
  </si>
  <si>
    <t>私有指令，PC端修改设备寄存器地址以及数据</t>
  </si>
  <si>
    <t>PC端：  addr 46 oREG高8位  oREG高8位低8位 nREG高8位  nREG低8位  数据高8位  数据低8位 CRCL CRCH
设备端：原样返回</t>
  </si>
  <si>
    <r>
      <rPr>
        <b/>
        <sz val="11"/>
        <color theme="1"/>
        <rFont val="宋体"/>
        <charset val="134"/>
        <scheme val="minor"/>
      </rPr>
      <t xml:space="preserve">上位机软件逻辑
</t>
    </r>
    <r>
      <rPr>
        <sz val="11"/>
        <color theme="1"/>
        <rFont val="宋体"/>
        <charset val="134"/>
        <scheme val="minor"/>
      </rPr>
      <t>1、按照指令使用要求命令，单个寄存器的不要操作多个寄存器
2、发送指令不要过快，中间要有50ms延迟
3、标准modbus和非标modbus要注意区分操作
4、工厂调整出厂参数时需要先发送0x001d进入工厂模式；用户操作时不需要进入工厂模式
5、软件修改参数后需要把参数逐一发送给设备，尽量避免所有参数一次性发送
5、最后点写入进行保存，发送0x001b命令</t>
    </r>
  </si>
  <si>
    <r>
      <rPr>
        <b/>
        <sz val="11"/>
        <color theme="1"/>
        <rFont val="宋体"/>
        <charset val="134"/>
        <scheme val="minor"/>
      </rPr>
      <t>校准系数确定方法</t>
    </r>
    <r>
      <rPr>
        <sz val="11"/>
        <color theme="1"/>
        <rFont val="宋体"/>
        <charset val="134"/>
        <scheme val="minor"/>
      </rPr>
      <t xml:space="preserve">
上位机需要根据pga,采样值计算出校准系数1...4，然后发送给设备，具体计算方法为：
1、根据采样值计算对应电压：采样值*2.5/pga/8388607
2、根据5个点拟合出3次多项式，顺序为校准系数1对应3次幂，校准系数2对应2次幂以此类推
3、你和出四个校准系数后按照上表格命令发送给设备系数信息</t>
    </r>
  </si>
  <si>
    <t xml:space="preserve"> </t>
  </si>
  <si>
    <t>按键处理</t>
  </si>
  <si>
    <t>地址</t>
  </si>
  <si>
    <t>1-247</t>
  </si>
  <si>
    <t>key_irq_usr.indat[0].addr</t>
  </si>
  <si>
    <t>baud</t>
  </si>
  <si>
    <t>0-7对应波特率</t>
  </si>
  <si>
    <t>key_irq_usr.indat[0].baud</t>
  </si>
  <si>
    <t>par</t>
  </si>
  <si>
    <t>0..2</t>
  </si>
  <si>
    <t>NOE</t>
  </si>
  <si>
    <t>spd</t>
  </si>
  <si>
    <t>0..1对应10  40</t>
  </si>
  <si>
    <t>unit</t>
  </si>
  <si>
    <t>0...12</t>
  </si>
  <si>
    <t>dot</t>
  </si>
  <si>
    <t>0...3对应0，1，2，3位</t>
  </si>
  <si>
    <t>oft</t>
  </si>
  <si>
    <t>1...65535对应0到65534A</t>
  </si>
  <si>
    <t>coe</t>
  </si>
  <si>
    <t>0.00...1.999对应0.0001-1.9999</t>
  </si>
  <si>
    <t>注意如果modbus地址不连续，而发送连续读取多个寄存器指令有可能出错，建议不要误操作</t>
  </si>
  <si>
    <t>采样值</t>
  </si>
  <si>
    <t>pga</t>
  </si>
  <si>
    <t>1、需要绿色版免安装
2、搜索状态没有提示，不知道扫描到哪个地址了</t>
  </si>
  <si>
    <t>3、采样值点读取，发送的数据不对</t>
  </si>
  <si>
    <t>4、板卡型号读取后，只有一次能正常读出实时值以及其他值，是不是发送数据太快，还是解析有问题</t>
  </si>
  <si>
    <t>5、显示数据读取成功，但是实际上波特率和adc速率没有读到</t>
  </si>
  <si>
    <t>6、读取失败了，地址应该是16进制显示</t>
  </si>
  <si>
    <t>cr</t>
  </si>
  <si>
    <t>7、这里上电连接后也应该读过来</t>
  </si>
  <si>
    <t>FAULT</t>
  </si>
  <si>
    <t>fault1</t>
  </si>
  <si>
    <t>fault2</t>
  </si>
  <si>
    <t>size</t>
  </si>
  <si>
    <t>fault1
bit15:空桶
bit14：低液位
bit13:背压过高
bit12:背压过低
bit11：气穴
bit10：气蚀
bit9:吸入阀泄漏
bit8：流量偏离
bit7：排除阀泄漏
bit6：过载
bit5：压力传感器
bit4：马达过载
bit3：总线错误
bit2：ciu错误
bit1：无控制讯号
bit0：隔膜泄漏</t>
  </si>
  <si>
    <t>bit15：排出阀泄露
bit14：过热
bit13:维护预期
bit12：投加流量过高
bit11：无投加流量或投加流量过低
bit10：不规则投加
bit9:液体从计量头上的排放口溢出
bit8液体泄漏
bit7:泵不能吸入</t>
  </si>
  <si>
    <t>VREF</t>
  </si>
  <si>
    <t>PGA</t>
  </si>
  <si>
    <t>7fffff</t>
  </si>
  <si>
    <t>8e4</t>
  </si>
  <si>
    <t>8df</t>
  </si>
  <si>
    <t>do</t>
  </si>
  <si>
    <t>di</t>
  </si>
  <si>
    <t>uart</t>
  </si>
  <si>
    <t>STM32F412RET6</t>
  </si>
  <si>
    <t>EC800</t>
  </si>
  <si>
    <t>SPI FLASH</t>
  </si>
  <si>
    <t>74hc595</t>
  </si>
  <si>
    <r>
      <rPr>
        <sz val="11.25"/>
        <color rgb="FF191B1F"/>
        <rFont val="Helvetica"/>
        <charset val="134"/>
      </rPr>
      <t>74HC165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</si>
</sst>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0.5"/>
      <color rgb="FF333333"/>
      <name val="Microsoft YaHei"/>
      <charset val="134"/>
    </font>
    <font>
      <sz val="11.25"/>
      <color rgb="FF191B1F"/>
      <name val="Helvetica"/>
      <charset val="134"/>
    </font>
    <font>
      <sz val="11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 tint="-0.25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indent="1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58" fontId="0" fillId="0" borderId="0" xfId="0" applyNumberFormat="1" applyAlignment="1">
      <alignment vertical="center" wrapText="1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png"/><Relationship Id="rId3" Type="http://schemas.openxmlformats.org/officeDocument/2006/relationships/image" Target="../media/image9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1457960</xdr:colOff>
      <xdr:row>0</xdr:row>
      <xdr:rowOff>9525</xdr:rowOff>
    </xdr:from>
    <xdr:to>
      <xdr:col>6</xdr:col>
      <xdr:colOff>763270</xdr:colOff>
      <xdr:row>13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76670" y="9525"/>
          <a:ext cx="9291955" cy="236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4</xdr:col>
      <xdr:colOff>2400935</xdr:colOff>
      <xdr:row>102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18710" y="19316700"/>
          <a:ext cx="7543800" cy="5972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7</xdr:col>
      <xdr:colOff>5502910</xdr:colOff>
      <xdr:row>104</xdr:row>
      <xdr:rowOff>9525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912215" y="19488150"/>
          <a:ext cx="7496175" cy="6010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4</xdr:col>
      <xdr:colOff>2515235</xdr:colOff>
      <xdr:row>139</xdr:row>
      <xdr:rowOff>57150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918710" y="25488900"/>
          <a:ext cx="7658100" cy="605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7</xdr:col>
      <xdr:colOff>5636260</xdr:colOff>
      <xdr:row>142</xdr:row>
      <xdr:rowOff>9525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912215" y="26003250"/>
          <a:ext cx="7629525" cy="6010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5000625</xdr:colOff>
      <xdr:row>167</xdr:row>
      <xdr:rowOff>3095625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18710" y="36461700"/>
          <a:ext cx="5000625" cy="3095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4</xdr:col>
      <xdr:colOff>2000885</xdr:colOff>
      <xdr:row>170</xdr:row>
      <xdr:rowOff>31750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18710" y="40106600"/>
          <a:ext cx="7143750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32385</xdr:colOff>
      <xdr:row>169</xdr:row>
      <xdr:rowOff>1593850</xdr:rowOff>
    </xdr:from>
    <xdr:to>
      <xdr:col>4</xdr:col>
      <xdr:colOff>2042795</xdr:colOff>
      <xdr:row>198</xdr:row>
      <xdr:rowOff>25400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51095" y="41700450"/>
          <a:ext cx="7153275" cy="489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199</xdr:row>
      <xdr:rowOff>0</xdr:rowOff>
    </xdr:from>
    <xdr:to>
      <xdr:col>4</xdr:col>
      <xdr:colOff>1715135</xdr:colOff>
      <xdr:row>211</xdr:row>
      <xdr:rowOff>9525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918710" y="46742350"/>
          <a:ext cx="6858000" cy="2066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9</xdr:col>
      <xdr:colOff>381635</xdr:colOff>
      <xdr:row>21</xdr:row>
      <xdr:rowOff>32385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6544310" cy="3661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200025</xdr:colOff>
      <xdr:row>1</xdr:row>
      <xdr:rowOff>3095625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43250" y="342900"/>
          <a:ext cx="5000625" cy="3095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11</xdr:col>
      <xdr:colOff>285750</xdr:colOff>
      <xdr:row>3</xdr:row>
      <xdr:rowOff>1695450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43250" y="4210050"/>
          <a:ext cx="7143750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47625</xdr:colOff>
      <xdr:row>4</xdr:row>
      <xdr:rowOff>5149850</xdr:rowOff>
    </xdr:from>
    <xdr:to>
      <xdr:col>11</xdr:col>
      <xdr:colOff>47625</xdr:colOff>
      <xdr:row>16</xdr:row>
      <xdr:rowOff>149225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190875" y="11252200"/>
          <a:ext cx="6858000" cy="2066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11</xdr:col>
      <xdr:colOff>295275</xdr:colOff>
      <xdr:row>4</xdr:row>
      <xdr:rowOff>4895850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43250" y="6102350"/>
          <a:ext cx="7153275" cy="48958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szlcsc.com/90554.html?fromZone=s_s__%22stm32f412%22&amp;spm=sc.gb.xh1.zy.n___sc.gb.hd.ss&amp;lcsc_vid=T1gIUFdeR1FeXlZfQlBYUwdVQ1VWBFNRQFRdBgdfEQAxVlNSQ1FZV1NXQlBbUDtW" TargetMode="Externa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00"/>
  <sheetViews>
    <sheetView tabSelected="1" topLeftCell="D14" workbookViewId="0">
      <selection activeCell="D19" sqref="D19"/>
    </sheetView>
  </sheetViews>
  <sheetFormatPr defaultColWidth="9" defaultRowHeight="13.5"/>
  <cols>
    <col min="1" max="1" width="3.38333333333333" style="1" customWidth="1"/>
    <col min="2" max="2" width="15.7333333333333" style="1" customWidth="1"/>
    <col min="3" max="3" width="45.4333333333333" style="1" customWidth="1"/>
    <col min="4" max="4" width="67.4916666666667" style="1" customWidth="1"/>
    <col min="5" max="5" width="50.5333333333333" style="1" customWidth="1"/>
    <col min="6" max="6" width="13.0333333333333" style="1" customWidth="1"/>
    <col min="7" max="7" width="13.125" style="1" customWidth="1"/>
    <col min="8" max="8" width="74.8416666666667" style="1" customWidth="1"/>
    <col min="9" max="9" width="27.125" style="1" customWidth="1"/>
    <col min="10" max="10" width="43.75" style="1" customWidth="1"/>
    <col min="11" max="13" width="9" style="1"/>
    <col min="14" max="14" width="15.125" style="1" customWidth="1"/>
    <col min="15" max="15" width="37.375" style="1" customWidth="1"/>
    <col min="16" max="16" width="45.75" style="1" customWidth="1"/>
    <col min="17" max="16384" width="9" style="1"/>
  </cols>
  <sheetData>
    <row r="2" spans="3:3">
      <c r="C2" s="1" t="s">
        <v>0</v>
      </c>
    </row>
    <row r="3" spans="3:3">
      <c r="C3" s="1" t="s">
        <v>1</v>
      </c>
    </row>
    <row r="4" spans="3:3">
      <c r="C4" s="1" t="s">
        <v>2</v>
      </c>
    </row>
    <row r="6" s="11" customFormat="1"/>
    <row r="7" s="11" customFormat="1"/>
    <row r="8" s="11" customFormat="1"/>
    <row r="9" s="11" customFormat="1"/>
    <row r="10" s="11" customFormat="1"/>
    <row r="11" s="11" customFormat="1"/>
    <row r="12" s="11" customFormat="1"/>
    <row r="13" s="11" customFormat="1"/>
    <row r="14" s="11" customFormat="1"/>
    <row r="15" s="11" customFormat="1"/>
    <row r="16" s="11" customFormat="1"/>
    <row r="17" ht="45" spans="2:10">
      <c r="B17" s="12"/>
      <c r="C17" s="13" t="s">
        <v>3</v>
      </c>
      <c r="D17" s="13" t="s">
        <v>4</v>
      </c>
      <c r="E17" s="13" t="s">
        <v>5</v>
      </c>
      <c r="F17" s="13" t="s">
        <v>6</v>
      </c>
      <c r="G17" s="13" t="s">
        <v>7</v>
      </c>
      <c r="H17" s="13" t="s">
        <v>8</v>
      </c>
      <c r="I17" s="18"/>
      <c r="J17" s="18"/>
    </row>
    <row r="18" ht="40.5" spans="2:8">
      <c r="B18" s="12" t="s">
        <v>9</v>
      </c>
      <c r="C18" s="12" t="s">
        <v>10</v>
      </c>
      <c r="D18" s="12" t="s">
        <v>11</v>
      </c>
      <c r="E18" s="12" t="s">
        <v>12</v>
      </c>
      <c r="F18" s="12" t="s">
        <v>13</v>
      </c>
      <c r="G18" s="12" t="s">
        <v>14</v>
      </c>
      <c r="H18" s="12" t="s">
        <v>15</v>
      </c>
    </row>
    <row r="19" ht="409.5" spans="2:9">
      <c r="B19" s="14" t="s">
        <v>16</v>
      </c>
      <c r="C19" s="12" t="s">
        <v>17</v>
      </c>
      <c r="D19" s="12" t="s">
        <v>18</v>
      </c>
      <c r="E19" s="15" t="s">
        <v>19</v>
      </c>
      <c r="F19" s="12"/>
      <c r="G19" s="12"/>
      <c r="H19" s="12" t="s">
        <v>20</v>
      </c>
      <c r="I19" s="1" t="s">
        <v>21</v>
      </c>
    </row>
    <row r="20" ht="27" spans="2:8">
      <c r="B20" s="14"/>
      <c r="C20" s="12" t="s">
        <v>22</v>
      </c>
      <c r="D20" s="12" t="s">
        <v>23</v>
      </c>
      <c r="E20" s="12" t="s">
        <v>24</v>
      </c>
      <c r="F20" s="12" t="s">
        <v>13</v>
      </c>
      <c r="G20" s="12"/>
      <c r="H20" s="12" t="s">
        <v>25</v>
      </c>
    </row>
    <row r="21" ht="40.5" spans="2:8">
      <c r="B21" s="14"/>
      <c r="C21" s="12" t="s">
        <v>26</v>
      </c>
      <c r="D21" s="12" t="s">
        <v>27</v>
      </c>
      <c r="E21" s="12" t="s">
        <v>24</v>
      </c>
      <c r="F21" s="12" t="s">
        <v>13</v>
      </c>
      <c r="G21" s="12"/>
      <c r="H21" s="12" t="s">
        <v>28</v>
      </c>
    </row>
    <row r="23" spans="7:7">
      <c r="G23" s="1" t="s">
        <v>21</v>
      </c>
    </row>
    <row r="24" spans="5:5">
      <c r="E24" s="1" t="s">
        <v>21</v>
      </c>
    </row>
    <row r="25" spans="8:8">
      <c r="H25" s="1" t="s">
        <v>21</v>
      </c>
    </row>
    <row r="26" ht="108" spans="4:8">
      <c r="D26" s="16" t="s">
        <v>29</v>
      </c>
      <c r="E26" s="16" t="s">
        <v>30</v>
      </c>
      <c r="H26" s="1" t="s">
        <v>21</v>
      </c>
    </row>
    <row r="27" spans="5:5">
      <c r="E27" s="1" t="s">
        <v>31</v>
      </c>
    </row>
    <row r="39" spans="3:3">
      <c r="C39" s="1" t="s">
        <v>32</v>
      </c>
    </row>
    <row r="40" spans="3:5">
      <c r="C40" s="1" t="s">
        <v>33</v>
      </c>
      <c r="D40" s="1" t="s">
        <v>34</v>
      </c>
      <c r="E40" s="1" t="s">
        <v>35</v>
      </c>
    </row>
    <row r="41" spans="3:5">
      <c r="C41" s="1" t="s">
        <v>36</v>
      </c>
      <c r="D41" s="1" t="s">
        <v>37</v>
      </c>
      <c r="E41" s="1" t="s">
        <v>38</v>
      </c>
    </row>
    <row r="42" spans="3:5">
      <c r="C42" s="1" t="s">
        <v>39</v>
      </c>
      <c r="D42" s="17" t="s">
        <v>40</v>
      </c>
      <c r="E42" s="1" t="s">
        <v>41</v>
      </c>
    </row>
    <row r="43" spans="3:4">
      <c r="C43" s="1" t="s">
        <v>42</v>
      </c>
      <c r="D43" s="1" t="s">
        <v>43</v>
      </c>
    </row>
    <row r="44" spans="3:4">
      <c r="C44" s="1" t="s">
        <v>44</v>
      </c>
      <c r="D44" s="1" t="s">
        <v>45</v>
      </c>
    </row>
    <row r="45" spans="3:4">
      <c r="C45" s="1" t="s">
        <v>46</v>
      </c>
      <c r="D45" s="1" t="s">
        <v>47</v>
      </c>
    </row>
    <row r="46" spans="3:4">
      <c r="C46" s="1" t="s">
        <v>48</v>
      </c>
      <c r="D46" s="1" t="s">
        <v>49</v>
      </c>
    </row>
    <row r="47" spans="3:4">
      <c r="C47" s="1" t="s">
        <v>50</v>
      </c>
      <c r="D47" s="1" t="s">
        <v>51</v>
      </c>
    </row>
    <row r="53" ht="27" spans="3:3">
      <c r="C53" s="11" t="s">
        <v>52</v>
      </c>
    </row>
    <row r="57" spans="4:5">
      <c r="D57" s="1" t="s">
        <v>53</v>
      </c>
      <c r="E57" s="1" t="s">
        <v>54</v>
      </c>
    </row>
    <row r="58" spans="3:6">
      <c r="C58" s="1">
        <v>1</v>
      </c>
      <c r="D58" s="1">
        <v>1731</v>
      </c>
      <c r="E58" s="1">
        <v>1</v>
      </c>
      <c r="F58" s="1">
        <f>D58*2.5/E58/8388607</f>
        <v>0.000515878262028487</v>
      </c>
    </row>
    <row r="59" spans="3:6">
      <c r="C59" s="1">
        <v>2</v>
      </c>
      <c r="D59" s="1">
        <v>1732</v>
      </c>
      <c r="E59" s="1">
        <v>1</v>
      </c>
      <c r="F59" s="1">
        <f>D59*2.5/E59/8388607</f>
        <v>0.000516176285287891</v>
      </c>
    </row>
    <row r="61" spans="4:4">
      <c r="D61" s="1">
        <f>(C59-C58)/(F59-F58)</f>
        <v>3355442.80000005</v>
      </c>
    </row>
    <row r="167" ht="27" spans="3:3">
      <c r="C167" s="1" t="s">
        <v>55</v>
      </c>
    </row>
    <row r="168" ht="260" customHeight="1" spans="3:3">
      <c r="C168" s="1" t="s">
        <v>56</v>
      </c>
    </row>
    <row r="169" ht="27" spans="3:3">
      <c r="C169" s="1" t="s">
        <v>57</v>
      </c>
    </row>
    <row r="170" ht="131" customHeight="1" spans="3:3">
      <c r="C170" s="1" t="s">
        <v>58</v>
      </c>
    </row>
    <row r="171" spans="3:3">
      <c r="C171" s="1" t="s">
        <v>59</v>
      </c>
    </row>
    <row r="177" spans="3:3">
      <c r="C177" s="1" t="s">
        <v>21</v>
      </c>
    </row>
    <row r="182" spans="4:4">
      <c r="D182" s="1" t="s">
        <v>60</v>
      </c>
    </row>
    <row r="200" spans="3:3">
      <c r="C200" s="1" t="s">
        <v>61</v>
      </c>
    </row>
  </sheetData>
  <mergeCells count="1">
    <mergeCell ref="B19:B2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0"/>
  <sheetViews>
    <sheetView zoomScale="85" zoomScaleNormal="85" topLeftCell="B1" workbookViewId="0">
      <selection activeCell="E18" sqref="E18"/>
    </sheetView>
  </sheetViews>
  <sheetFormatPr defaultColWidth="9" defaultRowHeight="13.5"/>
  <cols>
    <col min="1" max="1" width="3.38333333333333" style="5" customWidth="1"/>
    <col min="2" max="2" width="13.075" style="5" customWidth="1"/>
    <col min="3" max="3" width="15.7333333333333" style="5" customWidth="1"/>
    <col min="4" max="4" width="20.1416666666667" style="5" customWidth="1"/>
    <col min="5" max="5" width="22.5" style="5" customWidth="1"/>
    <col min="6" max="6" width="50.5333333333333" style="5" customWidth="1"/>
    <col min="7" max="7" width="13.0333333333333" style="5" customWidth="1"/>
    <col min="8" max="8" width="13.125" style="5" customWidth="1"/>
    <col min="9" max="9" width="74.8416666666667" style="5" customWidth="1"/>
    <col min="10" max="10" width="27.125" style="5" customWidth="1"/>
    <col min="11" max="11" width="43.75" style="5" customWidth="1"/>
    <col min="12" max="14" width="9" style="5"/>
    <col min="15" max="15" width="15.125" style="5" customWidth="1"/>
    <col min="16" max="16" width="37.375" style="5" customWidth="1"/>
    <col min="17" max="17" width="45.75" style="5" customWidth="1"/>
    <col min="18" max="16384" width="9" style="5"/>
  </cols>
  <sheetData>
    <row r="1" spans="2:2">
      <c r="B1" s="5" t="s">
        <v>62</v>
      </c>
    </row>
    <row r="2" s="5" customFormat="1" spans="3:4">
      <c r="C2" s="5" t="s">
        <v>63</v>
      </c>
      <c r="D2" s="5" t="s">
        <v>64</v>
      </c>
    </row>
    <row r="3" s="5" customFormat="1" spans="2:4">
      <c r="B3" s="5" t="s">
        <v>65</v>
      </c>
      <c r="C3" s="5">
        <v>2</v>
      </c>
      <c r="D3" s="5">
        <v>2</v>
      </c>
    </row>
    <row r="5" ht="270" spans="3:4">
      <c r="C5" s="5" t="s">
        <v>66</v>
      </c>
      <c r="D5" s="5" t="s">
        <v>67</v>
      </c>
    </row>
    <row r="6" s="6" customFormat="1"/>
    <row r="7" s="6" customFormat="1"/>
    <row r="8" s="6" customFormat="1"/>
    <row r="9" s="6" customFormat="1"/>
    <row r="10" s="6" customFormat="1"/>
    <row r="11" s="6" customFormat="1"/>
    <row r="12" s="6" customFormat="1"/>
    <row r="13" s="6" customFormat="1"/>
    <row r="14" s="6" customFormat="1"/>
    <row r="15" s="6" customFormat="1"/>
    <row r="16" s="6" customFormat="1"/>
    <row r="17" s="5" customFormat="1" ht="22.5" spans="4:11">
      <c r="D17" s="7"/>
      <c r="E17" s="7"/>
      <c r="F17" s="7"/>
      <c r="G17" s="7"/>
      <c r="H17" s="7"/>
      <c r="I17" s="7"/>
      <c r="J17" s="10"/>
      <c r="K17" s="10"/>
    </row>
    <row r="19" s="5" customFormat="1" spans="3:3">
      <c r="C19" s="8"/>
    </row>
    <row r="20" s="5" customFormat="1" spans="3:3">
      <c r="C20" s="8"/>
    </row>
    <row r="21" s="5" customFormat="1" spans="3:3">
      <c r="C21" s="8"/>
    </row>
    <row r="26" s="5" customFormat="1" spans="5:6">
      <c r="E26" s="9"/>
      <c r="F26" s="9"/>
    </row>
    <row r="30" s="5" customFormat="1" spans="4:4">
      <c r="D30" s="6"/>
    </row>
  </sheetData>
  <mergeCells count="1">
    <mergeCell ref="C19:C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G10" sqref="G10"/>
    </sheetView>
  </sheetViews>
  <sheetFormatPr defaultColWidth="9" defaultRowHeight="13.5" outlineLevelCol="6"/>
  <cols>
    <col min="3" max="3" width="9.375" style="4"/>
    <col min="5" max="7" width="12.625"/>
  </cols>
  <sheetData>
    <row r="1" spans="1:5">
      <c r="A1" t="s">
        <v>68</v>
      </c>
      <c r="B1" t="s">
        <v>69</v>
      </c>
      <c r="E1" t="str">
        <f>DEC2HEX(E13)</f>
        <v>B</v>
      </c>
    </row>
    <row r="2" spans="1:7">
      <c r="A2">
        <v>5</v>
      </c>
      <c r="B2">
        <v>1</v>
      </c>
      <c r="C2" s="4" t="s">
        <v>70</v>
      </c>
      <c r="D2">
        <f>HEX2DEC(C2)</f>
        <v>8388607</v>
      </c>
      <c r="E2">
        <f>0.5*A2/B2</f>
        <v>2.5</v>
      </c>
      <c r="F2">
        <f>0.5*A2/B2/(2^23-1)</f>
        <v>2.98023259404094e-7</v>
      </c>
      <c r="G2">
        <f>F2*1000000</f>
        <v>0.298023259404094</v>
      </c>
    </row>
    <row r="3" spans="3:5">
      <c r="C3" s="4" t="s">
        <v>71</v>
      </c>
      <c r="D3">
        <f>HEX2DEC(C3)</f>
        <v>2276</v>
      </c>
      <c r="E3">
        <f>D3*$E$2*1000/$D$2</f>
        <v>0.678300938403718</v>
      </c>
    </row>
    <row r="4" spans="3:5">
      <c r="C4" s="4" t="s">
        <v>72</v>
      </c>
      <c r="D4">
        <f>HEX2DEC(C4)</f>
        <v>2271</v>
      </c>
      <c r="E4">
        <f>D4*$E$2*1000/$D$2</f>
        <v>0.676810822106698</v>
      </c>
    </row>
    <row r="13" spans="5:6">
      <c r="E13">
        <v>11</v>
      </c>
      <c r="F13" t="str">
        <f>DEC2HEX(E13)</f>
        <v>B</v>
      </c>
    </row>
    <row r="14" spans="5:6">
      <c r="E14">
        <v>12</v>
      </c>
      <c r="F14" t="str">
        <f t="shared" ref="F14:F36" si="0">DEC2HEX(E14)</f>
        <v>C</v>
      </c>
    </row>
    <row r="15" spans="5:6">
      <c r="E15">
        <v>13</v>
      </c>
      <c r="F15" t="str">
        <f t="shared" si="0"/>
        <v>D</v>
      </c>
    </row>
    <row r="16" spans="5:6">
      <c r="E16">
        <v>14</v>
      </c>
      <c r="F16" t="str">
        <f t="shared" si="0"/>
        <v>E</v>
      </c>
    </row>
    <row r="17" spans="5:6">
      <c r="E17">
        <v>15</v>
      </c>
      <c r="F17" t="str">
        <f t="shared" si="0"/>
        <v>F</v>
      </c>
    </row>
    <row r="18" spans="5:6">
      <c r="E18">
        <v>16</v>
      </c>
      <c r="F18" t="str">
        <f t="shared" si="0"/>
        <v>10</v>
      </c>
    </row>
    <row r="19" spans="5:6">
      <c r="E19">
        <v>17</v>
      </c>
      <c r="F19" t="str">
        <f t="shared" si="0"/>
        <v>11</v>
      </c>
    </row>
    <row r="20" spans="5:6">
      <c r="E20">
        <v>18</v>
      </c>
      <c r="F20" t="str">
        <f t="shared" si="0"/>
        <v>12</v>
      </c>
    </row>
    <row r="21" spans="5:6">
      <c r="E21">
        <v>19</v>
      </c>
      <c r="F21" t="str">
        <f t="shared" si="0"/>
        <v>13</v>
      </c>
    </row>
    <row r="22" spans="5:6">
      <c r="E22">
        <v>20</v>
      </c>
      <c r="F22" t="str">
        <f t="shared" si="0"/>
        <v>14</v>
      </c>
    </row>
    <row r="23" spans="5:6">
      <c r="E23">
        <v>21</v>
      </c>
      <c r="F23" t="str">
        <f t="shared" si="0"/>
        <v>15</v>
      </c>
    </row>
    <row r="24" spans="5:6">
      <c r="E24">
        <v>22</v>
      </c>
      <c r="F24" t="str">
        <f t="shared" si="0"/>
        <v>16</v>
      </c>
    </row>
    <row r="25" spans="5:6">
      <c r="E25">
        <v>23</v>
      </c>
      <c r="F25" t="str">
        <f t="shared" si="0"/>
        <v>17</v>
      </c>
    </row>
    <row r="26" spans="5:6">
      <c r="E26">
        <v>24</v>
      </c>
      <c r="F26" t="str">
        <f t="shared" si="0"/>
        <v>18</v>
      </c>
    </row>
    <row r="27" spans="5:6">
      <c r="E27">
        <v>25</v>
      </c>
      <c r="F27" t="str">
        <f t="shared" si="0"/>
        <v>19</v>
      </c>
    </row>
    <row r="28" spans="5:6">
      <c r="E28">
        <v>26</v>
      </c>
      <c r="F28" t="str">
        <f t="shared" si="0"/>
        <v>1A</v>
      </c>
    </row>
    <row r="29" spans="5:6">
      <c r="E29">
        <v>27</v>
      </c>
      <c r="F29" t="str">
        <f t="shared" si="0"/>
        <v>1B</v>
      </c>
    </row>
    <row r="30" spans="5:6">
      <c r="E30">
        <v>28</v>
      </c>
      <c r="F30" t="str">
        <f t="shared" si="0"/>
        <v>1C</v>
      </c>
    </row>
    <row r="31" spans="5:6">
      <c r="E31">
        <v>29</v>
      </c>
      <c r="F31" t="str">
        <f t="shared" si="0"/>
        <v>1D</v>
      </c>
    </row>
    <row r="32" spans="5:6">
      <c r="E32">
        <v>30</v>
      </c>
      <c r="F32" t="str">
        <f t="shared" si="0"/>
        <v>1E</v>
      </c>
    </row>
    <row r="33" spans="5:6">
      <c r="E33">
        <v>31</v>
      </c>
      <c r="F33" t="str">
        <f t="shared" si="0"/>
        <v>1F</v>
      </c>
    </row>
    <row r="34" spans="5:6">
      <c r="E34">
        <v>32</v>
      </c>
      <c r="F34" t="str">
        <f t="shared" si="0"/>
        <v>20</v>
      </c>
    </row>
    <row r="35" spans="5:6">
      <c r="E35">
        <v>33</v>
      </c>
      <c r="F35" t="str">
        <f t="shared" si="0"/>
        <v>21</v>
      </c>
    </row>
    <row r="36" spans="5:6">
      <c r="E36">
        <v>34</v>
      </c>
      <c r="F36" t="str">
        <f t="shared" si="0"/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1:N14"/>
  <sheetViews>
    <sheetView workbookViewId="0">
      <selection activeCell="K28" sqref="K28"/>
    </sheetView>
  </sheetViews>
  <sheetFormatPr defaultColWidth="9" defaultRowHeight="13.5"/>
  <sheetData>
    <row r="1" spans="12:14">
      <c r="L1" t="s">
        <v>73</v>
      </c>
      <c r="M1" t="s">
        <v>74</v>
      </c>
      <c r="N1" t="s">
        <v>75</v>
      </c>
    </row>
    <row r="2" spans="12:14">
      <c r="L2">
        <v>8</v>
      </c>
      <c r="M2">
        <v>32</v>
      </c>
      <c r="N2">
        <v>2</v>
      </c>
    </row>
    <row r="10" ht="15.75" spans="12:12">
      <c r="L10" s="2" t="s">
        <v>76</v>
      </c>
    </row>
    <row r="11" spans="12:12">
      <c r="L11" t="s">
        <v>77</v>
      </c>
    </row>
    <row r="12" spans="12:12">
      <c r="L12" t="s">
        <v>78</v>
      </c>
    </row>
    <row r="13" spans="12:12">
      <c r="L13" t="s">
        <v>79</v>
      </c>
    </row>
    <row r="14" ht="14.25" spans="12:12">
      <c r="L14" s="3" t="s">
        <v>80</v>
      </c>
    </row>
  </sheetData>
  <hyperlinks>
    <hyperlink ref="L10" r:id="rId2" display="STM32F412RET6" tooltip="https://item.szlcsc.com/90554.html?fromZone=s_s__%22stm32f412%22&amp;spm=sc.gb.xh1.zy.n___sc.gb.hd.ss&amp;lcsc_vid=T1gIUFdeR1FeXlZfQlBYUwdVQ1VWBFNRQFRdBgdfEQAxVlNSQ1FZV1NXQlBbUDtW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zoomScale="85" zoomScaleNormal="85" workbookViewId="0">
      <selection activeCell="A5" sqref="A5"/>
    </sheetView>
  </sheetViews>
  <sheetFormatPr defaultColWidth="9" defaultRowHeight="13.5"/>
  <cols>
    <col min="1" max="1" width="41.25" customWidth="1"/>
  </cols>
  <sheetData>
    <row r="1" ht="27" spans="1:1">
      <c r="A1" s="1" t="s">
        <v>55</v>
      </c>
    </row>
    <row r="2" ht="264" customHeight="1" spans="1:1">
      <c r="A2" s="1" t="s">
        <v>56</v>
      </c>
    </row>
    <row r="3" ht="40.5" spans="1:1">
      <c r="A3" s="1" t="s">
        <v>57</v>
      </c>
    </row>
    <row r="4" ht="149" customHeight="1" spans="1:15">
      <c r="A4" s="1" t="s">
        <v>58</v>
      </c>
      <c r="O4" t="s">
        <v>21</v>
      </c>
    </row>
    <row r="5" ht="408" customHeight="1" spans="1:1">
      <c r="A5" s="1" t="s">
        <v>59</v>
      </c>
    </row>
    <row r="6" spans="1:1">
      <c r="A6" s="1" t="s">
        <v>61</v>
      </c>
    </row>
    <row r="9" spans="16:16">
      <c r="P9" t="s">
        <v>21</v>
      </c>
    </row>
    <row r="11" spans="3:3">
      <c r="C11" t="s">
        <v>21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sensor_pc</vt:lpstr>
      <vt:lpstr>flowPump</vt:lpstr>
      <vt:lpstr>adc</vt:lpstr>
      <vt:lpstr>dtu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</dc:creator>
  <cp:lastModifiedBy>GH0050</cp:lastModifiedBy>
  <dcterms:created xsi:type="dcterms:W3CDTF">2025-03-07T03:12:00Z</dcterms:created>
  <dcterms:modified xsi:type="dcterms:W3CDTF">2025-06-20T03:51:42Z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8522894B2D814324BB876A560B3FD44E_11</vt:lpwstr>
  </property>
  <property fmtid="{D5CDD505-2E9C-101B-9397-08002B2CF9AE}" pid="3" name="KSOProductBuildVer">
    <vt:lpwstr>2052-12.1.0.16364</vt:lpwstr>
  </property>
</Properties>
</file>