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2375" activeTab="4"/>
  </bookViews>
  <sheets>
    <sheet name="气体参数" sheetId="1" r:id="rId1"/>
    <sheet name="喷嘴参数" sheetId="3" r:id="rId2"/>
    <sheet name="版本控制" sheetId="2" r:id="rId3"/>
    <sheet name="cmd" sheetId="4" r:id="rId4"/>
    <sheet name="c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<sst xmlns="http://schemas.openxmlformats.org/spreadsheetml/2006/main" count="369" uniqueCount="189">
  <si>
    <t>GAS ID</t>
  </si>
  <si>
    <t>GAS NAME</t>
  </si>
  <si>
    <t>SHR</t>
  </si>
  <si>
    <t>MW</t>
  </si>
  <si>
    <t>COEFF1</t>
  </si>
  <si>
    <t>COEFF2</t>
  </si>
  <si>
    <t>alpha</t>
  </si>
  <si>
    <t>a</t>
  </si>
  <si>
    <t>b</t>
  </si>
  <si>
    <t>c</t>
  </si>
  <si>
    <t>d</t>
  </si>
  <si>
    <t>HE</t>
  </si>
  <si>
    <t>set_gas=</t>
  </si>
  <si>
    <t>AR</t>
  </si>
  <si>
    <t>set_shr=</t>
  </si>
  <si>
    <t>N2</t>
  </si>
  <si>
    <t>set_mw=</t>
  </si>
  <si>
    <t>CO2</t>
  </si>
  <si>
    <t>set_c1=</t>
  </si>
  <si>
    <t>SF6</t>
  </si>
  <si>
    <t>set_c2=</t>
  </si>
  <si>
    <t>sicl4</t>
  </si>
  <si>
    <t>set_c3=</t>
  </si>
  <si>
    <t>O2</t>
  </si>
  <si>
    <t>set_a=</t>
  </si>
  <si>
    <t>c4f6</t>
  </si>
  <si>
    <t>set_b=</t>
  </si>
  <si>
    <t>ch4</t>
  </si>
  <si>
    <t>set_c=</t>
  </si>
  <si>
    <t>cos</t>
  </si>
  <si>
    <t>set_d=</t>
  </si>
  <si>
    <t>cl2</t>
  </si>
  <si>
    <t xml:space="preserve">header </t>
  </si>
  <si>
    <t>ch2f2</t>
  </si>
  <si>
    <t>chf3</t>
  </si>
  <si>
    <t>hbr</t>
  </si>
  <si>
    <t>cf4</t>
  </si>
  <si>
    <t>nf3</t>
  </si>
  <si>
    <t>ch3f</t>
  </si>
  <si>
    <t>c4f8</t>
  </si>
  <si>
    <t>bcl3</t>
  </si>
  <si>
    <t>sih4</t>
  </si>
  <si>
    <t>H2</t>
  </si>
  <si>
    <t>Xe</t>
  </si>
  <si>
    <t>CO</t>
  </si>
  <si>
    <t>HCl</t>
  </si>
  <si>
    <t>HF</t>
  </si>
  <si>
    <t>F2</t>
  </si>
  <si>
    <t>NO2</t>
  </si>
  <si>
    <t>N2O</t>
  </si>
  <si>
    <t>NH3</t>
  </si>
  <si>
    <t>O3</t>
  </si>
  <si>
    <t>PH3</t>
  </si>
  <si>
    <t>C2H4</t>
  </si>
  <si>
    <t>C2H2</t>
  </si>
  <si>
    <t>BF3</t>
  </si>
  <si>
    <t>B2H6</t>
  </si>
  <si>
    <t>C3H6</t>
  </si>
  <si>
    <t>SiH2Cl2</t>
  </si>
  <si>
    <t>C3H8</t>
  </si>
  <si>
    <t>SO2</t>
  </si>
  <si>
    <t>set_nozzle=0</t>
  </si>
  <si>
    <t>set_bp0=</t>
  </si>
  <si>
    <t>set_v1=</t>
  </si>
  <si>
    <t>set_gerr2=</t>
  </si>
  <si>
    <t>set_bp1=</t>
  </si>
  <si>
    <t>set_v2=</t>
  </si>
  <si>
    <t>set_gerr1=</t>
  </si>
  <si>
    <t>set_bp2=</t>
  </si>
  <si>
    <t>set_gerr0=</t>
  </si>
  <si>
    <t>set_bp3=</t>
  </si>
  <si>
    <t>set_s1=</t>
  </si>
  <si>
    <t>set_bp4=</t>
  </si>
  <si>
    <t>set_s2=</t>
  </si>
  <si>
    <t xml:space="preserve">header  </t>
  </si>
  <si>
    <t>set_tr=</t>
  </si>
  <si>
    <t>purge_time=120</t>
  </si>
  <si>
    <t>set_nozzle=1</t>
  </si>
  <si>
    <t>Serial Number</t>
  </si>
  <si>
    <t>0.2mm</t>
  </si>
  <si>
    <t>0.75mm</t>
  </si>
  <si>
    <t>S1</t>
  </si>
  <si>
    <t>S2</t>
  </si>
  <si>
    <t>Tr</t>
  </si>
  <si>
    <t>BP4</t>
  </si>
  <si>
    <t>BP3</t>
  </si>
  <si>
    <t>BP2</t>
  </si>
  <si>
    <t>BP1</t>
  </si>
  <si>
    <t>BP0</t>
  </si>
  <si>
    <t>体积V1</t>
  </si>
  <si>
    <t>原始体积V2</t>
  </si>
  <si>
    <t>修正后V2</t>
  </si>
  <si>
    <t>说明</t>
  </si>
  <si>
    <t>num</t>
  </si>
  <si>
    <t>nozzle0</t>
  </si>
  <si>
    <t>bp</t>
  </si>
  <si>
    <t>nozzle 1</t>
  </si>
  <si>
    <t>Gerr2</t>
  </si>
  <si>
    <t>Gerr1</t>
  </si>
  <si>
    <t>Gerr0</t>
  </si>
  <si>
    <t>G23_PILOT_001</t>
  </si>
  <si>
    <t>工程样机</t>
  </si>
  <si>
    <t>G23_PILOT_002</t>
  </si>
  <si>
    <t>2025/01/09更新</t>
  </si>
  <si>
    <t>G23_PILOT_003</t>
  </si>
  <si>
    <t>G23_PILOT_001_改喷嘴</t>
  </si>
  <si>
    <t>G23_PILOT_002_改喷嘴</t>
  </si>
  <si>
    <t>G23_PILOT_004</t>
  </si>
  <si>
    <t>G23_PILOT_006</t>
  </si>
  <si>
    <t>G23_PILOT_008</t>
  </si>
  <si>
    <t>G23_PILOT_009</t>
  </si>
  <si>
    <t>G23_PILOT_010</t>
  </si>
  <si>
    <t>G23_PILOT_011</t>
  </si>
  <si>
    <t>G23_PILOT_012</t>
  </si>
  <si>
    <t>G23_PILOT_013</t>
  </si>
  <si>
    <t>G23_PILOT_014</t>
  </si>
  <si>
    <t>G23_PILOT_015</t>
  </si>
  <si>
    <t>G23_PILOT_016</t>
  </si>
  <si>
    <t>G23_PILOT_017</t>
  </si>
  <si>
    <t>G23_PILOT_018</t>
  </si>
  <si>
    <t>G23_PILOT_019</t>
  </si>
  <si>
    <t>G23_PILOT_020</t>
  </si>
  <si>
    <t>header  set_nozzle=0
set_gerr2=-0.338132
set_gerr1=2.814077
set_gerr0=-1.645232
set_s1=-0.052
set_s2=1.1028
set_tr=300</t>
  </si>
  <si>
    <t>版本号</t>
  </si>
  <si>
    <t>修改人</t>
  </si>
  <si>
    <t>时间</t>
  </si>
  <si>
    <t>V1</t>
  </si>
  <si>
    <t>初稿</t>
  </si>
  <si>
    <t>KL</t>
  </si>
  <si>
    <t>V2</t>
  </si>
  <si>
    <t>增加系数a</t>
  </si>
  <si>
    <t>V3</t>
  </si>
  <si>
    <t>修改了alpha命名，增加了abcd</t>
  </si>
  <si>
    <t>V5</t>
  </si>
  <si>
    <t>增加了bp</t>
  </si>
  <si>
    <t>V6</t>
  </si>
  <si>
    <t>增加了pilot002</t>
  </si>
  <si>
    <t>V7</t>
  </si>
  <si>
    <t>增加了PILOT002的bp</t>
  </si>
  <si>
    <t>V8</t>
  </si>
  <si>
    <t>修改COS的 gas id</t>
  </si>
  <si>
    <t>V9</t>
  </si>
  <si>
    <t>加入了PILOT003</t>
  </si>
  <si>
    <t>V10</t>
  </si>
  <si>
    <t>加入了PILOT001_改喷嘴</t>
  </si>
  <si>
    <t>V13</t>
  </si>
  <si>
    <t>加入了004,006,008</t>
  </si>
  <si>
    <t>V14</t>
  </si>
  <si>
    <t>加入体积参数</t>
  </si>
  <si>
    <t>MENK</t>
  </si>
  <si>
    <t>V15</t>
  </si>
  <si>
    <t>增加导出数据库公式处理</t>
  </si>
  <si>
    <t>V16</t>
  </si>
  <si>
    <t>增加了009</t>
  </si>
  <si>
    <t>V17</t>
  </si>
  <si>
    <t>增加了H2，7号气体</t>
  </si>
  <si>
    <t>V18</t>
  </si>
  <si>
    <t>增加了010数据</t>
  </si>
  <si>
    <t>V19</t>
  </si>
  <si>
    <t>增加了011-014的数据，不包含011-013的底压</t>
  </si>
  <si>
    <t>V20</t>
  </si>
  <si>
    <t>增加了014底压</t>
  </si>
  <si>
    <t>V21</t>
  </si>
  <si>
    <t>增加了013底压</t>
  </si>
  <si>
    <t>V22</t>
  </si>
  <si>
    <t>修改G23_PILOT_013体积</t>
  </si>
  <si>
    <t>0.3mm</t>
  </si>
  <si>
    <t>mfv NO.</t>
  </si>
  <si>
    <t>P20</t>
  </si>
  <si>
    <t>P21</t>
  </si>
  <si>
    <t>P1</t>
  </si>
  <si>
    <t>T</t>
  </si>
  <si>
    <t>t</t>
  </si>
  <si>
    <t>R</t>
  </si>
  <si>
    <t>Vm</t>
  </si>
  <si>
    <t>K</t>
  </si>
  <si>
    <t>caliFLow</t>
  </si>
  <si>
    <t>calFLow</t>
  </si>
  <si>
    <t>补偿后流量</t>
  </si>
  <si>
    <t>原始误差</t>
  </si>
  <si>
    <t>补偿后误差</t>
  </si>
  <si>
    <t>detal</t>
  </si>
  <si>
    <t>ABT</t>
  </si>
  <si>
    <t>USO</t>
  </si>
  <si>
    <t>Scorr</t>
  </si>
  <si>
    <t>Gerr</t>
  </si>
  <si>
    <t>BP</t>
  </si>
  <si>
    <t>R3</t>
  </si>
  <si>
    <t>小喷嘴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</si>
</sst>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Aptos"/>
      <charset val="134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16" fontId="0" fillId="0" borderId="0" xfId="0" applyNumberFormat="1"/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40"/>
  <sheetViews>
    <sheetView topLeftCell="A22" workbookViewId="0">
      <selection activeCell="A1" sqref="A1:K40"/>
    </sheetView>
  </sheetViews>
  <sheetFormatPr defaultColWidth="9" defaultRowHeight="14.25"/>
  <cols>
    <col min="14" max="14" width="56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>
      <c r="A2">
        <v>1</v>
      </c>
      <c r="B2" t="s">
        <v>11</v>
      </c>
      <c r="C2">
        <v>1.667</v>
      </c>
      <c r="D2">
        <v>4.002</v>
      </c>
      <c r="E2">
        <v>1.115</v>
      </c>
      <c r="F2">
        <v>0.363025318922611</v>
      </c>
      <c r="G2">
        <v>0.487092169440701</v>
      </c>
      <c r="H2">
        <v>1</v>
      </c>
      <c r="I2">
        <v>0</v>
      </c>
      <c r="J2">
        <v>0</v>
      </c>
      <c r="K2">
        <v>0</v>
      </c>
      <c r="M2" s="4" t="s">
        <v>12</v>
      </c>
      <c r="N2" s="4" t="str">
        <f t="shared" ref="N2:N40" si="0">$M$12&amp;($M$2&amp;A2)&amp;CHAR(10)&amp;$M$3&amp;C2&amp;CHAR(10)&amp;$M$4&amp;D2&amp;CHAR(10)&amp;$M$5&amp;E2&amp;CHAR(10)&amp;$M$6&amp;F2&amp;CHAR(10)&amp;$M$7&amp;G2&amp;CHAR(10)&amp;$M$8&amp;H2&amp;CHAR(10)&amp;$M$9&amp;I2&amp;CHAR(10)&amp;$M$10&amp;J2&amp;CHAR(10)&amp;$M$11&amp;K2</f>
        <v>header set_gas=1
set_shr=1.667
set_mw=4.002
set_c1=1.115
set_c2=0.363025318922611
set_c3=0.487092169440701
set_a=1
set_b=0
set_c=0
set_d=0</v>
      </c>
    </row>
    <row r="3" spans="1:14">
      <c r="A3">
        <v>4</v>
      </c>
      <c r="B3" t="s">
        <v>13</v>
      </c>
      <c r="C3">
        <v>1.667</v>
      </c>
      <c r="D3">
        <v>39.948</v>
      </c>
      <c r="E3">
        <v>1.269</v>
      </c>
      <c r="F3">
        <v>0.114902092344169</v>
      </c>
      <c r="G3">
        <v>0.487092169440701</v>
      </c>
      <c r="H3">
        <v>1</v>
      </c>
      <c r="I3">
        <v>0</v>
      </c>
      <c r="J3">
        <v>0</v>
      </c>
      <c r="K3">
        <v>0</v>
      </c>
      <c r="M3" s="4" t="s">
        <v>14</v>
      </c>
      <c r="N3" s="4" t="str">
        <f t="shared" si="0"/>
        <v>header set_gas=4
set_shr=1.667
set_mw=39.948
set_c1=1.269
set_c2=0.114902092344169
set_c3=0.487092169440701
set_a=1
set_b=0
set_c=0
set_d=0</v>
      </c>
    </row>
    <row r="4" spans="1:14">
      <c r="A4">
        <v>13</v>
      </c>
      <c r="B4" t="s">
        <v>15</v>
      </c>
      <c r="C4">
        <v>1.4</v>
      </c>
      <c r="D4">
        <v>28</v>
      </c>
      <c r="E4">
        <v>1</v>
      </c>
      <c r="F4">
        <v>0.129402082031238</v>
      </c>
      <c r="G4">
        <v>0.528281787717174</v>
      </c>
      <c r="H4">
        <v>1</v>
      </c>
      <c r="I4">
        <v>0</v>
      </c>
      <c r="J4">
        <v>0</v>
      </c>
      <c r="K4">
        <v>0</v>
      </c>
      <c r="M4" s="4" t="s">
        <v>16</v>
      </c>
      <c r="N4" s="4" t="str">
        <f t="shared" si="0"/>
        <v>header set_gas=13
set_shr=1.4
set_mw=28
set_c1=1
set_c2=0.129402082031238
set_c3=0.528281787717174
set_a=1
set_b=0
set_c=0
set_d=0</v>
      </c>
    </row>
    <row r="5" spans="1:14">
      <c r="A5">
        <v>25</v>
      </c>
      <c r="B5" t="s">
        <v>17</v>
      </c>
      <c r="C5">
        <v>1.289</v>
      </c>
      <c r="D5">
        <v>44.01</v>
      </c>
      <c r="E5">
        <v>0.8366</v>
      </c>
      <c r="F5">
        <v>0.100281321601283</v>
      </c>
      <c r="G5">
        <v>0.547723501628019</v>
      </c>
      <c r="H5">
        <v>1</v>
      </c>
      <c r="I5">
        <v>0</v>
      </c>
      <c r="J5">
        <v>0</v>
      </c>
      <c r="K5">
        <v>0</v>
      </c>
      <c r="M5" s="4" t="s">
        <v>18</v>
      </c>
      <c r="N5" s="4" t="str">
        <f t="shared" si="0"/>
        <v>header set_gas=25
set_shr=1.289
set_mw=44.01
set_c1=0.8366
set_c2=0.100281321601283
set_c3=0.547723501628019
set_a=1
set_b=0
set_c=0
set_d=0</v>
      </c>
    </row>
    <row r="6" spans="1:14">
      <c r="A6">
        <v>110</v>
      </c>
      <c r="B6" t="s">
        <v>19</v>
      </c>
      <c r="C6">
        <v>1.1</v>
      </c>
      <c r="D6">
        <v>146</v>
      </c>
      <c r="E6">
        <v>0.853</v>
      </c>
      <c r="F6">
        <v>0.0520034641302041</v>
      </c>
      <c r="G6">
        <v>0.584679289086437</v>
      </c>
      <c r="H6">
        <v>1</v>
      </c>
      <c r="I6">
        <v>0</v>
      </c>
      <c r="J6">
        <v>0</v>
      </c>
      <c r="K6">
        <v>0</v>
      </c>
      <c r="M6" s="4" t="s">
        <v>20</v>
      </c>
      <c r="N6" s="4" t="str">
        <f t="shared" si="0"/>
        <v>header set_gas=110
set_shr=1.1
set_mw=146
set_c1=0.853
set_c2=0.0520034641302041
set_c3=0.584679289086437
set_a=1
set_b=0
set_c=0
set_d=0</v>
      </c>
    </row>
    <row r="7" spans="1:14">
      <c r="A7">
        <v>108</v>
      </c>
      <c r="B7" t="s">
        <v>21</v>
      </c>
      <c r="C7">
        <v>1.1</v>
      </c>
      <c r="D7">
        <v>169.9</v>
      </c>
      <c r="E7">
        <v>0.98</v>
      </c>
      <c r="F7">
        <v>0.0482072117274695</v>
      </c>
      <c r="G7">
        <v>0.584679289086437</v>
      </c>
      <c r="H7">
        <v>4.0032</v>
      </c>
      <c r="I7">
        <v>1149.8</v>
      </c>
      <c r="J7">
        <v>-43.04</v>
      </c>
      <c r="K7">
        <v>20</v>
      </c>
      <c r="M7" s="4" t="s">
        <v>22</v>
      </c>
      <c r="N7" s="4" t="str">
        <f t="shared" si="0"/>
        <v>header set_gas=108
set_shr=1.1
set_mw=169.9
set_c1=0.98
set_c2=0.0482072117274695
set_c3=0.584679289086437
set_a=4.0032
set_b=1149.8
set_c=-43.04
set_d=20</v>
      </c>
    </row>
    <row r="8" spans="1:14">
      <c r="A8">
        <v>15</v>
      </c>
      <c r="B8" t="s">
        <v>23</v>
      </c>
      <c r="C8">
        <v>1.4</v>
      </c>
      <c r="D8">
        <v>32</v>
      </c>
      <c r="E8">
        <v>1.15</v>
      </c>
      <c r="F8">
        <v>0.121044564024027</v>
      </c>
      <c r="G8">
        <v>0.528281787717174</v>
      </c>
      <c r="H8">
        <v>1</v>
      </c>
      <c r="I8">
        <v>0</v>
      </c>
      <c r="J8">
        <v>0</v>
      </c>
      <c r="K8">
        <v>0</v>
      </c>
      <c r="M8" s="4" t="s">
        <v>24</v>
      </c>
      <c r="N8" s="4" t="str">
        <f t="shared" si="0"/>
        <v>header set_gas=15
set_shr=1.4
set_mw=32
set_c1=1.15
set_c2=0.121044564024027
set_c3=0.528281787717174
set_a=1
set_b=0
set_c=0
set_d=0</v>
      </c>
    </row>
    <row r="9" spans="1:14">
      <c r="A9">
        <v>297</v>
      </c>
      <c r="B9" t="s">
        <v>25</v>
      </c>
      <c r="C9">
        <v>1.06</v>
      </c>
      <c r="D9">
        <v>162</v>
      </c>
      <c r="E9">
        <v>0.853</v>
      </c>
      <c r="F9">
        <v>0.0486993391548769</v>
      </c>
      <c r="G9">
        <v>0.59321077406382</v>
      </c>
      <c r="H9">
        <v>0.06</v>
      </c>
      <c r="I9">
        <v>0</v>
      </c>
      <c r="J9">
        <v>0</v>
      </c>
      <c r="K9">
        <v>0</v>
      </c>
      <c r="M9" s="4" t="s">
        <v>26</v>
      </c>
      <c r="N9" s="4" t="str">
        <f t="shared" si="0"/>
        <v>header set_gas=297
set_shr=1.06
set_mw=162
set_c1=0.853
set_c2=0.0486993391548769
set_c3=0.59321077406382
set_a=0.06
set_b=0
set_c=0
set_d=0</v>
      </c>
    </row>
    <row r="10" spans="1:14">
      <c r="A10">
        <v>28</v>
      </c>
      <c r="B10" t="s">
        <v>27</v>
      </c>
      <c r="C10">
        <v>1.32</v>
      </c>
      <c r="D10">
        <v>16</v>
      </c>
      <c r="E10">
        <v>0.58</v>
      </c>
      <c r="F10">
        <v>0.167713013820073</v>
      </c>
      <c r="G10">
        <v>0.542139179851747</v>
      </c>
      <c r="H10">
        <v>1</v>
      </c>
      <c r="I10">
        <v>0</v>
      </c>
      <c r="J10">
        <v>0</v>
      </c>
      <c r="K10">
        <v>0</v>
      </c>
      <c r="M10" s="4" t="s">
        <v>28</v>
      </c>
      <c r="N10" s="4" t="str">
        <f t="shared" si="0"/>
        <v>header set_gas=28
set_shr=1.32
set_mw=16
set_c1=0.58
set_c2=0.167713013820073
set_c3=0.542139179851747
set_a=1
set_b=0
set_c=0
set_d=0</v>
      </c>
    </row>
    <row r="11" spans="1:14">
      <c r="A11">
        <v>34</v>
      </c>
      <c r="B11" t="s">
        <v>29</v>
      </c>
      <c r="C11">
        <v>1.25</v>
      </c>
      <c r="D11">
        <v>60</v>
      </c>
      <c r="E11">
        <v>0.69</v>
      </c>
      <c r="F11">
        <v>0.0849557993059992</v>
      </c>
      <c r="G11">
        <v>0.554928957306643</v>
      </c>
      <c r="H11">
        <v>1</v>
      </c>
      <c r="I11">
        <v>0</v>
      </c>
      <c r="J11">
        <v>0</v>
      </c>
      <c r="K11">
        <v>0</v>
      </c>
      <c r="M11" s="4" t="s">
        <v>30</v>
      </c>
      <c r="N11" s="4" t="str">
        <f t="shared" si="0"/>
        <v>header set_gas=34
set_shr=1.25
set_mw=60
set_c1=0.69
set_c2=0.0849557993059992
set_c3=0.554928957306643
set_a=1
set_b=0
set_c=0
set_d=0</v>
      </c>
    </row>
    <row r="12" spans="1:14">
      <c r="A12">
        <v>19</v>
      </c>
      <c r="B12" t="s">
        <v>31</v>
      </c>
      <c r="C12">
        <v>1.33</v>
      </c>
      <c r="D12">
        <v>71</v>
      </c>
      <c r="E12">
        <v>0.768</v>
      </c>
      <c r="F12">
        <v>0.0798263056832846</v>
      </c>
      <c r="G12">
        <v>0.54036401763595</v>
      </c>
      <c r="H12">
        <v>1</v>
      </c>
      <c r="I12">
        <v>0</v>
      </c>
      <c r="J12">
        <v>0</v>
      </c>
      <c r="K12">
        <v>0</v>
      </c>
      <c r="M12" t="s">
        <v>32</v>
      </c>
      <c r="N12" s="4" t="str">
        <f t="shared" si="0"/>
        <v>header set_gas=19
set_shr=1.33
set_mw=71
set_c1=0.768
set_c2=0.0798263056832846
set_c3=0.54036401763595
set_a=1
set_b=0
set_c=0
set_d=0</v>
      </c>
    </row>
    <row r="13" spans="1:14">
      <c r="A13">
        <v>160</v>
      </c>
      <c r="B13" t="s">
        <v>33</v>
      </c>
      <c r="C13">
        <v>1.24</v>
      </c>
      <c r="D13">
        <v>52</v>
      </c>
      <c r="E13">
        <v>0.81</v>
      </c>
      <c r="F13">
        <v>0.090996578908725</v>
      </c>
      <c r="G13">
        <v>0.556809816030138</v>
      </c>
      <c r="H13">
        <v>4.262</v>
      </c>
      <c r="I13">
        <v>821.09</v>
      </c>
      <c r="J13">
        <v>-28.55</v>
      </c>
      <c r="K13">
        <v>0</v>
      </c>
      <c r="N13" s="4" t="str">
        <f t="shared" si="0"/>
        <v>header set_gas=160
set_shr=1.24
set_mw=52
set_c1=0.81
set_c2=0.090996578908725
set_c3=0.556809816030138
set_a=4.262
set_b=821.09
set_c=-28.55
set_d=0</v>
      </c>
    </row>
    <row r="14" spans="1:14">
      <c r="A14">
        <v>49</v>
      </c>
      <c r="B14" t="s">
        <v>34</v>
      </c>
      <c r="C14">
        <v>1.19</v>
      </c>
      <c r="D14">
        <v>70</v>
      </c>
      <c r="E14">
        <v>0.82</v>
      </c>
      <c r="F14">
        <v>0.0772813444103121</v>
      </c>
      <c r="G14">
        <v>0.566425958602578</v>
      </c>
      <c r="H14">
        <v>1</v>
      </c>
      <c r="I14">
        <v>0</v>
      </c>
      <c r="J14">
        <v>0</v>
      </c>
      <c r="K14">
        <v>0</v>
      </c>
      <c r="N14" s="4" t="str">
        <f t="shared" si="0"/>
        <v>header set_gas=49
set_shr=1.19
set_mw=70
set_c1=0.82
set_c2=0.0772813444103121
set_c3=0.566425958602578
set_a=1
set_b=0
set_c=0
set_d=0</v>
      </c>
    </row>
    <row r="15" spans="1:14">
      <c r="A15">
        <v>10</v>
      </c>
      <c r="B15" t="s">
        <v>35</v>
      </c>
      <c r="C15">
        <v>1.38</v>
      </c>
      <c r="D15">
        <v>81</v>
      </c>
      <c r="E15">
        <v>1.07</v>
      </c>
      <c r="F15">
        <v>0.0757034653508419</v>
      </c>
      <c r="G15">
        <v>0.531673782783774</v>
      </c>
      <c r="H15">
        <v>4.15</v>
      </c>
      <c r="I15">
        <v>754.97</v>
      </c>
      <c r="J15">
        <v>-25.086</v>
      </c>
      <c r="K15">
        <v>0</v>
      </c>
      <c r="N15" s="4" t="str">
        <f t="shared" si="0"/>
        <v>header set_gas=10
set_shr=1.38
set_mw=81
set_c1=1.07
set_c2=0.0757034653508419
set_c3=0.531673782783774
set_a=4.15
set_b=754.97
set_c=-25.086
set_d=0</v>
      </c>
    </row>
    <row r="16" spans="1:14">
      <c r="A16">
        <v>63</v>
      </c>
      <c r="B16" t="s">
        <v>36</v>
      </c>
      <c r="C16">
        <v>1.18</v>
      </c>
      <c r="D16">
        <v>88</v>
      </c>
      <c r="E16">
        <v>1.01</v>
      </c>
      <c r="F16">
        <v>0.0687165631285626</v>
      </c>
      <c r="G16">
        <v>0.568392728733342</v>
      </c>
      <c r="H16">
        <v>1</v>
      </c>
      <c r="I16">
        <v>0</v>
      </c>
      <c r="J16">
        <v>0</v>
      </c>
      <c r="K16">
        <v>0</v>
      </c>
      <c r="N16" s="4" t="str">
        <f t="shared" si="0"/>
        <v>header set_gas=63
set_shr=1.18
set_mw=88
set_c1=1.01
set_c2=0.0687165631285626
set_c3=0.568392728733342
set_a=1
set_b=0
set_c=0
set_d=0</v>
      </c>
    </row>
    <row r="17" spans="1:14">
      <c r="A17">
        <v>53</v>
      </c>
      <c r="B17" t="s">
        <v>37</v>
      </c>
      <c r="C17">
        <v>1.18</v>
      </c>
      <c r="D17">
        <v>71</v>
      </c>
      <c r="E17">
        <v>0.97</v>
      </c>
      <c r="F17">
        <v>0.0765021413896878</v>
      </c>
      <c r="G17">
        <v>0.568392728733342</v>
      </c>
      <c r="H17">
        <v>1</v>
      </c>
      <c r="I17">
        <v>0</v>
      </c>
      <c r="J17">
        <v>0</v>
      </c>
      <c r="K17">
        <v>0</v>
      </c>
      <c r="N17" s="4" t="str">
        <f t="shared" si="0"/>
        <v>header set_gas=53
set_shr=1.18
set_mw=71
set_c1=0.97
set_c2=0.0765021413896878
set_c3=0.568392728733342
set_a=1
set_b=0
set_c=0
set_d=0</v>
      </c>
    </row>
    <row r="18" spans="1:14">
      <c r="A18">
        <v>33</v>
      </c>
      <c r="B18" t="s">
        <v>38</v>
      </c>
      <c r="C18">
        <v>1.28</v>
      </c>
      <c r="D18">
        <v>34</v>
      </c>
      <c r="E18">
        <v>0.67</v>
      </c>
      <c r="F18">
        <v>0.113810279189924</v>
      </c>
      <c r="G18">
        <v>0.549368225211583</v>
      </c>
      <c r="H18">
        <v>1</v>
      </c>
      <c r="I18">
        <v>0</v>
      </c>
      <c r="J18">
        <v>0</v>
      </c>
      <c r="K18">
        <v>0</v>
      </c>
      <c r="N18" s="4" t="str">
        <f t="shared" si="0"/>
        <v>header set_gas=33
set_shr=1.28
set_mw=34
set_c1=0.67
set_c2=0.113810279189924
set_c3=0.549368225211583
set_a=1
set_b=0
set_c=0
set_d=0</v>
      </c>
    </row>
    <row r="19" spans="1:14">
      <c r="A19">
        <v>129</v>
      </c>
      <c r="B19" t="s">
        <v>39</v>
      </c>
      <c r="C19">
        <v>1.05</v>
      </c>
      <c r="D19">
        <v>200</v>
      </c>
      <c r="E19">
        <v>0.58</v>
      </c>
      <c r="F19">
        <v>0.0436757539973</v>
      </c>
      <c r="G19">
        <v>0.595386285715933</v>
      </c>
      <c r="H19">
        <v>4.254</v>
      </c>
      <c r="I19">
        <v>1007.4</v>
      </c>
      <c r="J19">
        <v>-30.205</v>
      </c>
      <c r="K19">
        <v>0</v>
      </c>
      <c r="N19" s="4" t="str">
        <f t="shared" si="0"/>
        <v>header set_gas=129
set_shr=1.05
set_mw=200
set_c1=0.58
set_c2=0.0436757539973
set_c3=0.595386285715933
set_a=4.254
set_b=1007.4
set_c=-30.205
set_d=0</v>
      </c>
    </row>
    <row r="20" spans="1:14">
      <c r="A20">
        <v>70</v>
      </c>
      <c r="B20" t="s">
        <v>40</v>
      </c>
      <c r="C20">
        <v>1.15</v>
      </c>
      <c r="D20">
        <v>117.16</v>
      </c>
      <c r="E20">
        <v>0.62</v>
      </c>
      <c r="F20">
        <v>0.059058</v>
      </c>
      <c r="G20">
        <v>0.573778</v>
      </c>
      <c r="H20">
        <v>3.95145</v>
      </c>
      <c r="I20">
        <v>973.995</v>
      </c>
      <c r="J20">
        <v>-38.994</v>
      </c>
      <c r="K20">
        <v>0</v>
      </c>
      <c r="N20" s="4" t="str">
        <f t="shared" si="0"/>
        <v>header set_gas=70
set_shr=1.15
set_mw=117.16
set_c1=0.62
set_c2=0.059058
set_c3=0.573778
set_a=3.95145
set_b=973.995
set_c=-38.994
set_d=0</v>
      </c>
    </row>
    <row r="21" spans="1:14">
      <c r="A21">
        <v>39</v>
      </c>
      <c r="B21" t="s">
        <v>41</v>
      </c>
      <c r="C21">
        <v>1.269</v>
      </c>
      <c r="D21">
        <v>32</v>
      </c>
      <c r="E21">
        <v>0.624</v>
      </c>
      <c r="F21">
        <f t="shared" ref="F21" si="1">(1/D21)^0.5*(2*C21/(C21+1))^0.5*(2/(C21+1))^(1/(C21-1))</f>
        <v>0.116955155368212</v>
      </c>
      <c r="G21">
        <f t="shared" ref="G21" si="2">(2/(C21+1))^(C21/(C21-1))</f>
        <v>0.55139306326529</v>
      </c>
      <c r="H21">
        <v>1</v>
      </c>
      <c r="I21">
        <v>0</v>
      </c>
      <c r="J21">
        <v>0</v>
      </c>
      <c r="K21">
        <v>0</v>
      </c>
      <c r="N21" s="4" t="str">
        <f t="shared" si="0"/>
        <v>header set_gas=39
set_shr=1.269
set_mw=32
set_c1=0.624
set_c2=0.116955155368212
set_c3=0.55139306326529
set_a=1
set_b=0
set_c=0
set_d=0</v>
      </c>
    </row>
    <row r="22" spans="1:14">
      <c r="A22">
        <v>7</v>
      </c>
      <c r="B22" t="s">
        <v>42</v>
      </c>
      <c r="C22">
        <v>1.41</v>
      </c>
      <c r="D22">
        <v>2</v>
      </c>
      <c r="E22">
        <v>0.5</v>
      </c>
      <c r="F22">
        <v>0.485368572376218</v>
      </c>
      <c r="G22">
        <v>0.526603292799095</v>
      </c>
      <c r="H22">
        <v>1</v>
      </c>
      <c r="I22">
        <v>0</v>
      </c>
      <c r="J22">
        <v>0</v>
      </c>
      <c r="K22">
        <v>0</v>
      </c>
      <c r="N22" s="4" t="str">
        <f t="shared" si="0"/>
        <v>header set_gas=7
set_shr=1.41
set_mw=2
set_c1=0.5
set_c2=0.485368572376218
set_c3=0.526603292799095
set_a=1
set_b=0
set_c=0
set_d=0</v>
      </c>
    </row>
    <row r="23" spans="1:14">
      <c r="A23">
        <v>6</v>
      </c>
      <c r="B23" t="s">
        <v>43</v>
      </c>
      <c r="C23">
        <v>1.666</v>
      </c>
      <c r="D23">
        <v>131.3</v>
      </c>
      <c r="E23">
        <v>1.29</v>
      </c>
      <c r="F23">
        <v>0.063366162</v>
      </c>
      <c r="G23">
        <v>0.487233559</v>
      </c>
      <c r="H23">
        <v>1</v>
      </c>
      <c r="I23">
        <v>0</v>
      </c>
      <c r="J23">
        <v>0</v>
      </c>
      <c r="K23">
        <v>0</v>
      </c>
      <c r="N23" s="4" t="str">
        <f t="shared" si="0"/>
        <v>header set_gas=6
set_shr=1.666
set_mw=131.3
set_c1=1.29
set_c2=0.063366162
set_c3=0.487233559
set_a=1
set_b=0
set_c=0
set_d=0</v>
      </c>
    </row>
    <row r="24" spans="1:14">
      <c r="A24">
        <v>9</v>
      </c>
      <c r="B24" t="s">
        <v>44</v>
      </c>
      <c r="C24">
        <v>1.39</v>
      </c>
      <c r="D24">
        <v>28</v>
      </c>
      <c r="E24">
        <v>1</v>
      </c>
      <c r="F24">
        <v>0.129081852</v>
      </c>
      <c r="G24">
        <v>0.529971909</v>
      </c>
      <c r="H24">
        <v>1</v>
      </c>
      <c r="I24">
        <v>0</v>
      </c>
      <c r="J24">
        <v>0</v>
      </c>
      <c r="K24">
        <v>0</v>
      </c>
      <c r="N24" s="4" t="str">
        <f t="shared" si="0"/>
        <v>header set_gas=9
set_shr=1.39
set_mw=28
set_c1=1
set_c2=0.129081852
set_c3=0.529971909
set_a=1
set_b=0
set_c=0
set_d=0</v>
      </c>
    </row>
    <row r="25" spans="1:14">
      <c r="A25">
        <v>11</v>
      </c>
      <c r="B25" t="s">
        <v>45</v>
      </c>
      <c r="C25">
        <v>1.4</v>
      </c>
      <c r="D25">
        <v>36.5</v>
      </c>
      <c r="E25">
        <v>0.84</v>
      </c>
      <c r="F25">
        <v>0.113337557</v>
      </c>
      <c r="G25">
        <v>0.528281788</v>
      </c>
      <c r="H25">
        <v>1</v>
      </c>
      <c r="I25">
        <v>0</v>
      </c>
      <c r="J25">
        <v>0</v>
      </c>
      <c r="K25">
        <v>0</v>
      </c>
      <c r="N25" s="4" t="str">
        <f t="shared" si="0"/>
        <v>header set_gas=11
set_shr=1.4
set_mw=36.5
set_c1=0.84
set_c2=0.113337557
set_c3=0.528281788
set_a=1
set_b=0
set_c=0
set_d=0</v>
      </c>
    </row>
    <row r="26" spans="1:14">
      <c r="A26">
        <v>12</v>
      </c>
      <c r="B26" t="s">
        <v>46</v>
      </c>
      <c r="C26">
        <v>1.4</v>
      </c>
      <c r="D26">
        <v>20</v>
      </c>
      <c r="E26">
        <v>0.8</v>
      </c>
      <c r="F26">
        <v>0.153110608</v>
      </c>
      <c r="G26">
        <v>0.528281788</v>
      </c>
      <c r="H26">
        <v>4.91</v>
      </c>
      <c r="I26">
        <v>1556</v>
      </c>
      <c r="J26">
        <v>24</v>
      </c>
      <c r="K26">
        <v>0</v>
      </c>
      <c r="N26" s="4" t="str">
        <f t="shared" si="0"/>
        <v>header set_gas=12
set_shr=1.4
set_mw=20
set_c1=0.8
set_c2=0.153110608
set_c3=0.528281788
set_a=4.91
set_b=1556
set_c=24
set_d=0</v>
      </c>
    </row>
    <row r="27" spans="1:14">
      <c r="A27">
        <v>18</v>
      </c>
      <c r="B27" t="s">
        <v>47</v>
      </c>
      <c r="C27">
        <v>1.36</v>
      </c>
      <c r="D27">
        <v>38</v>
      </c>
      <c r="E27">
        <v>1.28</v>
      </c>
      <c r="F27">
        <v>0.109967515</v>
      </c>
      <c r="G27">
        <v>0.535113306</v>
      </c>
      <c r="H27">
        <v>1</v>
      </c>
      <c r="I27">
        <v>0</v>
      </c>
      <c r="J27">
        <v>0</v>
      </c>
      <c r="K27">
        <v>0</v>
      </c>
      <c r="N27" s="4" t="str">
        <f t="shared" si="0"/>
        <v>header set_gas=18
set_shr=1.36
set_mw=38
set_c1=1.28
set_c2=0.109967515
set_c3=0.535113306
set_a=1
set_b=0
set_c=0
set_d=0</v>
      </c>
    </row>
    <row r="28" spans="1:14">
      <c r="A28">
        <v>26</v>
      </c>
      <c r="B28" t="s">
        <v>48</v>
      </c>
      <c r="C28">
        <v>1.29</v>
      </c>
      <c r="D28">
        <v>46</v>
      </c>
      <c r="E28">
        <v>0.81</v>
      </c>
      <c r="F28">
        <v>0.098115056</v>
      </c>
      <c r="G28">
        <v>0.547541414</v>
      </c>
      <c r="H28">
        <v>3.35</v>
      </c>
      <c r="I28">
        <v>540</v>
      </c>
      <c r="J28">
        <v>-131</v>
      </c>
      <c r="K28">
        <v>0</v>
      </c>
      <c r="N28" s="4" t="str">
        <f t="shared" si="0"/>
        <v>header set_gas=26
set_shr=1.29
set_mw=46
set_c1=0.81
set_c2=0.098115056
set_c3=0.547541414
set_a=3.35
set_b=540
set_c=-131
set_d=0</v>
      </c>
    </row>
    <row r="29" spans="1:14">
      <c r="A29">
        <v>27</v>
      </c>
      <c r="B29" t="s">
        <v>49</v>
      </c>
      <c r="C29">
        <v>1.27</v>
      </c>
      <c r="D29">
        <v>44</v>
      </c>
      <c r="E29">
        <v>0.84</v>
      </c>
      <c r="F29">
        <v>0.099767529</v>
      </c>
      <c r="G29">
        <v>0.551208318</v>
      </c>
      <c r="H29">
        <v>1</v>
      </c>
      <c r="I29">
        <v>0</v>
      </c>
      <c r="J29">
        <v>0</v>
      </c>
      <c r="K29">
        <v>0</v>
      </c>
      <c r="N29" s="4" t="str">
        <f t="shared" si="0"/>
        <v>header set_gas=27
set_shr=1.27
set_mw=44
set_c1=0.84
set_c2=0.099767529
set_c3=0.551208318
set_a=1
set_b=0
set_c=0
set_d=0</v>
      </c>
    </row>
    <row r="30" spans="1:14">
      <c r="A30">
        <v>29</v>
      </c>
      <c r="B30" t="s">
        <v>50</v>
      </c>
      <c r="C30">
        <v>1.3</v>
      </c>
      <c r="D30">
        <v>17</v>
      </c>
      <c r="E30">
        <v>0.57</v>
      </c>
      <c r="F30">
        <v>0.161834891</v>
      </c>
      <c r="G30">
        <v>0.545727734</v>
      </c>
      <c r="H30">
        <v>1</v>
      </c>
      <c r="I30">
        <v>0</v>
      </c>
      <c r="J30">
        <v>0</v>
      </c>
      <c r="K30">
        <v>0</v>
      </c>
      <c r="M30" s="6"/>
      <c r="N30" s="4" t="str">
        <f t="shared" si="0"/>
        <v>header set_gas=29
set_shr=1.3
set_mw=17
set_c1=0.57
set_c2=0.161834891
set_c3=0.545727734
set_a=1
set_b=0
set_c=0
set_d=0</v>
      </c>
    </row>
    <row r="31" spans="1:14">
      <c r="A31">
        <v>30</v>
      </c>
      <c r="B31" t="s">
        <v>51</v>
      </c>
      <c r="C31">
        <v>1.27</v>
      </c>
      <c r="D31">
        <v>48</v>
      </c>
      <c r="E31">
        <v>0.84</v>
      </c>
      <c r="F31">
        <v>0.095520137</v>
      </c>
      <c r="G31">
        <v>0.551208318</v>
      </c>
      <c r="H31">
        <v>1</v>
      </c>
      <c r="I31">
        <v>0</v>
      </c>
      <c r="J31">
        <v>0</v>
      </c>
      <c r="K31">
        <v>0</v>
      </c>
      <c r="N31" s="4" t="str">
        <f t="shared" si="0"/>
        <v>header set_gas=30
set_shr=1.27
set_mw=48
set_c1=0.84
set_c2=0.095520137
set_c3=0.551208318
set_a=1
set_b=0
set_c=0
set_d=0</v>
      </c>
    </row>
    <row r="32" spans="1:14">
      <c r="A32">
        <v>31</v>
      </c>
      <c r="B32" t="s">
        <v>52</v>
      </c>
      <c r="C32">
        <v>1.29</v>
      </c>
      <c r="D32">
        <v>34</v>
      </c>
      <c r="E32">
        <v>0.69</v>
      </c>
      <c r="F32">
        <v>0.114123508</v>
      </c>
      <c r="G32">
        <v>0.547541414</v>
      </c>
      <c r="H32">
        <v>1</v>
      </c>
      <c r="I32">
        <v>0</v>
      </c>
      <c r="J32">
        <v>0</v>
      </c>
      <c r="K32">
        <v>0</v>
      </c>
      <c r="N32" s="4" t="str">
        <f t="shared" si="0"/>
        <v>header set_gas=31
set_shr=1.29
set_mw=34
set_c1=0.69
set_c2=0.114123508
set_c3=0.547541414
set_a=1
set_b=0
set_c=0
set_d=0</v>
      </c>
    </row>
    <row r="33" spans="1:14">
      <c r="A33">
        <v>38</v>
      </c>
      <c r="B33" t="s">
        <v>53</v>
      </c>
      <c r="C33">
        <v>1.24</v>
      </c>
      <c r="D33">
        <v>28</v>
      </c>
      <c r="E33">
        <v>0.58</v>
      </c>
      <c r="F33">
        <v>0.124007434</v>
      </c>
      <c r="G33">
        <v>0.556809816</v>
      </c>
      <c r="H33">
        <v>1</v>
      </c>
      <c r="I33">
        <v>0</v>
      </c>
      <c r="J33">
        <v>0</v>
      </c>
      <c r="K33">
        <v>0</v>
      </c>
      <c r="N33" s="4" t="str">
        <f t="shared" si="0"/>
        <v>header set_gas=38
set_shr=1.24
set_mw=28
set_c1=0.58
set_c2=0.124007434
set_c3=0.556809816
set_a=1
set_b=0
set_c=0
set_d=0</v>
      </c>
    </row>
    <row r="34" spans="1:14">
      <c r="A34">
        <v>42</v>
      </c>
      <c r="B34" t="s">
        <v>54</v>
      </c>
      <c r="C34">
        <v>1.23</v>
      </c>
      <c r="D34">
        <v>26</v>
      </c>
      <c r="E34">
        <v>0.59</v>
      </c>
      <c r="F34">
        <v>0.128317399</v>
      </c>
      <c r="G34">
        <v>0.558704579</v>
      </c>
      <c r="H34">
        <v>1</v>
      </c>
      <c r="I34">
        <v>0</v>
      </c>
      <c r="J34">
        <v>0</v>
      </c>
      <c r="K34">
        <v>0</v>
      </c>
      <c r="N34" s="4" t="str">
        <f t="shared" si="0"/>
        <v>header set_gas=42
set_shr=1.23
set_mw=26
set_c1=0.59
set_c2=0.128317399
set_c3=0.558704579
set_a=1
set_b=0
set_c=0
set_d=0</v>
      </c>
    </row>
    <row r="35" spans="1:14">
      <c r="A35">
        <v>48</v>
      </c>
      <c r="B35" t="s">
        <v>55</v>
      </c>
      <c r="C35">
        <v>1.2</v>
      </c>
      <c r="D35">
        <v>67.8</v>
      </c>
      <c r="E35">
        <v>0.97</v>
      </c>
      <c r="F35">
        <v>0.078761868</v>
      </c>
      <c r="G35">
        <v>0.56447393</v>
      </c>
      <c r="H35">
        <v>1</v>
      </c>
      <c r="I35">
        <v>0</v>
      </c>
      <c r="J35">
        <v>0</v>
      </c>
      <c r="K35">
        <v>0</v>
      </c>
      <c r="N35" s="4" t="str">
        <f t="shared" si="0"/>
        <v>header set_gas=48
set_shr=1.2
set_mw=67.8
set_c1=0.97
set_c2=0.078761868
set_c3=0.56447393
set_a=1
set_b=0
set_c=0
set_d=0</v>
      </c>
    </row>
    <row r="36" spans="1:14">
      <c r="A36">
        <v>58</v>
      </c>
      <c r="B36" t="s">
        <v>56</v>
      </c>
      <c r="C36">
        <v>1.17</v>
      </c>
      <c r="D36">
        <v>27.7</v>
      </c>
      <c r="E36">
        <v>0.46</v>
      </c>
      <c r="F36">
        <v>0.122103455</v>
      </c>
      <c r="G36">
        <v>0.570374416</v>
      </c>
      <c r="H36">
        <v>1</v>
      </c>
      <c r="I36">
        <v>0</v>
      </c>
      <c r="J36">
        <v>0</v>
      </c>
      <c r="K36">
        <v>0</v>
      </c>
      <c r="N36" s="4" t="str">
        <f t="shared" si="0"/>
        <v>header set_gas=58
set_shr=1.17
set_mw=27.7
set_c1=0.46
set_c2=0.122103455
set_c3=0.570374416
set_a=1
set_b=0
set_c=0
set_d=0</v>
      </c>
    </row>
    <row r="37" spans="1:14">
      <c r="A37">
        <v>61</v>
      </c>
      <c r="B37" t="s">
        <v>57</v>
      </c>
      <c r="C37">
        <v>1.15</v>
      </c>
      <c r="D37">
        <v>42</v>
      </c>
      <c r="E37">
        <v>0.52</v>
      </c>
      <c r="F37">
        <v>0.098544021</v>
      </c>
      <c r="G37">
        <v>0.57438326</v>
      </c>
      <c r="H37">
        <v>1</v>
      </c>
      <c r="I37">
        <v>0</v>
      </c>
      <c r="J37">
        <v>0</v>
      </c>
      <c r="K37">
        <v>0</v>
      </c>
      <c r="N37" s="4" t="str">
        <f t="shared" si="0"/>
        <v>header set_gas=61
set_shr=1.15
set_mw=42
set_c1=0.52
set_c2=0.098544021
set_c3=0.57438326
set_a=1
set_b=0
set_c=0
set_d=0</v>
      </c>
    </row>
    <row r="38" spans="1:14">
      <c r="A38">
        <v>67</v>
      </c>
      <c r="B38" t="s">
        <v>58</v>
      </c>
      <c r="C38">
        <v>1.15</v>
      </c>
      <c r="D38">
        <v>101</v>
      </c>
      <c r="E38">
        <v>0.66</v>
      </c>
      <c r="F38">
        <v>0.063546881</v>
      </c>
      <c r="G38">
        <v>0.57438326</v>
      </c>
      <c r="H38">
        <v>0.07</v>
      </c>
      <c r="I38">
        <v>0</v>
      </c>
      <c r="J38">
        <v>0</v>
      </c>
      <c r="K38">
        <v>0</v>
      </c>
      <c r="N38" s="4" t="str">
        <f t="shared" si="0"/>
        <v>header set_gas=67
set_shr=1.15
set_mw=101
set_c1=0.66
set_c2=0.063546881
set_c3=0.57438326
set_a=0.07
set_b=0
set_c=0
set_d=0</v>
      </c>
    </row>
    <row r="39" spans="1:14">
      <c r="A39">
        <v>89</v>
      </c>
      <c r="B39" t="s">
        <v>59</v>
      </c>
      <c r="C39">
        <v>1.13</v>
      </c>
      <c r="D39">
        <v>44.1</v>
      </c>
      <c r="E39">
        <v>0.46</v>
      </c>
      <c r="F39">
        <v>0.095557224</v>
      </c>
      <c r="G39">
        <v>0.578453954</v>
      </c>
      <c r="H39">
        <v>1</v>
      </c>
      <c r="I39">
        <v>0</v>
      </c>
      <c r="J39">
        <v>0</v>
      </c>
      <c r="K39">
        <v>0</v>
      </c>
      <c r="N39" s="4" t="str">
        <f t="shared" si="0"/>
        <v>header set_gas=89
set_shr=1.13
set_mw=44.1
set_c1=0.46
set_c2=0.095557224
set_c3=0.578453954
set_a=1
set_b=0
set_c=0
set_d=0</v>
      </c>
    </row>
    <row r="40" spans="1:14">
      <c r="A40">
        <v>32</v>
      </c>
      <c r="B40" t="s">
        <v>60</v>
      </c>
      <c r="C40">
        <v>1.26</v>
      </c>
      <c r="D40">
        <v>64</v>
      </c>
      <c r="E40">
        <v>0.73</v>
      </c>
      <c r="F40">
        <v>0.082491311</v>
      </c>
      <c r="G40">
        <v>0.553061844</v>
      </c>
      <c r="H40">
        <v>1</v>
      </c>
      <c r="I40">
        <v>0</v>
      </c>
      <c r="J40">
        <v>0</v>
      </c>
      <c r="K40">
        <v>0</v>
      </c>
      <c r="N40" s="4" t="str">
        <f t="shared" si="0"/>
        <v>header set_gas=32
set_shr=1.26
set_mw=64
set_c1=0.73
set_c2=0.082491311
set_c3=0.553061844
set_a=1
set_b=0
set_c=0
set_d=0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44"/>
  <sheetViews>
    <sheetView zoomScale="130" zoomScaleNormal="130" topLeftCell="E11" workbookViewId="0">
      <selection activeCell="A34" sqref="A34:R34"/>
    </sheetView>
  </sheetViews>
  <sheetFormatPr defaultColWidth="9" defaultRowHeight="14.25"/>
  <cols>
    <col min="1" max="1" width="27.875" customWidth="1"/>
    <col min="2" max="2" width="17.625" customWidth="1"/>
    <col min="4" max="4" width="9.625" customWidth="1"/>
    <col min="5" max="5" width="8.625" customWidth="1"/>
    <col min="6" max="6" width="9" customWidth="1"/>
    <col min="7" max="7" width="9.625" customWidth="1"/>
    <col min="8" max="8" width="9" customWidth="1"/>
    <col min="9" max="9" width="5.125" customWidth="1"/>
    <col min="10" max="10" width="4.5" customWidth="1"/>
    <col min="11" max="14" width="9" customWidth="1"/>
    <col min="17" max="18" width="12.625"/>
    <col min="19" max="20" width="6" customWidth="1"/>
    <col min="23" max="23" width="14.25" customWidth="1"/>
  </cols>
  <sheetData>
    <row r="1" spans="1:3">
      <c r="A1" t="s">
        <v>61</v>
      </c>
      <c r="B1" t="s">
        <v>62</v>
      </c>
      <c r="C1" t="s">
        <v>63</v>
      </c>
    </row>
    <row r="2" spans="1:3">
      <c r="A2" t="s">
        <v>64</v>
      </c>
      <c r="B2" t="s">
        <v>65</v>
      </c>
      <c r="C2" t="s">
        <v>66</v>
      </c>
    </row>
    <row r="3" spans="1:2">
      <c r="A3" t="s">
        <v>67</v>
      </c>
      <c r="B3" t="s">
        <v>68</v>
      </c>
    </row>
    <row r="4" spans="1:2">
      <c r="A4" t="s">
        <v>69</v>
      </c>
      <c r="B4" t="s">
        <v>70</v>
      </c>
    </row>
    <row r="5" spans="1:2">
      <c r="A5" t="s">
        <v>71</v>
      </c>
      <c r="B5" t="s">
        <v>72</v>
      </c>
    </row>
    <row r="6" spans="1:2">
      <c r="A6" t="s">
        <v>73</v>
      </c>
      <c r="B6" t="s">
        <v>74</v>
      </c>
    </row>
    <row r="7" spans="1:2">
      <c r="A7" t="s">
        <v>75</v>
      </c>
      <c r="B7" t="s">
        <v>76</v>
      </c>
    </row>
    <row r="8" spans="1:1">
      <c r="A8" t="s">
        <v>77</v>
      </c>
    </row>
    <row r="12" s="1" customFormat="1" spans="1:23">
      <c r="A12" s="1" t="s">
        <v>78</v>
      </c>
      <c r="B12" s="1" t="s">
        <v>79</v>
      </c>
      <c r="E12" s="1" t="s">
        <v>80</v>
      </c>
      <c r="H12" s="1" t="s">
        <v>81</v>
      </c>
      <c r="I12" s="1" t="s">
        <v>82</v>
      </c>
      <c r="J12" s="1" t="s">
        <v>83</v>
      </c>
      <c r="K12" s="1" t="s">
        <v>84</v>
      </c>
      <c r="L12" s="1" t="s">
        <v>85</v>
      </c>
      <c r="M12" s="1" t="s">
        <v>86</v>
      </c>
      <c r="N12" s="1" t="s">
        <v>87</v>
      </c>
      <c r="O12" s="1" t="s">
        <v>88</v>
      </c>
      <c r="P12" s="1" t="s">
        <v>89</v>
      </c>
      <c r="Q12" s="1" t="s">
        <v>90</v>
      </c>
      <c r="R12" s="1" t="s">
        <v>91</v>
      </c>
      <c r="S12" s="1" t="s">
        <v>92</v>
      </c>
      <c r="T12" s="1" t="s">
        <v>93</v>
      </c>
      <c r="U12" s="1" t="s">
        <v>94</v>
      </c>
      <c r="V12" s="1" t="s">
        <v>95</v>
      </c>
      <c r="W12" s="1" t="s">
        <v>96</v>
      </c>
    </row>
    <row r="13" s="1" customFormat="1" spans="2:7">
      <c r="B13" s="1" t="s">
        <v>97</v>
      </c>
      <c r="C13" s="1" t="s">
        <v>98</v>
      </c>
      <c r="D13" s="1" t="s">
        <v>99</v>
      </c>
      <c r="E13" s="1" t="s">
        <v>97</v>
      </c>
      <c r="F13" s="1" t="s">
        <v>98</v>
      </c>
      <c r="G13" s="1" t="s">
        <v>99</v>
      </c>
    </row>
    <row r="14" spans="1:23">
      <c r="A14" t="s">
        <v>100</v>
      </c>
      <c r="B14">
        <v>-0.338132</v>
      </c>
      <c r="C14">
        <v>2.814077</v>
      </c>
      <c r="D14">
        <v>-1.645232</v>
      </c>
      <c r="E14">
        <v>-2.05063</v>
      </c>
      <c r="F14">
        <v>22.54856</v>
      </c>
      <c r="G14">
        <v>-10.3344</v>
      </c>
      <c r="H14">
        <v>-0.052</v>
      </c>
      <c r="I14">
        <v>1.1028</v>
      </c>
      <c r="J14">
        <v>300</v>
      </c>
      <c r="K14">
        <v>-6.73965548858953</v>
      </c>
      <c r="L14">
        <v>87.1886224363897</v>
      </c>
      <c r="M14">
        <v>-375.138679029412</v>
      </c>
      <c r="N14">
        <v>698.404586493478</v>
      </c>
      <c r="O14">
        <v>-455.638944554371</v>
      </c>
      <c r="P14">
        <v>0.4644</v>
      </c>
      <c r="Q14">
        <v>3195</v>
      </c>
      <c r="R14">
        <v>3195.55241</v>
      </c>
      <c r="T14" t="str">
        <f>A14</f>
        <v>G23_PILOT_001</v>
      </c>
      <c r="U14" t="str">
        <f>$B$6&amp;$A$1&amp;CHAR(10)&amp;$A$2&amp;B14&amp;CHAR(10)&amp;$A$3&amp;C14&amp;CHAR(10)&amp;$A$4&amp;D14&amp;CHAR(10)&amp;$A$5&amp;H14&amp;CHAR(10)&amp;$A$6&amp;I14&amp;CHAR(10)&amp;$A$7&amp;J14</f>
        <v>header  set_nozzle=0
set_gerr2=-0.338132
set_gerr1=2.814077
set_gerr0=-1.645232
set_s1=-0.052
set_s2=1.1028
set_tr=300</v>
      </c>
      <c r="V14" t="str">
        <f>$B$6&amp;$B$1&amp;O14&amp;CHAR(10)&amp;$B$2&amp;N14&amp;CHAR(10)&amp;$B$3&amp;M14&amp;CHAR(10)&amp;$B$4&amp;L14&amp;CHAR(10)&amp;$B$5&amp;K14&amp;CHAR(10)&amp;$B$7</f>
        <v>header  set_bp0=-455.638944554371
set_bp1=698.404586493478
set_bp2=-375.138679029412
set_bp3=87.1886224363897
set_bp4=-6.73965548858953
purge_time=120</v>
      </c>
      <c r="W14" t="str">
        <f>$B$6&amp;$A$8&amp;CHAR(10)&amp;$A$2&amp;E14&amp;CHAR(10)&amp;$A$3&amp;F14&amp;CHAR(10)&amp;$A$4&amp;G14&amp;CHAR(10)&amp;$A$5&amp;H14&amp;CHAR(10)&amp;$A$6&amp;I14&amp;CHAR(10)&amp;$A$7&amp;J14&amp;CHAR(10)&amp;$C$1&amp;P14&amp;CHAR(10)&amp;$C$2&amp;R14</f>
        <v>header  set_nozzle=1
set_gerr2=-2.05063
set_gerr1=22.54856
set_gerr0=-10.3344
set_s1=-0.052
set_s2=1.1028
set_tr=300
set_v1=0.4644
set_v2=3195.55241</v>
      </c>
    </row>
    <row r="15" ht="15" spans="1:23">
      <c r="A15" t="s">
        <v>101</v>
      </c>
      <c r="B15" s="3">
        <v>-0.130901</v>
      </c>
      <c r="C15" s="3">
        <v>1.543311</v>
      </c>
      <c r="D15" s="3">
        <v>-0.775613</v>
      </c>
      <c r="E15" s="3">
        <v>-1.80877</v>
      </c>
      <c r="F15" s="3">
        <v>20.54181</v>
      </c>
      <c r="G15" s="3">
        <v>-9.74048</v>
      </c>
      <c r="H15">
        <v>-0.052</v>
      </c>
      <c r="I15">
        <v>1.1028</v>
      </c>
      <c r="J15" s="3">
        <v>300</v>
      </c>
      <c r="K15" s="3">
        <v>-8.7615</v>
      </c>
      <c r="L15" s="3">
        <v>113.34</v>
      </c>
      <c r="M15" s="3">
        <v>-487.68</v>
      </c>
      <c r="N15" s="3">
        <v>907.93</v>
      </c>
      <c r="O15" s="3">
        <v>-592.33</v>
      </c>
      <c r="P15">
        <v>0.4644</v>
      </c>
      <c r="Q15">
        <v>3195</v>
      </c>
      <c r="R15">
        <v>3195</v>
      </c>
      <c r="T15" t="str">
        <f t="shared" ref="T15:T22" si="0">A15</f>
        <v>工程样机</v>
      </c>
      <c r="U15" t="str">
        <f t="shared" ref="U15:U22" si="1">$B$6&amp;$A$1&amp;CHAR(10)&amp;$A$2&amp;B15&amp;CHAR(10)&amp;$A$3&amp;C15&amp;CHAR(10)&amp;$A$4&amp;D15&amp;CHAR(10)&amp;$A$5&amp;H15&amp;CHAR(10)&amp;$A$6&amp;I15&amp;CHAR(10)&amp;$A$7&amp;J15</f>
        <v>header  set_nozzle=0
set_gerr2=-0.130901
set_gerr1=1.543311
set_gerr0=-0.775613
set_s1=-0.052
set_s2=1.1028
set_tr=300</v>
      </c>
      <c r="V15" t="str">
        <f t="shared" ref="V15:V22" si="2">$B$6&amp;$B$1&amp;O15&amp;CHAR(10)&amp;$B$2&amp;N15&amp;CHAR(10)&amp;$B$3&amp;M15&amp;CHAR(10)&amp;$B$4&amp;L15&amp;CHAR(10)&amp;$B$5&amp;K15&amp;CHAR(10)&amp;$B$7</f>
        <v>header  set_bp0=-592.33
set_bp1=907.93
set_bp2=-487.68
set_bp3=113.34
set_bp4=-8.7615
purge_time=120</v>
      </c>
      <c r="W15" t="str">
        <f t="shared" ref="W15:W22" si="3">$B$6&amp;$A$8&amp;CHAR(10)&amp;$A$2&amp;E15&amp;CHAR(10)&amp;$A$3&amp;F15&amp;CHAR(10)&amp;$A$4&amp;G15&amp;CHAR(10)&amp;$A$5&amp;H15&amp;CHAR(10)&amp;$A$6&amp;I15&amp;CHAR(10)&amp;$A$7&amp;J15&amp;CHAR(10)&amp;$C$1&amp;P15&amp;CHAR(10)&amp;$C$2&amp;R15</f>
        <v>header  set_nozzle=1
set_gerr2=-1.80877
set_gerr1=20.54181
set_gerr0=-9.74048
set_s1=-0.052
set_s2=1.1028
set_tr=300
set_v1=0.4644
set_v2=3195</v>
      </c>
    </row>
    <row r="16" ht="15" spans="1:23">
      <c r="A16" t="s">
        <v>102</v>
      </c>
      <c r="B16">
        <v>-0.1854216250807</v>
      </c>
      <c r="C16">
        <v>1.9169680267538</v>
      </c>
      <c r="D16">
        <v>-1.40999305747901</v>
      </c>
      <c r="E16">
        <v>-4.56576101906463</v>
      </c>
      <c r="F16">
        <v>44.3044554485287</v>
      </c>
      <c r="G16">
        <v>-57.4360388120656</v>
      </c>
      <c r="H16">
        <v>-0.052</v>
      </c>
      <c r="I16">
        <v>1.1028</v>
      </c>
      <c r="J16" s="3">
        <v>300</v>
      </c>
      <c r="K16">
        <v>-11.2516489823773</v>
      </c>
      <c r="L16">
        <v>154.407451582234</v>
      </c>
      <c r="M16">
        <v>-725.114797601548</v>
      </c>
      <c r="N16">
        <v>1478.81013841609</v>
      </c>
      <c r="O16">
        <v>-1080.90411587727</v>
      </c>
      <c r="P16">
        <v>0.4644</v>
      </c>
      <c r="Q16">
        <v>3186</v>
      </c>
      <c r="R16">
        <v>3178</v>
      </c>
      <c r="S16" t="s">
        <v>103</v>
      </c>
      <c r="T16" t="str">
        <f t="shared" si="0"/>
        <v>G23_PILOT_002</v>
      </c>
      <c r="U16" t="str">
        <f t="shared" si="1"/>
        <v>header  set_nozzle=0
set_gerr2=-0.1854216250807
set_gerr1=1.9169680267538
set_gerr0=-1.40999305747901
set_s1=-0.052
set_s2=1.1028
set_tr=300</v>
      </c>
      <c r="V16" t="str">
        <f t="shared" si="2"/>
        <v>header  set_bp0=-1080.90411587727
set_bp1=1478.81013841609
set_bp2=-725.114797601548
set_bp3=154.407451582234
set_bp4=-11.2516489823773
purge_time=120</v>
      </c>
      <c r="W16" t="str">
        <f t="shared" si="3"/>
        <v>header  set_nozzle=1
set_gerr2=-4.56576101906463
set_gerr1=44.3044554485287
set_gerr0=-57.4360388120656
set_s1=-0.052
set_s2=1.1028
set_tr=300
set_v1=0.4644
set_v2=3178</v>
      </c>
    </row>
    <row r="17" ht="15" spans="1:23">
      <c r="A17" t="s">
        <v>104</v>
      </c>
      <c r="B17">
        <v>-0.480905948551373</v>
      </c>
      <c r="C17">
        <v>4.65347670238517</v>
      </c>
      <c r="D17">
        <v>-1.49310550768043</v>
      </c>
      <c r="E17">
        <v>-4.32904258610302</v>
      </c>
      <c r="F17">
        <v>42.0707378762887</v>
      </c>
      <c r="G17">
        <v>-51.5518589303579</v>
      </c>
      <c r="H17">
        <v>-0.052</v>
      </c>
      <c r="I17">
        <v>1.1028</v>
      </c>
      <c r="J17" s="3">
        <v>300</v>
      </c>
      <c r="K17">
        <v>-14.1061830111192</v>
      </c>
      <c r="L17">
        <v>195.661233100399</v>
      </c>
      <c r="M17">
        <v>-938.625579471547</v>
      </c>
      <c r="N17">
        <v>1947.96456055809</v>
      </c>
      <c r="O17">
        <v>-1453.5292052402</v>
      </c>
      <c r="P17">
        <v>0.4644</v>
      </c>
      <c r="Q17">
        <v>3135.785866</v>
      </c>
      <c r="R17">
        <v>3189</v>
      </c>
      <c r="T17" t="str">
        <f t="shared" si="0"/>
        <v>G23_PILOT_003</v>
      </c>
      <c r="U17" t="str">
        <f t="shared" si="1"/>
        <v>header  set_nozzle=0
set_gerr2=-0.480905948551373
set_gerr1=4.65347670238517
set_gerr0=-1.49310550768043
set_s1=-0.052
set_s2=1.1028
set_tr=300</v>
      </c>
      <c r="V17" t="str">
        <f t="shared" si="2"/>
        <v>header  set_bp0=-1453.5292052402
set_bp1=1947.96456055809
set_bp2=-938.625579471547
set_bp3=195.661233100399
set_bp4=-14.1061830111192
purge_time=120</v>
      </c>
      <c r="W17" t="str">
        <f t="shared" si="3"/>
        <v>header  set_nozzle=1
set_gerr2=-4.32904258610302
set_gerr1=42.0707378762887
set_gerr0=-51.5518589303579
set_s1=-0.052
set_s2=1.1028
set_tr=300
set_v1=0.4644
set_v2=3189</v>
      </c>
    </row>
    <row r="18" spans="1:23">
      <c r="A18" t="s">
        <v>105</v>
      </c>
      <c r="B18">
        <v>-0.619384839581601</v>
      </c>
      <c r="C18">
        <v>6.00346336710397</v>
      </c>
      <c r="D18">
        <v>-2.33307265026052</v>
      </c>
      <c r="E18">
        <v>-2.05063</v>
      </c>
      <c r="F18">
        <v>22.54856</v>
      </c>
      <c r="G18">
        <v>-10.3344</v>
      </c>
      <c r="H18">
        <v>-0.052</v>
      </c>
      <c r="I18">
        <v>1.1028</v>
      </c>
      <c r="J18">
        <v>300</v>
      </c>
      <c r="K18">
        <v>-5.51095019188687</v>
      </c>
      <c r="L18">
        <v>68.6443991098254</v>
      </c>
      <c r="M18">
        <v>-259.41613826665</v>
      </c>
      <c r="N18">
        <v>409.729450057385</v>
      </c>
      <c r="O18">
        <v>-208.778662860889</v>
      </c>
      <c r="P18">
        <v>0.4644</v>
      </c>
      <c r="Q18">
        <v>3195</v>
      </c>
      <c r="R18">
        <v>3195</v>
      </c>
      <c r="T18" t="str">
        <f t="shared" si="0"/>
        <v>G23_PILOT_001_改喷嘴</v>
      </c>
      <c r="U18" t="str">
        <f t="shared" si="1"/>
        <v>header  set_nozzle=0
set_gerr2=-0.619384839581601
set_gerr1=6.00346336710397
set_gerr0=-2.33307265026052
set_s1=-0.052
set_s2=1.1028
set_tr=300</v>
      </c>
      <c r="V18" t="str">
        <f t="shared" si="2"/>
        <v>header  set_bp0=-208.778662860889
set_bp1=409.729450057385
set_bp2=-259.41613826665
set_bp3=68.6443991098254
set_bp4=-5.51095019188687
purge_time=120</v>
      </c>
      <c r="W18" t="str">
        <f t="shared" si="3"/>
        <v>header  set_nozzle=1
set_gerr2=-2.05063
set_gerr1=22.54856
set_gerr0=-10.3344
set_s1=-0.052
set_s2=1.1028
set_tr=300
set_v1=0.4644
set_v2=3195</v>
      </c>
    </row>
    <row r="19" spans="1:23">
      <c r="A19" t="s">
        <v>106</v>
      </c>
      <c r="B19">
        <v>-0.328626755835232</v>
      </c>
      <c r="C19">
        <v>3.31414433748488</v>
      </c>
      <c r="D19">
        <v>-0.832538239980768</v>
      </c>
      <c r="E19">
        <v>-4.56576101906463</v>
      </c>
      <c r="F19">
        <v>44.3044554485287</v>
      </c>
      <c r="G19">
        <v>-57.4360388120656</v>
      </c>
      <c r="H19">
        <v>-0.052</v>
      </c>
      <c r="I19">
        <v>1.1028</v>
      </c>
      <c r="J19">
        <v>300</v>
      </c>
      <c r="K19">
        <v>-5.17910969622423</v>
      </c>
      <c r="L19">
        <v>63.126969122864</v>
      </c>
      <c r="M19">
        <v>-231.015593518699</v>
      </c>
      <c r="N19">
        <v>353.78002402822</v>
      </c>
      <c r="O19">
        <v>-174.12568249368</v>
      </c>
      <c r="P19">
        <v>0.4644</v>
      </c>
      <c r="Q19">
        <v>3186.451709</v>
      </c>
      <c r="R19">
        <v>3178</v>
      </c>
      <c r="T19" t="str">
        <f t="shared" si="0"/>
        <v>G23_PILOT_002_改喷嘴</v>
      </c>
      <c r="U19" t="str">
        <f t="shared" si="1"/>
        <v>header  set_nozzle=0
set_gerr2=-0.328626755835232
set_gerr1=3.31414433748488
set_gerr0=-0.832538239980768
set_s1=-0.052
set_s2=1.1028
set_tr=300</v>
      </c>
      <c r="V19" t="str">
        <f t="shared" si="2"/>
        <v>header  set_bp0=-174.12568249368
set_bp1=353.78002402822
set_bp2=-231.015593518699
set_bp3=63.126969122864
set_bp4=-5.17910969622423
purge_time=120</v>
      </c>
      <c r="W19" t="str">
        <f t="shared" si="3"/>
        <v>header  set_nozzle=1
set_gerr2=-4.56576101906463
set_gerr1=44.3044554485287
set_gerr0=-57.4360388120656
set_s1=-0.052
set_s2=1.1028
set_tr=300
set_v1=0.4644
set_v2=3178</v>
      </c>
    </row>
    <row r="20" spans="1:23">
      <c r="A20" t="s">
        <v>107</v>
      </c>
      <c r="B20">
        <v>-0.394323788988331</v>
      </c>
      <c r="C20">
        <v>3.76040659928571</v>
      </c>
      <c r="D20">
        <v>-1.56521407002074</v>
      </c>
      <c r="E20">
        <v>-4.44863451897649</v>
      </c>
      <c r="F20">
        <v>43.1960207017044</v>
      </c>
      <c r="G20">
        <v>-53.9063435518526</v>
      </c>
      <c r="H20">
        <v>-0.052</v>
      </c>
      <c r="I20">
        <v>1.1028</v>
      </c>
      <c r="J20">
        <v>300</v>
      </c>
      <c r="K20">
        <v>-4.99454374301303</v>
      </c>
      <c r="L20">
        <v>61.8417356214756</v>
      </c>
      <c r="M20">
        <v>-231.519626114067</v>
      </c>
      <c r="N20">
        <v>360.830904566161</v>
      </c>
      <c r="O20">
        <v>-182.363556503213</v>
      </c>
      <c r="P20">
        <v>0.4644</v>
      </c>
      <c r="Q20">
        <v>3153.720168</v>
      </c>
      <c r="R20">
        <v>3153.720168</v>
      </c>
      <c r="T20" t="str">
        <f t="shared" si="0"/>
        <v>G23_PILOT_004</v>
      </c>
      <c r="U20" t="str">
        <f t="shared" si="1"/>
        <v>header  set_nozzle=0
set_gerr2=-0.394323788988331
set_gerr1=3.76040659928571
set_gerr0=-1.56521407002074
set_s1=-0.052
set_s2=1.1028
set_tr=300</v>
      </c>
      <c r="V20" t="str">
        <f t="shared" si="2"/>
        <v>header  set_bp0=-182.363556503213
set_bp1=360.830904566161
set_bp2=-231.519626114067
set_bp3=61.8417356214756
set_bp4=-4.99454374301303
purge_time=120</v>
      </c>
      <c r="W20" t="str">
        <f t="shared" si="3"/>
        <v>header  set_nozzle=1
set_gerr2=-4.44863451897649
set_gerr1=43.1960207017044
set_gerr0=-53.9063435518526
set_s1=-0.052
set_s2=1.1028
set_tr=300
set_v1=0.4644
set_v2=3153.720168</v>
      </c>
    </row>
    <row r="21" spans="1:23">
      <c r="A21" t="s">
        <v>108</v>
      </c>
      <c r="B21">
        <v>-0.304156608089993</v>
      </c>
      <c r="C21">
        <v>3.37550362050009</v>
      </c>
      <c r="D21">
        <v>-1.41381991991565</v>
      </c>
      <c r="E21">
        <v>-2.6703658876088</v>
      </c>
      <c r="F21">
        <v>27.2516946445483</v>
      </c>
      <c r="G21">
        <v>-19.7944081455669</v>
      </c>
      <c r="H21">
        <v>-0.052</v>
      </c>
      <c r="I21">
        <v>1.1028</v>
      </c>
      <c r="J21">
        <v>300</v>
      </c>
      <c r="K21">
        <v>-5.17598489451577</v>
      </c>
      <c r="L21">
        <v>63.5675500144208</v>
      </c>
      <c r="M21">
        <v>-236.951963487812</v>
      </c>
      <c r="N21">
        <v>368.0917493855</v>
      </c>
      <c r="O21">
        <v>-185.68923944104</v>
      </c>
      <c r="P21">
        <v>0.4644</v>
      </c>
      <c r="Q21">
        <v>3170.296886</v>
      </c>
      <c r="R21">
        <v>3193.5</v>
      </c>
      <c r="T21" t="str">
        <f t="shared" si="0"/>
        <v>G23_PILOT_006</v>
      </c>
      <c r="U21" t="str">
        <f t="shared" si="1"/>
        <v>header  set_nozzle=0
set_gerr2=-0.304156608089993
set_gerr1=3.37550362050009
set_gerr0=-1.41381991991565
set_s1=-0.052
set_s2=1.1028
set_tr=300</v>
      </c>
      <c r="V21" t="str">
        <f t="shared" si="2"/>
        <v>header  set_bp0=-185.68923944104
set_bp1=368.0917493855
set_bp2=-236.951963487812
set_bp3=63.5675500144208
set_bp4=-5.17598489451577
purge_time=120</v>
      </c>
      <c r="W21" t="str">
        <f t="shared" si="3"/>
        <v>header  set_nozzle=1
set_gerr2=-2.6703658876088
set_gerr1=27.2516946445483
set_gerr0=-19.7944081455669
set_s1=-0.052
set_s2=1.1028
set_tr=300
set_v1=0.4644
set_v2=3193.5</v>
      </c>
    </row>
    <row r="22" spans="1:23">
      <c r="A22" t="s">
        <v>109</v>
      </c>
      <c r="B22">
        <v>-0.240139283537276</v>
      </c>
      <c r="C22">
        <v>2.9093504149719</v>
      </c>
      <c r="D22">
        <v>-0.517189135924653</v>
      </c>
      <c r="E22">
        <v>-2.4487720018934</v>
      </c>
      <c r="F22">
        <v>25.3110623290802</v>
      </c>
      <c r="G22">
        <v>-15.9227067368693</v>
      </c>
      <c r="H22">
        <v>-0.052</v>
      </c>
      <c r="I22">
        <v>1.1028</v>
      </c>
      <c r="J22">
        <v>300</v>
      </c>
      <c r="K22">
        <v>-5.21239892175003</v>
      </c>
      <c r="L22">
        <v>63.8438030364117</v>
      </c>
      <c r="M22">
        <v>-237.580612005222</v>
      </c>
      <c r="N22">
        <v>368.495099595798</v>
      </c>
      <c r="O22">
        <v>-186.177106780405</v>
      </c>
      <c r="P22">
        <v>0.4644</v>
      </c>
      <c r="Q22">
        <v>3143.241576</v>
      </c>
      <c r="R22">
        <v>3177.6</v>
      </c>
      <c r="T22" t="str">
        <f t="shared" si="0"/>
        <v>G23_PILOT_008</v>
      </c>
      <c r="U22" t="str">
        <f t="shared" si="1"/>
        <v>header  set_nozzle=0
set_gerr2=-0.240139283537276
set_gerr1=2.9093504149719
set_gerr0=-0.517189135924653
set_s1=-0.052
set_s2=1.1028
set_tr=300</v>
      </c>
      <c r="V22" t="str">
        <f t="shared" si="2"/>
        <v>header  set_bp0=-186.177106780405
set_bp1=368.495099595798
set_bp2=-237.580612005222
set_bp3=63.8438030364117
set_bp4=-5.21239892175003
purge_time=120</v>
      </c>
      <c r="W22" t="str">
        <f t="shared" si="3"/>
        <v>header  set_nozzle=1
set_gerr2=-2.4487720018934
set_gerr1=25.3110623290802
set_gerr0=-15.9227067368693
set_s1=-0.052
set_s2=1.1028
set_tr=300
set_v1=0.4644
set_v2=3177.6</v>
      </c>
    </row>
    <row r="23" spans="1:23">
      <c r="A23" t="s">
        <v>110</v>
      </c>
      <c r="B23">
        <v>-0.162104973520345</v>
      </c>
      <c r="C23">
        <v>2.49307782009197</v>
      </c>
      <c r="D23">
        <v>-0.182867541789473</v>
      </c>
      <c r="E23">
        <v>-2.61760908724672</v>
      </c>
      <c r="F23">
        <v>26.5241027627527</v>
      </c>
      <c r="G23">
        <v>-18.4374576310026</v>
      </c>
      <c r="H23">
        <v>-0.052</v>
      </c>
      <c r="I23">
        <v>1.1028</v>
      </c>
      <c r="J23">
        <v>300</v>
      </c>
      <c r="K23">
        <v>-5.21271572699199</v>
      </c>
      <c r="L23">
        <v>64.0085842919671</v>
      </c>
      <c r="M23">
        <v>-238.311866257382</v>
      </c>
      <c r="N23">
        <v>369.927254766791</v>
      </c>
      <c r="O23">
        <v>-185.197701170346</v>
      </c>
      <c r="P23">
        <v>0.4644</v>
      </c>
      <c r="Q23">
        <v>3182.74</v>
      </c>
      <c r="R23">
        <v>3182.742975</v>
      </c>
      <c r="T23" t="str">
        <f t="shared" ref="T23:T28" si="4">A23</f>
        <v>G23_PILOT_009</v>
      </c>
      <c r="U23" t="str">
        <f t="shared" ref="U23:U34" si="5">$B$6&amp;$A$1&amp;CHAR(10)&amp;$A$2&amp;B23&amp;CHAR(10)&amp;$A$3&amp;C23&amp;CHAR(10)&amp;$A$4&amp;D23&amp;CHAR(10)&amp;$A$5&amp;H23&amp;CHAR(10)&amp;$A$6&amp;I23&amp;CHAR(10)&amp;$A$7&amp;J23</f>
        <v>header  set_nozzle=0
set_gerr2=-0.162104973520345
set_gerr1=2.49307782009197
set_gerr0=-0.182867541789473
set_s1=-0.052
set_s2=1.1028
set_tr=300</v>
      </c>
      <c r="V23" t="str">
        <f t="shared" ref="V23:V34" si="6">$B$6&amp;$B$1&amp;O23&amp;CHAR(10)&amp;$B$2&amp;N23&amp;CHAR(10)&amp;$B$3&amp;M23&amp;CHAR(10)&amp;$B$4&amp;L23&amp;CHAR(10)&amp;$B$5&amp;K23&amp;CHAR(10)&amp;$B$7</f>
        <v>header  set_bp0=-185.197701170346
set_bp1=369.927254766791
set_bp2=-238.311866257382
set_bp3=64.0085842919671
set_bp4=-5.21271572699199
purge_time=120</v>
      </c>
      <c r="W23" t="str">
        <f t="shared" ref="W23:W34" si="7">$B$6&amp;$A$8&amp;CHAR(10)&amp;$A$2&amp;E23&amp;CHAR(10)&amp;$A$3&amp;F23&amp;CHAR(10)&amp;$A$4&amp;G23&amp;CHAR(10)&amp;$A$5&amp;H23&amp;CHAR(10)&amp;$A$6&amp;I23&amp;CHAR(10)&amp;$A$7&amp;J23&amp;CHAR(10)&amp;$C$1&amp;P23&amp;CHAR(10)&amp;$C$2&amp;R23</f>
        <v>header  set_nozzle=1
set_gerr2=-2.61760908724672
set_gerr1=26.5241027627527
set_gerr0=-18.4374576310026
set_s1=-0.052
set_s2=1.1028
set_tr=300
set_v1=0.4644
set_v2=3182.742975</v>
      </c>
    </row>
    <row r="24" spans="1:23">
      <c r="A24" t="s">
        <v>111</v>
      </c>
      <c r="B24">
        <v>-0.268030593011387</v>
      </c>
      <c r="C24">
        <v>2.91739685247398</v>
      </c>
      <c r="D24">
        <v>-1.16602991413393</v>
      </c>
      <c r="E24">
        <v>-2.9231487202459</v>
      </c>
      <c r="F24">
        <v>27.6312327357239</v>
      </c>
      <c r="G24">
        <v>-21.4508856025123</v>
      </c>
      <c r="H24">
        <v>-0.052</v>
      </c>
      <c r="I24">
        <v>1.1028</v>
      </c>
      <c r="J24">
        <v>300</v>
      </c>
      <c r="K24">
        <v>-5.41176897407699</v>
      </c>
      <c r="L24">
        <v>66.1134699426362</v>
      </c>
      <c r="M24">
        <v>-246.841263466256</v>
      </c>
      <c r="N24">
        <v>384.936934330236</v>
      </c>
      <c r="O24">
        <v>-196.269731305022</v>
      </c>
      <c r="P24">
        <v>0.4644</v>
      </c>
      <c r="Q24">
        <v>3147.05</v>
      </c>
      <c r="R24">
        <v>3180.118</v>
      </c>
      <c r="T24" t="str">
        <f t="shared" si="4"/>
        <v>G23_PILOT_010</v>
      </c>
      <c r="U24" t="str">
        <f t="shared" si="5"/>
        <v>header  set_nozzle=0
set_gerr2=-0.268030593011387
set_gerr1=2.91739685247398
set_gerr0=-1.16602991413393
set_s1=-0.052
set_s2=1.1028
set_tr=300</v>
      </c>
      <c r="V24" t="str">
        <f t="shared" si="6"/>
        <v>header  set_bp0=-196.269731305022
set_bp1=384.936934330236
set_bp2=-246.841263466256
set_bp3=66.1134699426362
set_bp4=-5.41176897407699
purge_time=120</v>
      </c>
      <c r="W24" t="str">
        <f t="shared" si="7"/>
        <v>header  set_nozzle=1
set_gerr2=-2.9231487202459
set_gerr1=27.6312327357239
set_gerr0=-21.4508856025123
set_s1=-0.052
set_s2=1.1028
set_tr=300
set_v1=0.4644
set_v2=3180.118</v>
      </c>
    </row>
    <row r="25" spans="1:23">
      <c r="A25" t="s">
        <v>112</v>
      </c>
      <c r="B25">
        <v>-0.237658341020965</v>
      </c>
      <c r="C25">
        <v>2.72638366442019</v>
      </c>
      <c r="D25">
        <v>-1.05277197434582</v>
      </c>
      <c r="E25">
        <v>-2.82103391696239</v>
      </c>
      <c r="F25">
        <v>26.9965317353026</v>
      </c>
      <c r="G25">
        <v>-20.8261620315637</v>
      </c>
      <c r="H25">
        <v>-0.052</v>
      </c>
      <c r="I25">
        <v>1.1028</v>
      </c>
      <c r="J25">
        <v>300</v>
      </c>
      <c r="K25">
        <v>-5.52762785187605</v>
      </c>
      <c r="L25">
        <v>67.4117037523037</v>
      </c>
      <c r="M25">
        <v>-251.967610780777</v>
      </c>
      <c r="N25">
        <v>393.245156165665</v>
      </c>
      <c r="O25">
        <v>-201.034391832692</v>
      </c>
      <c r="P25">
        <v>0.4644</v>
      </c>
      <c r="Q25">
        <v>3069.63</v>
      </c>
      <c r="R25">
        <v>3186.617</v>
      </c>
      <c r="T25" t="str">
        <f t="shared" si="4"/>
        <v>G23_PILOT_011</v>
      </c>
      <c r="U25" t="str">
        <f t="shared" si="5"/>
        <v>header  set_nozzle=0
set_gerr2=-0.237658341020965
set_gerr1=2.72638366442019
set_gerr0=-1.05277197434582
set_s1=-0.052
set_s2=1.1028
set_tr=300</v>
      </c>
      <c r="V25" t="str">
        <f t="shared" si="6"/>
        <v>header  set_bp0=-201.034391832692
set_bp1=393.245156165665
set_bp2=-251.967610780777
set_bp3=67.4117037523037
set_bp4=-5.52762785187605
purge_time=120</v>
      </c>
      <c r="W25" t="str">
        <f t="shared" si="7"/>
        <v>header  set_nozzle=1
set_gerr2=-2.82103391696239
set_gerr1=26.9965317353026
set_gerr0=-20.8261620315637
set_s1=-0.052
set_s2=1.1028
set_tr=300
set_v1=0.4644
set_v2=3186.617</v>
      </c>
    </row>
    <row r="26" spans="1:23">
      <c r="A26" t="s">
        <v>113</v>
      </c>
      <c r="B26">
        <v>-0.25096937378252</v>
      </c>
      <c r="C26">
        <v>2.84120083528348</v>
      </c>
      <c r="D26">
        <v>-1.14682154899529</v>
      </c>
      <c r="E26">
        <v>-3.10603448253075</v>
      </c>
      <c r="F26">
        <v>29.5319601805491</v>
      </c>
      <c r="G26">
        <v>-26.1875324193122</v>
      </c>
      <c r="H26">
        <v>-0.052</v>
      </c>
      <c r="I26">
        <v>1.1028</v>
      </c>
      <c r="J26">
        <v>300</v>
      </c>
      <c r="K26" s="5">
        <v>-5.492101649</v>
      </c>
      <c r="L26" s="5">
        <v>67.19969739</v>
      </c>
      <c r="M26" s="5">
        <v>-251.7549265</v>
      </c>
      <c r="N26" s="5">
        <v>394.1804167</v>
      </c>
      <c r="O26" s="5">
        <v>-202.2943636</v>
      </c>
      <c r="P26">
        <v>0.4644</v>
      </c>
      <c r="Q26">
        <v>3161.85</v>
      </c>
      <c r="R26">
        <v>3161.851326</v>
      </c>
      <c r="T26" t="str">
        <f t="shared" si="4"/>
        <v>G23_PILOT_012</v>
      </c>
      <c r="U26" t="str">
        <f t="shared" si="5"/>
        <v>header  set_nozzle=0
set_gerr2=-0.25096937378252
set_gerr1=2.84120083528348
set_gerr0=-1.14682154899529
set_s1=-0.052
set_s2=1.1028
set_tr=300</v>
      </c>
      <c r="V26" t="str">
        <f t="shared" si="6"/>
        <v>header  set_bp0=-202.2943636
set_bp1=394.1804167
set_bp2=-251.7549265
set_bp3=67.19969739
set_bp4=-5.492101649
purge_time=120</v>
      </c>
      <c r="W26" t="str">
        <f t="shared" si="7"/>
        <v>header  set_nozzle=1
set_gerr2=-3.10603448253075
set_gerr1=29.5319601805491
set_gerr0=-26.1875324193122
set_s1=-0.052
set_s2=1.1028
set_tr=300
set_v1=0.4644
set_v2=3161.851326</v>
      </c>
    </row>
    <row r="27" spans="1:23">
      <c r="A27" s="4" t="s">
        <v>114</v>
      </c>
      <c r="B27">
        <v>-0.267886103271512</v>
      </c>
      <c r="C27">
        <v>2.90421164360868</v>
      </c>
      <c r="D27">
        <v>-1.18401868982234</v>
      </c>
      <c r="E27">
        <v>-2.91235379342406</v>
      </c>
      <c r="F27">
        <v>27.3867386576567</v>
      </c>
      <c r="G27">
        <v>-20.9552558960522</v>
      </c>
      <c r="H27">
        <v>-0.052</v>
      </c>
      <c r="I27">
        <v>1.1028</v>
      </c>
      <c r="J27">
        <v>300</v>
      </c>
      <c r="K27">
        <v>-5.42933995466606</v>
      </c>
      <c r="L27">
        <v>66.4175957451387</v>
      </c>
      <c r="M27">
        <v>-248.178766475656</v>
      </c>
      <c r="N27">
        <v>387.479004693136</v>
      </c>
      <c r="O27">
        <v>-198.125512343751</v>
      </c>
      <c r="P27">
        <v>0.4644</v>
      </c>
      <c r="Q27">
        <v>3090.23</v>
      </c>
      <c r="R27">
        <v>3181.185</v>
      </c>
      <c r="T27" t="str">
        <f t="shared" si="4"/>
        <v>G23_PILOT_013</v>
      </c>
      <c r="U27" t="str">
        <f t="shared" si="5"/>
        <v>header  set_nozzle=0
set_gerr2=-0.267886103271512
set_gerr1=2.90421164360868
set_gerr0=-1.18401868982234
set_s1=-0.052
set_s2=1.1028
set_tr=300</v>
      </c>
      <c r="V27" t="str">
        <f t="shared" si="6"/>
        <v>header  set_bp0=-198.125512343751
set_bp1=387.479004693136
set_bp2=-248.178766475656
set_bp3=66.4175957451387
set_bp4=-5.42933995466606
purge_time=120</v>
      </c>
      <c r="W27" t="str">
        <f t="shared" si="7"/>
        <v>header  set_nozzle=1
set_gerr2=-2.91235379342406
set_gerr1=27.3867386576567
set_gerr0=-20.9552558960522
set_s1=-0.052
set_s2=1.1028
set_tr=300
set_v1=0.4644
set_v2=3181.185</v>
      </c>
    </row>
    <row r="28" spans="1:23">
      <c r="A28" t="s">
        <v>115</v>
      </c>
      <c r="B28">
        <v>-0.246226692928559</v>
      </c>
      <c r="C28">
        <v>2.78236033148645</v>
      </c>
      <c r="D28">
        <v>-1.1247196750974</v>
      </c>
      <c r="E28">
        <v>-1.46951391763077</v>
      </c>
      <c r="F28">
        <v>18.2832991485617</v>
      </c>
      <c r="G28">
        <v>-2.80489398414312</v>
      </c>
      <c r="H28">
        <v>-0.052</v>
      </c>
      <c r="I28">
        <v>1.1028</v>
      </c>
      <c r="J28">
        <v>300</v>
      </c>
      <c r="K28">
        <v>-5.44524722511112</v>
      </c>
      <c r="L28">
        <v>66.618164058088</v>
      </c>
      <c r="M28">
        <v>-249.656669785784</v>
      </c>
      <c r="N28">
        <v>391.072225053962</v>
      </c>
      <c r="O28">
        <v>-200.65324570912</v>
      </c>
      <c r="P28">
        <v>0.4644</v>
      </c>
      <c r="Q28">
        <v>3163.38</v>
      </c>
      <c r="R28">
        <v>3163.385657</v>
      </c>
      <c r="T28" t="str">
        <f t="shared" si="4"/>
        <v>G23_PILOT_014</v>
      </c>
      <c r="U28" t="str">
        <f t="shared" si="5"/>
        <v>header  set_nozzle=0
set_gerr2=-0.246226692928559
set_gerr1=2.78236033148645
set_gerr0=-1.1247196750974
set_s1=-0.052
set_s2=1.1028
set_tr=300</v>
      </c>
      <c r="V28" t="str">
        <f t="shared" si="6"/>
        <v>header  set_bp0=-200.65324570912
set_bp1=391.072225053962
set_bp2=-249.656669785784
set_bp3=66.618164058088
set_bp4=-5.44524722511112
purge_time=120</v>
      </c>
      <c r="W28" t="str">
        <f t="shared" si="7"/>
        <v>header  set_nozzle=1
set_gerr2=-1.46951391763077
set_gerr1=18.2832991485617
set_gerr0=-2.80489398414312
set_s1=-0.052
set_s2=1.1028
set_tr=300
set_v1=0.4644
set_v2=3163.385657</v>
      </c>
    </row>
    <row r="29" spans="1:23">
      <c r="A29" t="s">
        <v>116</v>
      </c>
      <c r="B29">
        <v>-0.291021959</v>
      </c>
      <c r="C29">
        <v>3.093552151</v>
      </c>
      <c r="D29">
        <v>-1.619278638</v>
      </c>
      <c r="E29">
        <v>-2.911825466</v>
      </c>
      <c r="F29">
        <v>28.50310647</v>
      </c>
      <c r="G29">
        <v>-24.48033336</v>
      </c>
      <c r="H29">
        <v>-0.052</v>
      </c>
      <c r="I29">
        <v>1.1028</v>
      </c>
      <c r="J29">
        <v>300</v>
      </c>
      <c r="K29">
        <v>-5.600002075</v>
      </c>
      <c r="L29">
        <v>68.41988733</v>
      </c>
      <c r="M29">
        <v>-256.0148838</v>
      </c>
      <c r="N29">
        <v>398.4215926</v>
      </c>
      <c r="O29">
        <v>-203.7450989</v>
      </c>
      <c r="P29">
        <v>0.4644</v>
      </c>
      <c r="Q29">
        <v>3192.196242</v>
      </c>
      <c r="R29">
        <v>3192.196242</v>
      </c>
      <c r="T29" t="s">
        <v>116</v>
      </c>
      <c r="U29" t="str">
        <f t="shared" si="5"/>
        <v>header  set_nozzle=0
set_gerr2=-0.291021959
set_gerr1=3.093552151
set_gerr0=-1.619278638
set_s1=-0.052
set_s2=1.1028
set_tr=300</v>
      </c>
      <c r="V29" t="str">
        <f t="shared" si="6"/>
        <v>header  set_bp0=-203.7450989
set_bp1=398.4215926
set_bp2=-256.0148838
set_bp3=68.41988733
set_bp4=-5.600002075
purge_time=120</v>
      </c>
      <c r="W29" t="str">
        <f t="shared" si="7"/>
        <v>header  set_nozzle=1
set_gerr2=-2.911825466
set_gerr1=28.50310647
set_gerr0=-24.48033336
set_s1=-0.052
set_s2=1.1028
set_tr=300
set_v1=0.4644
set_v2=3192.196242</v>
      </c>
    </row>
    <row r="30" spans="1:23">
      <c r="A30" t="s">
        <v>117</v>
      </c>
      <c r="B30">
        <v>-0.272008445</v>
      </c>
      <c r="C30">
        <v>2.911550158</v>
      </c>
      <c r="D30">
        <v>-1.209397179</v>
      </c>
      <c r="E30">
        <v>-2.84429262</v>
      </c>
      <c r="F30">
        <v>27.39621765</v>
      </c>
      <c r="G30">
        <v>-22.01586111</v>
      </c>
      <c r="H30">
        <v>-0.052</v>
      </c>
      <c r="I30">
        <v>1.1028</v>
      </c>
      <c r="J30">
        <v>300</v>
      </c>
      <c r="K30">
        <v>-5.555839181</v>
      </c>
      <c r="L30">
        <v>68.16133</v>
      </c>
      <c r="M30">
        <v>-255.685246</v>
      </c>
      <c r="N30">
        <v>399.523491</v>
      </c>
      <c r="O30">
        <v>-205.3736612</v>
      </c>
      <c r="P30">
        <v>0.4644</v>
      </c>
      <c r="Q30">
        <v>3194.428933</v>
      </c>
      <c r="R30">
        <v>3194.428933</v>
      </c>
      <c r="T30" t="s">
        <v>117</v>
      </c>
      <c r="U30" t="str">
        <f t="shared" si="5"/>
        <v>header  set_nozzle=0
set_gerr2=-0.272008445
set_gerr1=2.911550158
set_gerr0=-1.209397179
set_s1=-0.052
set_s2=1.1028
set_tr=300</v>
      </c>
      <c r="V30" t="str">
        <f t="shared" si="6"/>
        <v>header  set_bp0=-205.3736612
set_bp1=399.523491
set_bp2=-255.685246
set_bp3=68.16133
set_bp4=-5.555839181
purge_time=120</v>
      </c>
      <c r="W30" t="str">
        <f t="shared" si="7"/>
        <v>header  set_nozzle=1
set_gerr2=-2.84429262
set_gerr1=27.39621765
set_gerr0=-22.01586111
set_s1=-0.052
set_s2=1.1028
set_tr=300
set_v1=0.4644
set_v2=3194.428933</v>
      </c>
    </row>
    <row r="31" spans="1:23">
      <c r="A31" t="s">
        <v>118</v>
      </c>
      <c r="B31">
        <v>-0.236865378</v>
      </c>
      <c r="C31">
        <v>2.827562459</v>
      </c>
      <c r="D31">
        <v>-1.053668749</v>
      </c>
      <c r="E31">
        <v>-2.846886866</v>
      </c>
      <c r="F31">
        <v>27.69521962</v>
      </c>
      <c r="G31">
        <v>-22.97984793</v>
      </c>
      <c r="H31">
        <v>-0.052</v>
      </c>
      <c r="I31">
        <v>1.1028</v>
      </c>
      <c r="J31">
        <v>300</v>
      </c>
      <c r="K31">
        <v>-5.554157904</v>
      </c>
      <c r="L31">
        <v>68.1006649</v>
      </c>
      <c r="M31">
        <v>-255.0675604</v>
      </c>
      <c r="N31">
        <v>397.7455745</v>
      </c>
      <c r="O31">
        <v>-204.3110964</v>
      </c>
      <c r="P31">
        <v>0.4644</v>
      </c>
      <c r="Q31">
        <v>3194.376341</v>
      </c>
      <c r="R31">
        <v>3194.376341</v>
      </c>
      <c r="T31" t="s">
        <v>118</v>
      </c>
      <c r="U31" t="str">
        <f t="shared" si="5"/>
        <v>header  set_nozzle=0
set_gerr2=-0.236865378
set_gerr1=2.827562459
set_gerr0=-1.053668749
set_s1=-0.052
set_s2=1.1028
set_tr=300</v>
      </c>
      <c r="V31" t="str">
        <f t="shared" si="6"/>
        <v>header  set_bp0=-204.3110964
set_bp1=397.7455745
set_bp2=-255.0675604
set_bp3=68.1006649
set_bp4=-5.554157904
purge_time=120</v>
      </c>
      <c r="W31" t="str">
        <f t="shared" si="7"/>
        <v>header  set_nozzle=1
set_gerr2=-2.846886866
set_gerr1=27.69521962
set_gerr0=-22.97984793
set_s1=-0.052
set_s2=1.1028
set_tr=300
set_v1=0.4644
set_v2=3194.376341</v>
      </c>
    </row>
    <row r="32" spans="1:23">
      <c r="A32" t="s">
        <v>119</v>
      </c>
      <c r="B32">
        <v>-0.263497489</v>
      </c>
      <c r="C32">
        <v>3.10216538</v>
      </c>
      <c r="D32">
        <v>-1.46306167</v>
      </c>
      <c r="E32">
        <v>-2.984005693</v>
      </c>
      <c r="F32">
        <v>30.49236027</v>
      </c>
      <c r="G32">
        <v>-29.40416235</v>
      </c>
      <c r="H32">
        <v>-0.052</v>
      </c>
      <c r="I32">
        <v>1.1028</v>
      </c>
      <c r="J32">
        <v>300</v>
      </c>
      <c r="K32">
        <v>-5.625105157</v>
      </c>
      <c r="L32">
        <v>68.66789843</v>
      </c>
      <c r="M32">
        <v>-256.955473</v>
      </c>
      <c r="N32">
        <v>401.370979</v>
      </c>
      <c r="O32">
        <v>-206.2219764</v>
      </c>
      <c r="P32">
        <v>0.4644</v>
      </c>
      <c r="Q32">
        <v>3194.884635</v>
      </c>
      <c r="R32">
        <v>3194.884635</v>
      </c>
      <c r="T32" t="s">
        <v>119</v>
      </c>
      <c r="U32" t="str">
        <f t="shared" si="5"/>
        <v>header  set_nozzle=0
set_gerr2=-0.263497489
set_gerr1=3.10216538
set_gerr0=-1.46306167
set_s1=-0.052
set_s2=1.1028
set_tr=300</v>
      </c>
      <c r="V32" t="str">
        <f t="shared" si="6"/>
        <v>header  set_bp0=-206.2219764
set_bp1=401.370979
set_bp2=-256.955473
set_bp3=68.66789843
set_bp4=-5.625105157
purge_time=120</v>
      </c>
      <c r="W32" t="str">
        <f t="shared" si="7"/>
        <v>header  set_nozzle=1
set_gerr2=-2.984005693
set_gerr1=30.49236027
set_gerr0=-29.40416235
set_s1=-0.052
set_s2=1.1028
set_tr=300
set_v1=0.4644
set_v2=3194.884635</v>
      </c>
    </row>
    <row r="33" spans="1:23">
      <c r="A33" t="s">
        <v>120</v>
      </c>
      <c r="B33">
        <v>-0.347866906</v>
      </c>
      <c r="C33">
        <v>3.802630058</v>
      </c>
      <c r="D33">
        <v>-1.887415354</v>
      </c>
      <c r="E33">
        <v>-2.859956609</v>
      </c>
      <c r="F33">
        <v>29.43466365</v>
      </c>
      <c r="G33">
        <v>-27.09931273</v>
      </c>
      <c r="H33">
        <v>-0.052</v>
      </c>
      <c r="I33">
        <v>1.1028</v>
      </c>
      <c r="J33">
        <v>300</v>
      </c>
      <c r="K33">
        <v>-3.988950794</v>
      </c>
      <c r="L33">
        <v>52.13164588</v>
      </c>
      <c r="M33">
        <v>-201.1157761</v>
      </c>
      <c r="N33">
        <v>321.4795726</v>
      </c>
      <c r="O33">
        <v>-166.2919624</v>
      </c>
      <c r="P33">
        <v>0.4644</v>
      </c>
      <c r="Q33">
        <v>3186.166691</v>
      </c>
      <c r="R33">
        <f>Q33</f>
        <v>3186.166691</v>
      </c>
      <c r="T33" t="s">
        <v>120</v>
      </c>
      <c r="U33" t="str">
        <f t="shared" si="5"/>
        <v>header  set_nozzle=0
set_gerr2=-0.347866906
set_gerr1=3.802630058
set_gerr0=-1.887415354
set_s1=-0.052
set_s2=1.1028
set_tr=300</v>
      </c>
      <c r="V33" t="str">
        <f t="shared" si="6"/>
        <v>header  set_bp0=-166.2919624
set_bp1=321.4795726
set_bp2=-201.1157761
set_bp3=52.13164588
set_bp4=-3.988950794
purge_time=120</v>
      </c>
      <c r="W33" t="str">
        <f t="shared" si="7"/>
        <v>header  set_nozzle=1
set_gerr2=-2.859956609
set_gerr1=29.43466365
set_gerr0=-27.09931273
set_s1=-0.052
set_s2=1.1028
set_tr=300
set_v1=0.4644
set_v2=3186.166691</v>
      </c>
    </row>
    <row r="34" spans="1:23">
      <c r="A34" t="s">
        <v>121</v>
      </c>
      <c r="B34">
        <v>-0.452352945</v>
      </c>
      <c r="C34">
        <v>4.234889184</v>
      </c>
      <c r="D34">
        <v>-1.94435024</v>
      </c>
      <c r="E34">
        <v>-2.914269466</v>
      </c>
      <c r="F34">
        <v>28.87655653</v>
      </c>
      <c r="G34">
        <v>-23.40297549</v>
      </c>
      <c r="H34">
        <v>-0.052</v>
      </c>
      <c r="I34">
        <v>1.1028</v>
      </c>
      <c r="J34">
        <v>300</v>
      </c>
      <c r="K34">
        <v>-4.993325238</v>
      </c>
      <c r="L34">
        <v>63.77408527</v>
      </c>
      <c r="M34">
        <v>-240.8019098</v>
      </c>
      <c r="N34">
        <v>378.6306389</v>
      </c>
      <c r="O34">
        <v>-190.9759799</v>
      </c>
      <c r="P34">
        <v>0.4644</v>
      </c>
      <c r="Q34">
        <v>3190.488579</v>
      </c>
      <c r="R34">
        <f>Q34</f>
        <v>3190.488579</v>
      </c>
      <c r="T34" t="s">
        <v>121</v>
      </c>
      <c r="U34" t="str">
        <f t="shared" si="5"/>
        <v>header  set_nozzle=0
set_gerr2=-0.452352945
set_gerr1=4.234889184
set_gerr0=-1.94435024
set_s1=-0.052
set_s2=1.1028
set_tr=300</v>
      </c>
      <c r="V34" t="str">
        <f t="shared" si="6"/>
        <v>header  set_bp0=-190.9759799
set_bp1=378.6306389
set_bp2=-240.8019098
set_bp3=63.77408527
set_bp4=-4.993325238
purge_time=120</v>
      </c>
      <c r="W34" t="str">
        <f t="shared" si="7"/>
        <v>header  set_nozzle=1
set_gerr2=-2.914269466
set_gerr1=28.87655653
set_gerr0=-23.40297549
set_s1=-0.052
set_s2=1.1028
set_tr=300
set_v1=0.4644
set_v2=3190.488579</v>
      </c>
    </row>
    <row r="37" ht="15" spans="1:10">
      <c r="A37" s="6"/>
      <c r="J37" s="3"/>
    </row>
    <row r="38" spans="1:1">
      <c r="A38" s="6"/>
    </row>
    <row r="39" spans="1:7">
      <c r="A39" s="6"/>
      <c r="G39" s="6"/>
    </row>
    <row r="42" ht="15" spans="7:7">
      <c r="G42" s="3"/>
    </row>
    <row r="44" ht="99.75" spans="1:7">
      <c r="A44" s="8" t="s">
        <v>122</v>
      </c>
      <c r="B44" s="8"/>
      <c r="C44" s="8"/>
      <c r="G44" s="8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21"/>
  <sheetViews>
    <sheetView workbookViewId="0">
      <selection activeCell="C26" sqref="C26"/>
    </sheetView>
  </sheetViews>
  <sheetFormatPr defaultColWidth="9" defaultRowHeight="14.25" outlineLevelCol="3"/>
  <cols>
    <col min="2" max="2" width="43.375" customWidth="1"/>
  </cols>
  <sheetData>
    <row r="1" spans="1:4">
      <c r="A1" t="s">
        <v>123</v>
      </c>
      <c r="B1" t="s">
        <v>92</v>
      </c>
      <c r="C1" t="s">
        <v>124</v>
      </c>
      <c r="D1" t="s">
        <v>125</v>
      </c>
    </row>
    <row r="2" spans="1:4">
      <c r="A2" t="s">
        <v>126</v>
      </c>
      <c r="B2" t="s">
        <v>127</v>
      </c>
      <c r="C2" t="s">
        <v>128</v>
      </c>
      <c r="D2" s="7">
        <v>45438</v>
      </c>
    </row>
    <row r="3" spans="1:4">
      <c r="A3" t="s">
        <v>129</v>
      </c>
      <c r="B3" t="s">
        <v>130</v>
      </c>
      <c r="C3" t="s">
        <v>128</v>
      </c>
      <c r="D3" s="7">
        <v>45438</v>
      </c>
    </row>
    <row r="4" spans="1:2">
      <c r="A4" t="s">
        <v>131</v>
      </c>
      <c r="B4" t="s">
        <v>132</v>
      </c>
    </row>
    <row r="5" spans="1:4">
      <c r="A5" t="s">
        <v>133</v>
      </c>
      <c r="B5" t="s">
        <v>134</v>
      </c>
      <c r="C5" t="s">
        <v>128</v>
      </c>
      <c r="D5" s="7">
        <v>45448</v>
      </c>
    </row>
    <row r="6" spans="1:4">
      <c r="A6" t="s">
        <v>135</v>
      </c>
      <c r="B6" t="s">
        <v>136</v>
      </c>
      <c r="C6" t="s">
        <v>128</v>
      </c>
      <c r="D6" s="7">
        <v>45470</v>
      </c>
    </row>
    <row r="7" spans="1:4">
      <c r="A7" t="s">
        <v>137</v>
      </c>
      <c r="B7" t="s">
        <v>138</v>
      </c>
      <c r="C7" t="s">
        <v>128</v>
      </c>
      <c r="D7" s="7">
        <v>45499</v>
      </c>
    </row>
    <row r="8" spans="1:4">
      <c r="A8" t="s">
        <v>139</v>
      </c>
      <c r="B8" t="s">
        <v>140</v>
      </c>
      <c r="C8" t="s">
        <v>128</v>
      </c>
      <c r="D8" s="7">
        <v>45512</v>
      </c>
    </row>
    <row r="9" spans="1:4">
      <c r="A9" t="s">
        <v>141</v>
      </c>
      <c r="B9" t="s">
        <v>142</v>
      </c>
      <c r="C9" t="s">
        <v>128</v>
      </c>
      <c r="D9" s="7">
        <v>45524</v>
      </c>
    </row>
    <row r="10" spans="1:4">
      <c r="A10" t="s">
        <v>143</v>
      </c>
      <c r="B10" t="s">
        <v>144</v>
      </c>
      <c r="C10" t="s">
        <v>128</v>
      </c>
      <c r="D10" s="7">
        <v>45592</v>
      </c>
    </row>
    <row r="11" spans="1:4">
      <c r="A11" t="s">
        <v>145</v>
      </c>
      <c r="B11" t="s">
        <v>146</v>
      </c>
      <c r="C11" t="s">
        <v>128</v>
      </c>
      <c r="D11" s="7">
        <v>45652</v>
      </c>
    </row>
    <row r="12" spans="1:4">
      <c r="A12" t="s">
        <v>147</v>
      </c>
      <c r="B12" t="s">
        <v>148</v>
      </c>
      <c r="C12" t="s">
        <v>149</v>
      </c>
      <c r="D12" s="7">
        <v>45667</v>
      </c>
    </row>
    <row r="13" spans="1:4">
      <c r="A13" t="s">
        <v>150</v>
      </c>
      <c r="B13" s="4" t="s">
        <v>151</v>
      </c>
      <c r="C13" t="s">
        <v>149</v>
      </c>
      <c r="D13" s="7">
        <v>45693</v>
      </c>
    </row>
    <row r="14" spans="1:4">
      <c r="A14" t="s">
        <v>152</v>
      </c>
      <c r="B14" s="4" t="s">
        <v>153</v>
      </c>
      <c r="C14" t="s">
        <v>128</v>
      </c>
      <c r="D14" s="7">
        <v>45708</v>
      </c>
    </row>
    <row r="15" spans="1:4">
      <c r="A15" t="s">
        <v>154</v>
      </c>
      <c r="B15" s="4" t="s">
        <v>155</v>
      </c>
      <c r="C15" t="s">
        <v>128</v>
      </c>
      <c r="D15" s="7">
        <v>45713</v>
      </c>
    </row>
    <row r="16" spans="1:4">
      <c r="A16" t="s">
        <v>156</v>
      </c>
      <c r="B16" s="4" t="s">
        <v>157</v>
      </c>
      <c r="C16" t="s">
        <v>128</v>
      </c>
      <c r="D16" s="7">
        <v>45769</v>
      </c>
    </row>
    <row r="17" spans="1:4">
      <c r="A17" t="s">
        <v>158</v>
      </c>
      <c r="B17" s="4" t="s">
        <v>159</v>
      </c>
      <c r="C17" t="s">
        <v>128</v>
      </c>
      <c r="D17" s="7">
        <v>45771</v>
      </c>
    </row>
    <row r="18" spans="1:4">
      <c r="A18" t="s">
        <v>160</v>
      </c>
      <c r="B18" s="4" t="s">
        <v>161</v>
      </c>
      <c r="C18" t="s">
        <v>128</v>
      </c>
      <c r="D18" s="7">
        <v>45776</v>
      </c>
    </row>
    <row r="19" spans="1:4">
      <c r="A19" t="s">
        <v>162</v>
      </c>
      <c r="B19" s="4" t="s">
        <v>163</v>
      </c>
      <c r="C19" t="s">
        <v>128</v>
      </c>
      <c r="D19" s="7">
        <v>45786</v>
      </c>
    </row>
    <row r="20" spans="1:4">
      <c r="A20" t="s">
        <v>164</v>
      </c>
      <c r="B20" t="s">
        <v>140</v>
      </c>
      <c r="C20" t="s">
        <v>128</v>
      </c>
      <c r="D20" s="7">
        <v>45791</v>
      </c>
    </row>
    <row r="21" spans="1:4">
      <c r="A21" t="s">
        <v>164</v>
      </c>
      <c r="B21" s="4" t="s">
        <v>165</v>
      </c>
      <c r="C21" s="4" t="s">
        <v>149</v>
      </c>
      <c r="D21" s="7">
        <v>45792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75"/>
  <sheetViews>
    <sheetView topLeftCell="A28" workbookViewId="0">
      <selection activeCell="B57" sqref="B57"/>
    </sheetView>
  </sheetViews>
  <sheetFormatPr defaultColWidth="8.625" defaultRowHeight="14.25" outlineLevelCol="3"/>
  <cols>
    <col min="1" max="1" width="31.625" customWidth="1"/>
    <col min="2" max="2" width="38.375" customWidth="1"/>
    <col min="3" max="3" width="30.5" customWidth="1"/>
    <col min="4" max="4" width="60.625" customWidth="1"/>
  </cols>
  <sheetData>
    <row r="1" spans="1:2">
      <c r="A1" s="4" t="str">
        <f>气体参数!N2</f>
        <v>header set_gas=1
set_shr=1.667
set_mw=4.002
set_c1=1.115
set_c2=0.363025318922611
set_c3=0.487092169440701
set_a=1
set_b=0
set_c=0
set_d=0</v>
      </c>
      <c r="B1" t="s">
        <v>11</v>
      </c>
    </row>
    <row r="2" spans="1:2">
      <c r="A2" s="4" t="str">
        <f>气体参数!N3</f>
        <v>header set_gas=4
set_shr=1.667
set_mw=39.948
set_c1=1.269
set_c2=0.114902092344169
set_c3=0.487092169440701
set_a=1
set_b=0
set_c=0
set_d=0</v>
      </c>
      <c r="B2" t="s">
        <v>13</v>
      </c>
    </row>
    <row r="3" spans="1:2">
      <c r="A3" s="4" t="str">
        <f>气体参数!N4</f>
        <v>header set_gas=13
set_shr=1.4
set_mw=28
set_c1=1
set_c2=0.129402082031238
set_c3=0.528281787717174
set_a=1
set_b=0
set_c=0
set_d=0</v>
      </c>
      <c r="B3" t="s">
        <v>15</v>
      </c>
    </row>
    <row r="4" spans="1:2">
      <c r="A4" s="4" t="str">
        <f>气体参数!N5</f>
        <v>header set_gas=25
set_shr=1.289
set_mw=44.01
set_c1=0.8366
set_c2=0.100281321601283
set_c3=0.547723501628019
set_a=1
set_b=0
set_c=0
set_d=0</v>
      </c>
      <c r="B4" t="s">
        <v>17</v>
      </c>
    </row>
    <row r="5" spans="1:2">
      <c r="A5" s="4" t="str">
        <f>气体参数!N6</f>
        <v>header set_gas=110
set_shr=1.1
set_mw=146
set_c1=0.853
set_c2=0.0520034641302041
set_c3=0.584679289086437
set_a=1
set_b=0
set_c=0
set_d=0</v>
      </c>
      <c r="B5" t="s">
        <v>19</v>
      </c>
    </row>
    <row r="6" spans="1:2">
      <c r="A6" s="4" t="str">
        <f>气体参数!N7</f>
        <v>header set_gas=108
set_shr=1.1
set_mw=169.9
set_c1=0.98
set_c2=0.0482072117274695
set_c3=0.584679289086437
set_a=4.0032
set_b=1149.8
set_c=-43.04
set_d=20</v>
      </c>
      <c r="B6" t="s">
        <v>21</v>
      </c>
    </row>
    <row r="7" spans="1:2">
      <c r="A7" s="4" t="str">
        <f>气体参数!N8</f>
        <v>header set_gas=15
set_shr=1.4
set_mw=32
set_c1=1.15
set_c2=0.121044564024027
set_c3=0.528281787717174
set_a=1
set_b=0
set_c=0
set_d=0</v>
      </c>
      <c r="B7" t="s">
        <v>23</v>
      </c>
    </row>
    <row r="8" spans="1:2">
      <c r="A8" s="4" t="str">
        <f>气体参数!N9</f>
        <v>header set_gas=297
set_shr=1.06
set_mw=162
set_c1=0.853
set_c2=0.0486993391548769
set_c3=0.59321077406382
set_a=0.06
set_b=0
set_c=0
set_d=0</v>
      </c>
      <c r="B8" t="s">
        <v>25</v>
      </c>
    </row>
    <row r="9" spans="1:2">
      <c r="A9" s="4" t="str">
        <f>气体参数!N10</f>
        <v>header set_gas=28
set_shr=1.32
set_mw=16
set_c1=0.58
set_c2=0.167713013820073
set_c3=0.542139179851747
set_a=1
set_b=0
set_c=0
set_d=0</v>
      </c>
      <c r="B9" t="s">
        <v>27</v>
      </c>
    </row>
    <row r="10" spans="1:2">
      <c r="A10" s="4" t="str">
        <f>气体参数!N11</f>
        <v>header set_gas=34
set_shr=1.25
set_mw=60
set_c1=0.69
set_c2=0.0849557993059992
set_c3=0.554928957306643
set_a=1
set_b=0
set_c=0
set_d=0</v>
      </c>
      <c r="B10" t="s">
        <v>29</v>
      </c>
    </row>
    <row r="11" spans="1:2">
      <c r="A11" s="4" t="str">
        <f>气体参数!N12</f>
        <v>header set_gas=19
set_shr=1.33
set_mw=71
set_c1=0.768
set_c2=0.0798263056832846
set_c3=0.54036401763595
set_a=1
set_b=0
set_c=0
set_d=0</v>
      </c>
      <c r="B11" t="s">
        <v>31</v>
      </c>
    </row>
    <row r="12" spans="1:2">
      <c r="A12" s="4" t="str">
        <f>气体参数!N13</f>
        <v>header set_gas=160
set_shr=1.24
set_mw=52
set_c1=0.81
set_c2=0.090996578908725
set_c3=0.556809816030138
set_a=4.262
set_b=821.09
set_c=-28.55
set_d=0</v>
      </c>
      <c r="B12" t="s">
        <v>33</v>
      </c>
    </row>
    <row r="13" spans="1:2">
      <c r="A13" s="4" t="str">
        <f>气体参数!N14</f>
        <v>header set_gas=49
set_shr=1.19
set_mw=70
set_c1=0.82
set_c2=0.0772813444103121
set_c3=0.566425958602578
set_a=1
set_b=0
set_c=0
set_d=0</v>
      </c>
      <c r="B13" t="s">
        <v>34</v>
      </c>
    </row>
    <row r="14" spans="1:2">
      <c r="A14" s="4" t="str">
        <f>气体参数!N15</f>
        <v>header set_gas=10
set_shr=1.38
set_mw=81
set_c1=1.07
set_c2=0.0757034653508419
set_c3=0.531673782783774
set_a=4.15
set_b=754.97
set_c=-25.086
set_d=0</v>
      </c>
      <c r="B14" t="s">
        <v>35</v>
      </c>
    </row>
    <row r="15" spans="1:2">
      <c r="A15" s="4" t="str">
        <f>气体参数!N16</f>
        <v>header set_gas=63
set_shr=1.18
set_mw=88
set_c1=1.01
set_c2=0.0687165631285626
set_c3=0.568392728733342
set_a=1
set_b=0
set_c=0
set_d=0</v>
      </c>
      <c r="B15" t="s">
        <v>36</v>
      </c>
    </row>
    <row r="16" spans="1:2">
      <c r="A16" s="4" t="str">
        <f>气体参数!N17</f>
        <v>header set_gas=53
set_shr=1.18
set_mw=71
set_c1=0.97
set_c2=0.0765021413896878
set_c3=0.568392728733342
set_a=1
set_b=0
set_c=0
set_d=0</v>
      </c>
      <c r="B16" t="s">
        <v>37</v>
      </c>
    </row>
    <row r="17" spans="1:2">
      <c r="A17" s="4" t="str">
        <f>气体参数!N18</f>
        <v>header set_gas=33
set_shr=1.28
set_mw=34
set_c1=0.67
set_c2=0.113810279189924
set_c3=0.549368225211583
set_a=1
set_b=0
set_c=0
set_d=0</v>
      </c>
      <c r="B17" t="s">
        <v>38</v>
      </c>
    </row>
    <row r="18" spans="1:2">
      <c r="A18" s="4" t="str">
        <f>气体参数!N19</f>
        <v>header set_gas=129
set_shr=1.05
set_mw=200
set_c1=0.58
set_c2=0.0436757539973
set_c3=0.595386285715933
set_a=4.254
set_b=1007.4
set_c=-30.205
set_d=0</v>
      </c>
      <c r="B18" t="s">
        <v>39</v>
      </c>
    </row>
    <row r="19" spans="1:2">
      <c r="A19" s="4" t="str">
        <f>气体参数!N20</f>
        <v>header set_gas=70
set_shr=1.15
set_mw=117.16
set_c1=0.62
set_c2=0.059058
set_c3=0.573778
set_a=3.95145
set_b=973.995
set_c=-38.994
set_d=0</v>
      </c>
      <c r="B19" t="s">
        <v>40</v>
      </c>
    </row>
    <row r="20" spans="1:2">
      <c r="A20" s="4" t="str">
        <f>气体参数!N21</f>
        <v>header set_gas=39
set_shr=1.269
set_mw=32
set_c1=0.624
set_c2=0.116955155368212
set_c3=0.55139306326529
set_a=1
set_b=0
set_c=0
set_d=0</v>
      </c>
      <c r="B20" t="s">
        <v>41</v>
      </c>
    </row>
    <row r="21" spans="1:1">
      <c r="A21" s="4" t="str">
        <f>气体参数!N22</f>
        <v>header set_gas=7
set_shr=1.41
set_mw=2
set_c1=0.5
set_c2=0.485368572376218
set_c3=0.526603292799095
set_a=1
set_b=0
set_c=0
set_d=0</v>
      </c>
    </row>
    <row r="22" spans="1:1">
      <c r="A22" s="4" t="str">
        <f>气体参数!N23</f>
        <v>header set_gas=6
set_shr=1.666
set_mw=131.3
set_c1=1.29
set_c2=0.063366162
set_c3=0.487233559
set_a=1
set_b=0
set_c=0
set_d=0</v>
      </c>
    </row>
    <row r="23" spans="1:1">
      <c r="A23" s="4" t="str">
        <f>气体参数!N24</f>
        <v>header set_gas=9
set_shr=1.39
set_mw=28
set_c1=1
set_c2=0.129081852
set_c3=0.529971909
set_a=1
set_b=0
set_c=0
set_d=0</v>
      </c>
    </row>
    <row r="24" spans="1:1">
      <c r="A24" s="4" t="str">
        <f>气体参数!N25</f>
        <v>header set_gas=11
set_shr=1.4
set_mw=36.5
set_c1=0.84
set_c2=0.113337557
set_c3=0.528281788
set_a=1
set_b=0
set_c=0
set_d=0</v>
      </c>
    </row>
    <row r="25" spans="1:1">
      <c r="A25" s="4" t="str">
        <f>气体参数!N26</f>
        <v>header set_gas=12
set_shr=1.4
set_mw=20
set_c1=0.8
set_c2=0.153110608
set_c3=0.528281788
set_a=4.91
set_b=1556
set_c=24
set_d=0</v>
      </c>
    </row>
    <row r="26" spans="1:1">
      <c r="A26" s="4" t="str">
        <f>气体参数!N27</f>
        <v>header set_gas=18
set_shr=1.36
set_mw=38
set_c1=1.28
set_c2=0.109967515
set_c3=0.535113306
set_a=1
set_b=0
set_c=0
set_d=0</v>
      </c>
    </row>
    <row r="27" spans="1:1">
      <c r="A27" s="4" t="str">
        <f>气体参数!N28</f>
        <v>header set_gas=26
set_shr=1.29
set_mw=46
set_c1=0.81
set_c2=0.098115056
set_c3=0.547541414
set_a=3.35
set_b=540
set_c=-131
set_d=0</v>
      </c>
    </row>
    <row r="28" spans="1:1">
      <c r="A28" s="4" t="str">
        <f>气体参数!N29</f>
        <v>header set_gas=27
set_shr=1.27
set_mw=44
set_c1=0.84
set_c2=0.099767529
set_c3=0.551208318
set_a=1
set_b=0
set_c=0
set_d=0</v>
      </c>
    </row>
    <row r="29" spans="1:1">
      <c r="A29" s="4" t="str">
        <f>气体参数!N30</f>
        <v>header set_gas=29
set_shr=1.3
set_mw=17
set_c1=0.57
set_c2=0.161834891
set_c3=0.545727734
set_a=1
set_b=0
set_c=0
set_d=0</v>
      </c>
    </row>
    <row r="30" spans="1:1">
      <c r="A30" s="4" t="str">
        <f>气体参数!N31</f>
        <v>header set_gas=30
set_shr=1.27
set_mw=48
set_c1=0.84
set_c2=0.095520137
set_c3=0.551208318
set_a=1
set_b=0
set_c=0
set_d=0</v>
      </c>
    </row>
    <row r="31" spans="1:1">
      <c r="A31" s="4" t="str">
        <f>气体参数!N32</f>
        <v>header set_gas=31
set_shr=1.29
set_mw=34
set_c1=0.69
set_c2=0.114123508
set_c3=0.547541414
set_a=1
set_b=0
set_c=0
set_d=0</v>
      </c>
    </row>
    <row r="32" spans="1:1">
      <c r="A32" s="4" t="str">
        <f>气体参数!N33</f>
        <v>header set_gas=38
set_shr=1.24
set_mw=28
set_c1=0.58
set_c2=0.124007434
set_c3=0.556809816
set_a=1
set_b=0
set_c=0
set_d=0</v>
      </c>
    </row>
    <row r="33" spans="1:1">
      <c r="A33" s="4" t="str">
        <f>气体参数!N34</f>
        <v>header set_gas=42
set_shr=1.23
set_mw=26
set_c1=0.59
set_c2=0.128317399
set_c3=0.558704579
set_a=1
set_b=0
set_c=0
set_d=0</v>
      </c>
    </row>
    <row r="34" spans="1:1">
      <c r="A34" s="4" t="str">
        <f>气体参数!N35</f>
        <v>header set_gas=48
set_shr=1.2
set_mw=67.8
set_c1=0.97
set_c2=0.078761868
set_c3=0.56447393
set_a=1
set_b=0
set_c=0
set_d=0</v>
      </c>
    </row>
    <row r="35" spans="1:1">
      <c r="A35" s="4" t="str">
        <f>气体参数!N36</f>
        <v>header set_gas=58
set_shr=1.17
set_mw=27.7
set_c1=0.46
set_c2=0.122103455
set_c3=0.570374416
set_a=1
set_b=0
set_c=0
set_d=0</v>
      </c>
    </row>
    <row r="36" spans="1:1">
      <c r="A36" s="4" t="str">
        <f>气体参数!N37</f>
        <v>header set_gas=61
set_shr=1.15
set_mw=42
set_c1=0.52
set_c2=0.098544021
set_c3=0.57438326
set_a=1
set_b=0
set_c=0
set_d=0</v>
      </c>
    </row>
    <row r="37" spans="1:1">
      <c r="A37" s="4" t="str">
        <f>气体参数!N38</f>
        <v>header set_gas=67
set_shr=1.15
set_mw=101
set_c1=0.66
set_c2=0.063546881
set_c3=0.57438326
set_a=0.07
set_b=0
set_c=0
set_d=0</v>
      </c>
    </row>
    <row r="38" spans="1:1">
      <c r="A38" s="4" t="str">
        <f>气体参数!N39</f>
        <v>header set_gas=89
set_shr=1.13
set_mw=44.1
set_c1=0.46
set_c2=0.095557224
set_c3=0.578453954
set_a=1
set_b=0
set_c=0
set_d=0</v>
      </c>
    </row>
    <row r="39" spans="1:1">
      <c r="A39" s="4" t="str">
        <f>气体参数!N40</f>
        <v>header set_gas=32
set_shr=1.26
set_mw=64
set_c1=0.73
set_c2=0.082491311
set_c3=0.553061844
set_a=1
set_b=0
set_c=0
set_d=0</v>
      </c>
    </row>
    <row r="40" spans="1:1">
      <c r="A40" s="4"/>
    </row>
    <row r="41" spans="1:1">
      <c r="A41" s="4"/>
    </row>
    <row r="43" spans="1:4">
      <c r="A43" s="4" t="str">
        <f>喷嘴参数!A14</f>
        <v>G23_PILOT_001</v>
      </c>
      <c r="B43" t="str">
        <f>喷嘴参数!U14</f>
        <v>header  set_nozzle=0
set_gerr2=-0.338132
set_gerr1=2.814077
set_gerr0=-1.645232
set_s1=-0.052
set_s2=1.1028
set_tr=300</v>
      </c>
      <c r="C43" t="str">
        <f>喷嘴参数!V14</f>
        <v>header  set_bp0=-455.638944554371
set_bp1=698.404586493478
set_bp2=-375.138679029412
set_bp3=87.1886224363897
set_bp4=-6.73965548858953
purge_time=120</v>
      </c>
      <c r="D43" t="str">
        <f>喷嘴参数!W14</f>
        <v>header  set_nozzle=1
set_gerr2=-2.05063
set_gerr1=22.54856
set_gerr0=-10.3344
set_s1=-0.052
set_s2=1.1028
set_tr=300
set_v1=0.4644
set_v2=3195.55241</v>
      </c>
    </row>
    <row r="44" spans="1:4">
      <c r="A44" s="4" t="str">
        <f>喷嘴参数!A15</f>
        <v>工程样机</v>
      </c>
      <c r="B44" t="str">
        <f>喷嘴参数!U15</f>
        <v>header  set_nozzle=0
set_gerr2=-0.130901
set_gerr1=1.543311
set_gerr0=-0.775613
set_s1=-0.052
set_s2=1.1028
set_tr=300</v>
      </c>
      <c r="C44" t="str">
        <f>喷嘴参数!V15</f>
        <v>header  set_bp0=-592.33
set_bp1=907.93
set_bp2=-487.68
set_bp3=113.34
set_bp4=-8.7615
purge_time=120</v>
      </c>
      <c r="D44" t="str">
        <f>喷嘴参数!W15</f>
        <v>header  set_nozzle=1
set_gerr2=-1.80877
set_gerr1=20.54181
set_gerr0=-9.74048
set_s1=-0.052
set_s2=1.1028
set_tr=300
set_v1=0.4644
set_v2=3195</v>
      </c>
    </row>
    <row r="45" spans="1:4">
      <c r="A45" s="4" t="str">
        <f>喷嘴参数!A16</f>
        <v>G23_PILOT_002</v>
      </c>
      <c r="B45" t="str">
        <f>喷嘴参数!U16</f>
        <v>header  set_nozzle=0
set_gerr2=-0.1854216250807
set_gerr1=1.9169680267538
set_gerr0=-1.40999305747901
set_s1=-0.052
set_s2=1.1028
set_tr=300</v>
      </c>
      <c r="C45" t="str">
        <f>喷嘴参数!V16</f>
        <v>header  set_bp0=-1080.90411587727
set_bp1=1478.81013841609
set_bp2=-725.114797601548
set_bp3=154.407451582234
set_bp4=-11.2516489823773
purge_time=120</v>
      </c>
      <c r="D45" t="str">
        <f>喷嘴参数!W16</f>
        <v>header  set_nozzle=1
set_gerr2=-4.56576101906463
set_gerr1=44.3044554485287
set_gerr0=-57.4360388120656
set_s1=-0.052
set_s2=1.1028
set_tr=300
set_v1=0.4644
set_v2=3178</v>
      </c>
    </row>
    <row r="46" spans="1:4">
      <c r="A46" s="4" t="str">
        <f>喷嘴参数!A17</f>
        <v>G23_PILOT_003</v>
      </c>
      <c r="B46" t="str">
        <f>喷嘴参数!U17</f>
        <v>header  set_nozzle=0
set_gerr2=-0.480905948551373
set_gerr1=4.65347670238517
set_gerr0=-1.49310550768043
set_s1=-0.052
set_s2=1.1028
set_tr=300</v>
      </c>
      <c r="C46" t="str">
        <f>喷嘴参数!V17</f>
        <v>header  set_bp0=-1453.5292052402
set_bp1=1947.96456055809
set_bp2=-938.625579471547
set_bp3=195.661233100399
set_bp4=-14.1061830111192
purge_time=120</v>
      </c>
      <c r="D46" t="str">
        <f>喷嘴参数!W17</f>
        <v>header  set_nozzle=1
set_gerr2=-4.32904258610302
set_gerr1=42.0707378762887
set_gerr0=-51.5518589303579
set_s1=-0.052
set_s2=1.1028
set_tr=300
set_v1=0.4644
set_v2=3189</v>
      </c>
    </row>
    <row r="47" spans="1:4">
      <c r="A47" s="4" t="str">
        <f>喷嘴参数!A18</f>
        <v>G23_PILOT_001_改喷嘴</v>
      </c>
      <c r="B47" t="str">
        <f>喷嘴参数!U18</f>
        <v>header  set_nozzle=0
set_gerr2=-0.619384839581601
set_gerr1=6.00346336710397
set_gerr0=-2.33307265026052
set_s1=-0.052
set_s2=1.1028
set_tr=300</v>
      </c>
      <c r="C47" t="str">
        <f>喷嘴参数!V18</f>
        <v>header  set_bp0=-208.778662860889
set_bp1=409.729450057385
set_bp2=-259.41613826665
set_bp3=68.6443991098254
set_bp4=-5.51095019188687
purge_time=120</v>
      </c>
      <c r="D47" t="str">
        <f>喷嘴参数!W18</f>
        <v>header  set_nozzle=1
set_gerr2=-2.05063
set_gerr1=22.54856
set_gerr0=-10.3344
set_s1=-0.052
set_s2=1.1028
set_tr=300
set_v1=0.4644
set_v2=3195</v>
      </c>
    </row>
    <row r="48" spans="1:4">
      <c r="A48" s="4" t="str">
        <f>喷嘴参数!A19</f>
        <v>G23_PILOT_002_改喷嘴</v>
      </c>
      <c r="B48" t="str">
        <f>喷嘴参数!U19</f>
        <v>header  set_nozzle=0
set_gerr2=-0.328626755835232
set_gerr1=3.31414433748488
set_gerr0=-0.832538239980768
set_s1=-0.052
set_s2=1.1028
set_tr=300</v>
      </c>
      <c r="C48" t="str">
        <f>喷嘴参数!V19</f>
        <v>header  set_bp0=-174.12568249368
set_bp1=353.78002402822
set_bp2=-231.015593518699
set_bp3=63.126969122864
set_bp4=-5.17910969622423
purge_time=120</v>
      </c>
      <c r="D48" t="str">
        <f>喷嘴参数!W19</f>
        <v>header  set_nozzle=1
set_gerr2=-4.56576101906463
set_gerr1=44.3044554485287
set_gerr0=-57.4360388120656
set_s1=-0.052
set_s2=1.1028
set_tr=300
set_v1=0.4644
set_v2=3178</v>
      </c>
    </row>
    <row r="49" spans="1:4">
      <c r="A49" s="4" t="str">
        <f>喷嘴参数!A20</f>
        <v>G23_PILOT_004</v>
      </c>
      <c r="B49" t="str">
        <f>喷嘴参数!U20</f>
        <v>header  set_nozzle=0
set_gerr2=-0.394323788988331
set_gerr1=3.76040659928571
set_gerr0=-1.56521407002074
set_s1=-0.052
set_s2=1.1028
set_tr=300</v>
      </c>
      <c r="C49" t="str">
        <f>喷嘴参数!V20</f>
        <v>header  set_bp0=-182.363556503213
set_bp1=360.830904566161
set_bp2=-231.519626114067
set_bp3=61.8417356214756
set_bp4=-4.99454374301303
purge_time=120</v>
      </c>
      <c r="D49" t="str">
        <f>喷嘴参数!W20</f>
        <v>header  set_nozzle=1
set_gerr2=-4.44863451897649
set_gerr1=43.1960207017044
set_gerr0=-53.9063435518526
set_s1=-0.052
set_s2=1.1028
set_tr=300
set_v1=0.4644
set_v2=3153.720168</v>
      </c>
    </row>
    <row r="50" spans="1:4">
      <c r="A50" s="4" t="str">
        <f>喷嘴参数!A21</f>
        <v>G23_PILOT_006</v>
      </c>
      <c r="B50" t="str">
        <f>喷嘴参数!U21</f>
        <v>header  set_nozzle=0
set_gerr2=-0.304156608089993
set_gerr1=3.37550362050009
set_gerr0=-1.41381991991565
set_s1=-0.052
set_s2=1.1028
set_tr=300</v>
      </c>
      <c r="C50" t="str">
        <f>喷嘴参数!V21</f>
        <v>header  set_bp0=-185.68923944104
set_bp1=368.0917493855
set_bp2=-236.951963487812
set_bp3=63.5675500144208
set_bp4=-5.17598489451577
purge_time=120</v>
      </c>
      <c r="D50" t="str">
        <f>喷嘴参数!W21</f>
        <v>header  set_nozzle=1
set_gerr2=-2.6703658876088
set_gerr1=27.2516946445483
set_gerr0=-19.7944081455669
set_s1=-0.052
set_s2=1.1028
set_tr=300
set_v1=0.4644
set_v2=3193.5</v>
      </c>
    </row>
    <row r="51" spans="1:4">
      <c r="A51" s="4" t="str">
        <f>喷嘴参数!A22</f>
        <v>G23_PILOT_008</v>
      </c>
      <c r="B51" t="str">
        <f>喷嘴参数!U22</f>
        <v>header  set_nozzle=0
set_gerr2=-0.240139283537276
set_gerr1=2.9093504149719
set_gerr0=-0.517189135924653
set_s1=-0.052
set_s2=1.1028
set_tr=300</v>
      </c>
      <c r="C51" t="str">
        <f>喷嘴参数!V22</f>
        <v>header  set_bp0=-186.177106780405
set_bp1=368.495099595798
set_bp2=-237.580612005222
set_bp3=63.8438030364117
set_bp4=-5.21239892175003
purge_time=120</v>
      </c>
      <c r="D51" t="str">
        <f>喷嘴参数!W22</f>
        <v>header  set_nozzle=1
set_gerr2=-2.4487720018934
set_gerr1=25.3110623290802
set_gerr0=-15.9227067368693
set_s1=-0.052
set_s2=1.1028
set_tr=300
set_v1=0.4644
set_v2=3177.6</v>
      </c>
    </row>
    <row r="52" spans="1:4">
      <c r="A52" s="4" t="str">
        <f>喷嘴参数!A23</f>
        <v>G23_PILOT_009</v>
      </c>
      <c r="B52" t="str">
        <f>喷嘴参数!U23</f>
        <v>header  set_nozzle=0
set_gerr2=-0.162104973520345
set_gerr1=2.49307782009197
set_gerr0=-0.182867541789473
set_s1=-0.052
set_s2=1.1028
set_tr=300</v>
      </c>
      <c r="C52" t="str">
        <f>喷嘴参数!V23</f>
        <v>header  set_bp0=-185.197701170346
set_bp1=369.927254766791
set_bp2=-238.311866257382
set_bp3=64.0085842919671
set_bp4=-5.21271572699199
purge_time=120</v>
      </c>
      <c r="D52" t="str">
        <f>喷嘴参数!W23</f>
        <v>header  set_nozzle=1
set_gerr2=-2.61760908724672
set_gerr1=26.5241027627527
set_gerr0=-18.4374576310026
set_s1=-0.052
set_s2=1.1028
set_tr=300
set_v1=0.4644
set_v2=3182.742975</v>
      </c>
    </row>
    <row r="53" spans="1:4">
      <c r="A53" s="4" t="str">
        <f>喷嘴参数!A24</f>
        <v>G23_PILOT_010</v>
      </c>
      <c r="B53" t="str">
        <f>喷嘴参数!U24</f>
        <v>header  set_nozzle=0
set_gerr2=-0.268030593011387
set_gerr1=2.91739685247398
set_gerr0=-1.16602991413393
set_s1=-0.052
set_s2=1.1028
set_tr=300</v>
      </c>
      <c r="C53" t="str">
        <f>喷嘴参数!V24</f>
        <v>header  set_bp0=-196.269731305022
set_bp1=384.936934330236
set_bp2=-246.841263466256
set_bp3=66.1134699426362
set_bp4=-5.41176897407699
purge_time=120</v>
      </c>
      <c r="D53" t="str">
        <f>喷嘴参数!W24</f>
        <v>header  set_nozzle=1
set_gerr2=-2.9231487202459
set_gerr1=27.6312327357239
set_gerr0=-21.4508856025123
set_s1=-0.052
set_s2=1.1028
set_tr=300
set_v1=0.4644
set_v2=3180.118</v>
      </c>
    </row>
    <row r="54" spans="1:4">
      <c r="A54" s="4" t="str">
        <f>喷嘴参数!A25</f>
        <v>G23_PILOT_011</v>
      </c>
      <c r="B54" t="str">
        <f>喷嘴参数!U25</f>
        <v>header  set_nozzle=0
set_gerr2=-0.237658341020965
set_gerr1=2.72638366442019
set_gerr0=-1.05277197434582
set_s1=-0.052
set_s2=1.1028
set_tr=300</v>
      </c>
      <c r="C54" t="str">
        <f>喷嘴参数!V25</f>
        <v>header  set_bp0=-201.034391832692
set_bp1=393.245156165665
set_bp2=-251.967610780777
set_bp3=67.4117037523037
set_bp4=-5.52762785187605
purge_time=120</v>
      </c>
      <c r="D54" t="str">
        <f>喷嘴参数!W25</f>
        <v>header  set_nozzle=1
set_gerr2=-2.82103391696239
set_gerr1=26.9965317353026
set_gerr0=-20.8261620315637
set_s1=-0.052
set_s2=1.1028
set_tr=300
set_v1=0.4644
set_v2=3186.617</v>
      </c>
    </row>
    <row r="55" spans="1:4">
      <c r="A55" s="4" t="str">
        <f>喷嘴参数!A26</f>
        <v>G23_PILOT_012</v>
      </c>
      <c r="B55" t="str">
        <f>喷嘴参数!U26</f>
        <v>header  set_nozzle=0
set_gerr2=-0.25096937378252
set_gerr1=2.84120083528348
set_gerr0=-1.14682154899529
set_s1=-0.052
set_s2=1.1028
set_tr=300</v>
      </c>
      <c r="C55" t="str">
        <f>喷嘴参数!V26</f>
        <v>header  set_bp0=-202.2943636
set_bp1=394.1804167
set_bp2=-251.7549265
set_bp3=67.19969739
set_bp4=-5.492101649
purge_time=120</v>
      </c>
      <c r="D55" t="str">
        <f>喷嘴参数!W26</f>
        <v>header  set_nozzle=1
set_gerr2=-3.10603448253075
set_gerr1=29.5319601805491
set_gerr0=-26.1875324193122
set_s1=-0.052
set_s2=1.1028
set_tr=300
set_v1=0.4644
set_v2=3161.851326</v>
      </c>
    </row>
    <row r="56" spans="1:4">
      <c r="A56" s="4" t="str">
        <f>喷嘴参数!A27</f>
        <v>G23_PILOT_013</v>
      </c>
      <c r="B56" t="str">
        <f>喷嘴参数!U27</f>
        <v>header  set_nozzle=0
set_gerr2=-0.267886103271512
set_gerr1=2.90421164360868
set_gerr0=-1.18401868982234
set_s1=-0.052
set_s2=1.1028
set_tr=300</v>
      </c>
      <c r="C56" t="str">
        <f>喷嘴参数!V27</f>
        <v>header  set_bp0=-198.125512343751
set_bp1=387.479004693136
set_bp2=-248.178766475656
set_bp3=66.4175957451387
set_bp4=-5.42933995466606
purge_time=120</v>
      </c>
      <c r="D56" t="str">
        <f>喷嘴参数!W27</f>
        <v>header  set_nozzle=1
set_gerr2=-2.91235379342406
set_gerr1=27.3867386576567
set_gerr0=-20.9552558960522
set_s1=-0.052
set_s2=1.1028
set_tr=300
set_v1=0.4644
set_v2=3181.185</v>
      </c>
    </row>
    <row r="57" spans="1:4">
      <c r="A57" s="4" t="str">
        <f>喷嘴参数!A28</f>
        <v>G23_PILOT_014</v>
      </c>
      <c r="B57" t="str">
        <f>喷嘴参数!U28</f>
        <v>header  set_nozzle=0
set_gerr2=-0.246226692928559
set_gerr1=2.78236033148645
set_gerr0=-1.1247196750974
set_s1=-0.052
set_s2=1.1028
set_tr=300</v>
      </c>
      <c r="C57" t="str">
        <f>喷嘴参数!V28</f>
        <v>header  set_bp0=-200.65324570912
set_bp1=391.072225053962
set_bp2=-249.656669785784
set_bp3=66.618164058088
set_bp4=-5.44524722511112
purge_time=120</v>
      </c>
      <c r="D57" t="str">
        <f>喷嘴参数!W28</f>
        <v>header  set_nozzle=1
set_gerr2=-1.46951391763077
set_gerr1=18.2832991485617
set_gerr0=-2.80489398414312
set_s1=-0.052
set_s2=1.1028
set_tr=300
set_v1=0.4644
set_v2=3163.385657</v>
      </c>
    </row>
    <row r="58" spans="1:4">
      <c r="A58" s="4" t="str">
        <f>喷嘴参数!A29</f>
        <v>G23_PILOT_015</v>
      </c>
      <c r="B58" t="str">
        <f>喷嘴参数!U29</f>
        <v>header  set_nozzle=0
set_gerr2=-0.291021959
set_gerr1=3.093552151
set_gerr0=-1.619278638
set_s1=-0.052
set_s2=1.1028
set_tr=300</v>
      </c>
      <c r="C58" t="str">
        <f>喷嘴参数!V29</f>
        <v>header  set_bp0=-203.7450989
set_bp1=398.4215926
set_bp2=-256.0148838
set_bp3=68.41988733
set_bp4=-5.600002075
purge_time=120</v>
      </c>
      <c r="D58" t="str">
        <f>喷嘴参数!W29</f>
        <v>header  set_nozzle=1
set_gerr2=-2.911825466
set_gerr1=28.50310647
set_gerr0=-24.48033336
set_s1=-0.052
set_s2=1.1028
set_tr=300
set_v1=0.4644
set_v2=3192.196242</v>
      </c>
    </row>
    <row r="59" spans="1:4">
      <c r="A59" s="4" t="str">
        <f>喷嘴参数!A30</f>
        <v>G23_PILOT_016</v>
      </c>
      <c r="B59" t="str">
        <f>喷嘴参数!U30</f>
        <v>header  set_nozzle=0
set_gerr2=-0.272008445
set_gerr1=2.911550158
set_gerr0=-1.209397179
set_s1=-0.052
set_s2=1.1028
set_tr=300</v>
      </c>
      <c r="C59" t="str">
        <f>喷嘴参数!V30</f>
        <v>header  set_bp0=-205.3736612
set_bp1=399.523491
set_bp2=-255.685246
set_bp3=68.16133
set_bp4=-5.555839181
purge_time=120</v>
      </c>
      <c r="D59" t="str">
        <f>喷嘴参数!W30</f>
        <v>header  set_nozzle=1
set_gerr2=-2.84429262
set_gerr1=27.39621765
set_gerr0=-22.01586111
set_s1=-0.052
set_s2=1.1028
set_tr=300
set_v1=0.4644
set_v2=3194.428933</v>
      </c>
    </row>
    <row r="60" spans="1:4">
      <c r="A60" s="4" t="str">
        <f>喷嘴参数!A31</f>
        <v>G23_PILOT_017</v>
      </c>
      <c r="B60" t="str">
        <f>喷嘴参数!U31</f>
        <v>header  set_nozzle=0
set_gerr2=-0.236865378
set_gerr1=2.827562459
set_gerr0=-1.053668749
set_s1=-0.052
set_s2=1.1028
set_tr=300</v>
      </c>
      <c r="C60" t="str">
        <f>喷嘴参数!V31</f>
        <v>header  set_bp0=-204.3110964
set_bp1=397.7455745
set_bp2=-255.0675604
set_bp3=68.1006649
set_bp4=-5.554157904
purge_time=120</v>
      </c>
      <c r="D60" t="str">
        <f>喷嘴参数!W31</f>
        <v>header  set_nozzle=1
set_gerr2=-2.846886866
set_gerr1=27.69521962
set_gerr0=-22.97984793
set_s1=-0.052
set_s2=1.1028
set_tr=300
set_v1=0.4644
set_v2=3194.376341</v>
      </c>
    </row>
    <row r="61" spans="1:4">
      <c r="A61" s="4" t="str">
        <f>喷嘴参数!A32</f>
        <v>G23_PILOT_018</v>
      </c>
      <c r="B61" t="str">
        <f>喷嘴参数!U32</f>
        <v>header  set_nozzle=0
set_gerr2=-0.263497489
set_gerr1=3.10216538
set_gerr0=-1.46306167
set_s1=-0.052
set_s2=1.1028
set_tr=300</v>
      </c>
      <c r="C61" t="str">
        <f>喷嘴参数!V32</f>
        <v>header  set_bp0=-206.2219764
set_bp1=401.370979
set_bp2=-256.955473
set_bp3=68.66789843
set_bp4=-5.625105157
purge_time=120</v>
      </c>
      <c r="D61" t="str">
        <f>喷嘴参数!W32</f>
        <v>header  set_nozzle=1
set_gerr2=-2.984005693
set_gerr1=30.49236027
set_gerr0=-29.40416235
set_s1=-0.052
set_s2=1.1028
set_tr=300
set_v1=0.4644
set_v2=3194.884635</v>
      </c>
    </row>
    <row r="62" spans="1:4">
      <c r="A62" s="4" t="str">
        <f>喷嘴参数!A33</f>
        <v>G23_PILOT_019</v>
      </c>
      <c r="B62" t="str">
        <f>喷嘴参数!U33</f>
        <v>header  set_nozzle=0
set_gerr2=-0.347866906
set_gerr1=3.802630058
set_gerr0=-1.887415354
set_s1=-0.052
set_s2=1.1028
set_tr=300</v>
      </c>
      <c r="C62" t="str">
        <f>喷嘴参数!V33</f>
        <v>header  set_bp0=-166.2919624
set_bp1=321.4795726
set_bp2=-201.1157761
set_bp3=52.13164588
set_bp4=-3.988950794
purge_time=120</v>
      </c>
      <c r="D62" t="str">
        <f>喷嘴参数!W33</f>
        <v>header  set_nozzle=1
set_gerr2=-2.859956609
set_gerr1=29.43466365
set_gerr0=-27.09931273
set_s1=-0.052
set_s2=1.1028
set_tr=300
set_v1=0.4644
set_v2=3186.166691</v>
      </c>
    </row>
    <row r="63" spans="1:4">
      <c r="A63" s="4" t="str">
        <f>喷嘴参数!A34</f>
        <v>G23_PILOT_020</v>
      </c>
      <c r="B63" t="str">
        <f>喷嘴参数!U34</f>
        <v>header  set_nozzle=0
set_gerr2=-0.452352945
set_gerr1=4.234889184
set_gerr0=-1.94435024
set_s1=-0.052
set_s2=1.1028
set_tr=300</v>
      </c>
      <c r="C63" t="str">
        <f>喷嘴参数!V34</f>
        <v>header  set_bp0=-190.9759799
set_bp1=378.6306389
set_bp2=-240.8019098
set_bp3=63.77408527
set_bp4=-4.993325238
purge_time=120</v>
      </c>
      <c r="D63" t="str">
        <f>喷嘴参数!W34</f>
        <v>header  set_nozzle=1
set_gerr2=-2.914269466
set_gerr1=28.87655653
set_gerr0=-23.40297549
set_s1=-0.052
set_s2=1.1028
set_tr=300
set_v1=0.4644
set_v2=3190.488579</v>
      </c>
    </row>
    <row r="64" spans="1:1">
      <c r="A64" s="6"/>
    </row>
    <row r="73" spans="1:1">
      <c r="A73" s="6"/>
    </row>
    <row r="74" spans="1:1">
      <c r="A74" s="6"/>
    </row>
    <row r="75" spans="1:1">
      <c r="A75" s="6"/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3"/>
  <sheetViews>
    <sheetView tabSelected="1" workbookViewId="0">
      <selection activeCell="H15" sqref="H15"/>
    </sheetView>
  </sheetViews>
  <sheetFormatPr defaultColWidth="9" defaultRowHeight="14.25"/>
  <cols>
    <col min="1" max="1" width="23.375" customWidth="1"/>
    <col min="3" max="4" width="12.625"/>
    <col min="5" max="5" width="11.5"/>
    <col min="6" max="6" width="12.625"/>
    <col min="14" max="15" width="12.625"/>
    <col min="20" max="20" width="12.625"/>
    <col min="22" max="23" width="13.75"/>
    <col min="24" max="24" width="12.62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7</v>
      </c>
      <c r="B2" t="s">
        <v>42</v>
      </c>
      <c r="C2">
        <v>1.41</v>
      </c>
      <c r="D2">
        <v>2</v>
      </c>
      <c r="E2">
        <v>0.5</v>
      </c>
      <c r="F2">
        <v>0.485368572376218</v>
      </c>
      <c r="G2">
        <v>0.526603292799095</v>
      </c>
      <c r="H2">
        <v>1</v>
      </c>
      <c r="I2">
        <v>0</v>
      </c>
      <c r="J2">
        <v>0</v>
      </c>
      <c r="K2">
        <v>0</v>
      </c>
    </row>
    <row r="5" s="1" customFormat="1" spans="1:23">
      <c r="A5" s="1" t="s">
        <v>78</v>
      </c>
      <c r="B5" s="1" t="s">
        <v>166</v>
      </c>
      <c r="E5" s="1" t="s">
        <v>80</v>
      </c>
      <c r="H5" s="1" t="s">
        <v>81</v>
      </c>
      <c r="I5" s="1" t="s">
        <v>82</v>
      </c>
      <c r="J5" s="1" t="s">
        <v>83</v>
      </c>
      <c r="K5" s="1" t="s">
        <v>84</v>
      </c>
      <c r="L5" s="1" t="s">
        <v>85</v>
      </c>
      <c r="M5" s="1" t="s">
        <v>86</v>
      </c>
      <c r="N5" s="1" t="s">
        <v>87</v>
      </c>
      <c r="O5" s="1" t="s">
        <v>88</v>
      </c>
      <c r="P5" s="1" t="s">
        <v>89</v>
      </c>
      <c r="Q5" s="1" t="s">
        <v>90</v>
      </c>
      <c r="R5" s="1" t="s">
        <v>91</v>
      </c>
      <c r="S5" s="1" t="s">
        <v>92</v>
      </c>
      <c r="T5" s="1" t="s">
        <v>93</v>
      </c>
      <c r="U5" s="1" t="s">
        <v>94</v>
      </c>
      <c r="V5" s="1" t="s">
        <v>95</v>
      </c>
      <c r="W5" s="1" t="s">
        <v>96</v>
      </c>
    </row>
    <row r="6" s="1" customFormat="1" spans="2:7">
      <c r="B6" s="1" t="s">
        <v>97</v>
      </c>
      <c r="C6" s="1" t="s">
        <v>98</v>
      </c>
      <c r="D6" s="1" t="s">
        <v>99</v>
      </c>
      <c r="E6" s="1" t="s">
        <v>97</v>
      </c>
      <c r="F6" s="1" t="s">
        <v>98</v>
      </c>
      <c r="G6" s="1" t="s">
        <v>99</v>
      </c>
    </row>
    <row r="7" spans="1:18">
      <c r="A7" t="s">
        <v>121</v>
      </c>
      <c r="B7">
        <v>-0.452352945</v>
      </c>
      <c r="C7">
        <v>4.234889184</v>
      </c>
      <c r="D7">
        <v>-1.94435024</v>
      </c>
      <c r="E7">
        <v>-2.914269466</v>
      </c>
      <c r="F7">
        <v>28.87655653</v>
      </c>
      <c r="G7">
        <v>-23.40297549</v>
      </c>
      <c r="H7">
        <v>-0.052</v>
      </c>
      <c r="I7">
        <v>1.1028</v>
      </c>
      <c r="J7">
        <v>300</v>
      </c>
      <c r="K7">
        <v>-4.993325238</v>
      </c>
      <c r="L7">
        <v>63.77408527</v>
      </c>
      <c r="M7">
        <v>-240.8019098</v>
      </c>
      <c r="N7">
        <v>378.6306389</v>
      </c>
      <c r="O7">
        <v>-190.9759799</v>
      </c>
      <c r="P7">
        <v>0.4644</v>
      </c>
      <c r="Q7">
        <v>3190.488579</v>
      </c>
      <c r="R7">
        <f>Q7</f>
        <v>3190.488579</v>
      </c>
    </row>
    <row r="14" spans="1:24">
      <c r="A14" t="s">
        <v>167</v>
      </c>
      <c r="C14" t="s">
        <v>168</v>
      </c>
      <c r="D14" t="s">
        <v>169</v>
      </c>
      <c r="E14" t="s">
        <v>170</v>
      </c>
      <c r="F14" t="s">
        <v>126</v>
      </c>
      <c r="G14" t="s">
        <v>129</v>
      </c>
      <c r="H14" t="s">
        <v>171</v>
      </c>
      <c r="I14" t="s">
        <v>172</v>
      </c>
      <c r="J14" t="s">
        <v>173</v>
      </c>
      <c r="K14" t="s">
        <v>174</v>
      </c>
      <c r="L14" t="s">
        <v>175</v>
      </c>
      <c r="M14" t="s">
        <v>176</v>
      </c>
      <c r="N14" t="s">
        <v>177</v>
      </c>
      <c r="O14" t="s">
        <v>178</v>
      </c>
      <c r="P14" t="s">
        <v>179</v>
      </c>
      <c r="Q14" t="s">
        <v>180</v>
      </c>
      <c r="R14" t="s">
        <v>181</v>
      </c>
      <c r="T14" t="s">
        <v>182</v>
      </c>
      <c r="U14" t="s">
        <v>183</v>
      </c>
      <c r="V14" t="s">
        <v>184</v>
      </c>
      <c r="W14" t="s">
        <v>185</v>
      </c>
      <c r="X14" t="s">
        <v>186</v>
      </c>
    </row>
    <row r="15" spans="1:24">
      <c r="A15" t="s">
        <v>104</v>
      </c>
      <c r="B15" t="s">
        <v>187</v>
      </c>
      <c r="C15">
        <f>M15/$F$2/X15*V15*((H15+L15)/$J$7)^0.5</f>
        <v>5.23240963842962</v>
      </c>
      <c r="D15">
        <f>$G$2*E15</f>
        <v>35.592839912565</v>
      </c>
      <c r="E15">
        <f>IF(S64="小喷嘴",M15/$F$2/W15*V15*((H15+L15)/$J$7)^0.5,M15/$F$2/W15*V15*((H15+L15)/$J$7)^0.5)</f>
        <v>67.5894746562933</v>
      </c>
      <c r="F15">
        <f>$P$7</f>
        <v>0.4644</v>
      </c>
      <c r="G15">
        <f>$R$7</f>
        <v>3190.488579</v>
      </c>
      <c r="H15">
        <v>30</v>
      </c>
      <c r="I15">
        <v>405</v>
      </c>
      <c r="J15">
        <v>8.3138462</v>
      </c>
      <c r="K15">
        <v>22.4141</v>
      </c>
      <c r="L15">
        <v>273.15</v>
      </c>
      <c r="M15">
        <v>200</v>
      </c>
      <c r="N15">
        <f>60000*K15*((D15-E15)*133.32237*F15+(D15-C15)*133.32237*G15)/1000000/J15/(H15+L15)/(I15)</f>
        <v>17.0121611758573</v>
      </c>
      <c r="O15">
        <f>60000*K15*((D15-E15)*133.32237*F15+(D15-C15)*133.32237*G15)/1000000/J15/(H15+L15)/(I15+R15/1000)</f>
        <v>17.0121611758573</v>
      </c>
      <c r="P15" s="2">
        <f>(N15-M15)/M15</f>
        <v>-0.914939194120713</v>
      </c>
      <c r="Q15" s="2">
        <f>(O15-M15)/M15</f>
        <v>-0.914939194120713</v>
      </c>
      <c r="R15">
        <v>0</v>
      </c>
      <c r="S15" t="s">
        <v>188</v>
      </c>
      <c r="T15">
        <f>LOG10((M15)*$D$2/$E$2)</f>
        <v>2.90308998699194</v>
      </c>
      <c r="U15">
        <f>($D$2/$E$2)^0.5</f>
        <v>2</v>
      </c>
      <c r="V15">
        <f>IF(S15="小喷嘴",$H$7*LN(U15)+$I$7,$H$7*LN(U15)+$I$7)</f>
        <v>1.06675634661088</v>
      </c>
      <c r="W15">
        <f>IF(S15="小喷嘴",($B$7*T15+$C$7)*T15+$D$7,($E7*T15+$F$7)*T15+$G$7)</f>
        <v>6.53751452421435</v>
      </c>
      <c r="X15">
        <f>((($K$7*T15+$L$7)*T15+$M$7)*T15+$N$7)*T15+$O$7</f>
        <v>84.4481229076993</v>
      </c>
    </row>
    <row r="24" spans="1:11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</row>
    <row r="25" spans="1:11">
      <c r="A25">
        <v>1</v>
      </c>
      <c r="B25" t="s">
        <v>11</v>
      </c>
      <c r="C25">
        <v>1.667</v>
      </c>
      <c r="D25">
        <v>4.002</v>
      </c>
      <c r="E25">
        <v>1.115</v>
      </c>
      <c r="F25">
        <v>0.363025318922611</v>
      </c>
      <c r="G25">
        <v>0.487092169440701</v>
      </c>
      <c r="H25">
        <v>1</v>
      </c>
      <c r="I25">
        <v>0</v>
      </c>
      <c r="J25">
        <v>0</v>
      </c>
      <c r="K25">
        <v>0</v>
      </c>
    </row>
    <row r="26" spans="1:11">
      <c r="A26">
        <v>4</v>
      </c>
      <c r="B26" t="s">
        <v>13</v>
      </c>
      <c r="C26">
        <v>1.667</v>
      </c>
      <c r="D26">
        <v>39.948</v>
      </c>
      <c r="E26">
        <v>1.269</v>
      </c>
      <c r="F26">
        <v>0.114902092344169</v>
      </c>
      <c r="G26">
        <v>0.487092169440701</v>
      </c>
      <c r="H26">
        <v>1</v>
      </c>
      <c r="I26">
        <v>0</v>
      </c>
      <c r="J26">
        <v>0</v>
      </c>
      <c r="K26">
        <v>0</v>
      </c>
    </row>
    <row r="27" spans="1:11">
      <c r="A27">
        <v>13</v>
      </c>
      <c r="B27" t="s">
        <v>15</v>
      </c>
      <c r="C27">
        <v>1.4</v>
      </c>
      <c r="D27">
        <v>28</v>
      </c>
      <c r="E27">
        <v>1</v>
      </c>
      <c r="F27">
        <v>0.129402082031238</v>
      </c>
      <c r="G27">
        <v>0.528281787717174</v>
      </c>
      <c r="H27">
        <v>1</v>
      </c>
      <c r="I27">
        <v>0</v>
      </c>
      <c r="J27">
        <v>0</v>
      </c>
      <c r="K27">
        <v>0</v>
      </c>
    </row>
    <row r="28" spans="1:11">
      <c r="A28">
        <v>25</v>
      </c>
      <c r="B28" t="s">
        <v>17</v>
      </c>
      <c r="C28">
        <v>1.289</v>
      </c>
      <c r="D28">
        <v>44.01</v>
      </c>
      <c r="E28">
        <v>0.8366</v>
      </c>
      <c r="F28">
        <v>0.100281321601283</v>
      </c>
      <c r="G28">
        <v>0.547723501628019</v>
      </c>
      <c r="H28">
        <v>1</v>
      </c>
      <c r="I28">
        <v>0</v>
      </c>
      <c r="J28">
        <v>0</v>
      </c>
      <c r="K28">
        <v>0</v>
      </c>
    </row>
    <row r="29" spans="1:11">
      <c r="A29">
        <v>110</v>
      </c>
      <c r="B29" t="s">
        <v>19</v>
      </c>
      <c r="C29">
        <v>1.1</v>
      </c>
      <c r="D29">
        <v>146</v>
      </c>
      <c r="E29">
        <v>0.853</v>
      </c>
      <c r="F29">
        <v>0.0520034641302041</v>
      </c>
      <c r="G29">
        <v>0.584679289086437</v>
      </c>
      <c r="H29">
        <v>1</v>
      </c>
      <c r="I29">
        <v>0</v>
      </c>
      <c r="J29">
        <v>0</v>
      </c>
      <c r="K29">
        <v>0</v>
      </c>
    </row>
    <row r="30" spans="1:11">
      <c r="A30">
        <v>108</v>
      </c>
      <c r="B30" t="s">
        <v>21</v>
      </c>
      <c r="C30">
        <v>1.1</v>
      </c>
      <c r="D30">
        <v>169.9</v>
      </c>
      <c r="E30">
        <v>0.98</v>
      </c>
      <c r="F30">
        <v>0.0482072117274695</v>
      </c>
      <c r="G30">
        <v>0.584679289086437</v>
      </c>
      <c r="H30">
        <v>4.0032</v>
      </c>
      <c r="I30">
        <v>1149.8</v>
      </c>
      <c r="J30">
        <v>-43.04</v>
      </c>
      <c r="K30">
        <v>20</v>
      </c>
    </row>
    <row r="31" spans="1:11">
      <c r="A31">
        <v>15</v>
      </c>
      <c r="B31" t="s">
        <v>23</v>
      </c>
      <c r="C31">
        <v>1.4</v>
      </c>
      <c r="D31">
        <v>32</v>
      </c>
      <c r="E31">
        <v>1.15</v>
      </c>
      <c r="F31">
        <v>0.121044564024027</v>
      </c>
      <c r="G31">
        <v>0.528281787717174</v>
      </c>
      <c r="H31">
        <v>1</v>
      </c>
      <c r="I31">
        <v>0</v>
      </c>
      <c r="J31">
        <v>0</v>
      </c>
      <c r="K31">
        <v>0</v>
      </c>
    </row>
    <row r="32" spans="1:11">
      <c r="A32">
        <v>297</v>
      </c>
      <c r="B32" t="s">
        <v>25</v>
      </c>
      <c r="C32">
        <v>1.06</v>
      </c>
      <c r="D32">
        <v>162</v>
      </c>
      <c r="E32">
        <v>0.853</v>
      </c>
      <c r="F32">
        <v>0.0486993391548769</v>
      </c>
      <c r="G32">
        <v>0.59321077406382</v>
      </c>
      <c r="H32">
        <v>0.06</v>
      </c>
      <c r="I32">
        <v>0</v>
      </c>
      <c r="J32">
        <v>0</v>
      </c>
      <c r="K32">
        <v>0</v>
      </c>
    </row>
    <row r="33" spans="1:11">
      <c r="A33">
        <v>28</v>
      </c>
      <c r="B33" t="s">
        <v>27</v>
      </c>
      <c r="C33">
        <v>1.32</v>
      </c>
      <c r="D33">
        <v>16</v>
      </c>
      <c r="E33">
        <v>0.58</v>
      </c>
      <c r="F33">
        <v>0.167713013820073</v>
      </c>
      <c r="G33">
        <v>0.542139179851747</v>
      </c>
      <c r="H33">
        <v>1</v>
      </c>
      <c r="I33">
        <v>0</v>
      </c>
      <c r="J33">
        <v>0</v>
      </c>
      <c r="K33">
        <v>0</v>
      </c>
    </row>
    <row r="34" spans="1:11">
      <c r="A34">
        <v>34</v>
      </c>
      <c r="B34" t="s">
        <v>29</v>
      </c>
      <c r="C34">
        <v>1.25</v>
      </c>
      <c r="D34">
        <v>60</v>
      </c>
      <c r="E34">
        <v>0.69</v>
      </c>
      <c r="F34">
        <v>0.0849557993059992</v>
      </c>
      <c r="G34">
        <v>0.554928957306643</v>
      </c>
      <c r="H34">
        <v>1</v>
      </c>
      <c r="I34">
        <v>0</v>
      </c>
      <c r="J34">
        <v>0</v>
      </c>
      <c r="K34">
        <v>0</v>
      </c>
    </row>
    <row r="35" spans="1:11">
      <c r="A35">
        <v>19</v>
      </c>
      <c r="B35" t="s">
        <v>31</v>
      </c>
      <c r="C35">
        <v>1.33</v>
      </c>
      <c r="D35">
        <v>71</v>
      </c>
      <c r="E35">
        <v>0.768</v>
      </c>
      <c r="F35">
        <v>0.0798263056832846</v>
      </c>
      <c r="G35">
        <v>0.54036401763595</v>
      </c>
      <c r="H35">
        <v>1</v>
      </c>
      <c r="I35">
        <v>0</v>
      </c>
      <c r="J35">
        <v>0</v>
      </c>
      <c r="K35">
        <v>0</v>
      </c>
    </row>
    <row r="36" spans="1:11">
      <c r="A36">
        <v>160</v>
      </c>
      <c r="B36" t="s">
        <v>33</v>
      </c>
      <c r="C36">
        <v>1.24</v>
      </c>
      <c r="D36">
        <v>52</v>
      </c>
      <c r="E36">
        <v>0.81</v>
      </c>
      <c r="F36">
        <v>0.090996578908725</v>
      </c>
      <c r="G36">
        <v>0.556809816030138</v>
      </c>
      <c r="H36">
        <v>4.262</v>
      </c>
      <c r="I36">
        <v>821.09</v>
      </c>
      <c r="J36">
        <v>-28.55</v>
      </c>
      <c r="K36">
        <v>0</v>
      </c>
    </row>
    <row r="37" spans="1:11">
      <c r="A37">
        <v>49</v>
      </c>
      <c r="B37" t="s">
        <v>34</v>
      </c>
      <c r="C37">
        <v>1.19</v>
      </c>
      <c r="D37">
        <v>70</v>
      </c>
      <c r="E37">
        <v>0.82</v>
      </c>
      <c r="F37">
        <v>0.0772813444103121</v>
      </c>
      <c r="G37">
        <v>0.566425958602578</v>
      </c>
      <c r="H37">
        <v>1</v>
      </c>
      <c r="I37">
        <v>0</v>
      </c>
      <c r="J37">
        <v>0</v>
      </c>
      <c r="K37">
        <v>0</v>
      </c>
    </row>
    <row r="38" spans="1:11">
      <c r="A38">
        <v>10</v>
      </c>
      <c r="B38" t="s">
        <v>35</v>
      </c>
      <c r="C38">
        <v>1.38</v>
      </c>
      <c r="D38">
        <v>81</v>
      </c>
      <c r="E38">
        <v>1.07</v>
      </c>
      <c r="F38">
        <v>0.0757034653508419</v>
      </c>
      <c r="G38">
        <v>0.531673782783774</v>
      </c>
      <c r="H38">
        <v>4.15</v>
      </c>
      <c r="I38">
        <v>754.97</v>
      </c>
      <c r="J38">
        <v>-25.086</v>
      </c>
      <c r="K38">
        <v>0</v>
      </c>
    </row>
    <row r="39" spans="1:11">
      <c r="A39">
        <v>63</v>
      </c>
      <c r="B39" t="s">
        <v>36</v>
      </c>
      <c r="C39">
        <v>1.18</v>
      </c>
      <c r="D39">
        <v>88</v>
      </c>
      <c r="E39">
        <v>1.01</v>
      </c>
      <c r="F39">
        <v>0.0687165631285626</v>
      </c>
      <c r="G39">
        <v>0.568392728733342</v>
      </c>
      <c r="H39">
        <v>1</v>
      </c>
      <c r="I39">
        <v>0</v>
      </c>
      <c r="J39">
        <v>0</v>
      </c>
      <c r="K39">
        <v>0</v>
      </c>
    </row>
    <row r="40" spans="1:11">
      <c r="A40">
        <v>53</v>
      </c>
      <c r="B40" t="s">
        <v>37</v>
      </c>
      <c r="C40">
        <v>1.18</v>
      </c>
      <c r="D40">
        <v>71</v>
      </c>
      <c r="E40">
        <v>0.97</v>
      </c>
      <c r="F40">
        <v>0.0765021413896878</v>
      </c>
      <c r="G40">
        <v>0.568392728733342</v>
      </c>
      <c r="H40">
        <v>1</v>
      </c>
      <c r="I40">
        <v>0</v>
      </c>
      <c r="J40">
        <v>0</v>
      </c>
      <c r="K40">
        <v>0</v>
      </c>
    </row>
    <row r="41" spans="1:11">
      <c r="A41">
        <v>33</v>
      </c>
      <c r="B41" t="s">
        <v>38</v>
      </c>
      <c r="C41">
        <v>1.28</v>
      </c>
      <c r="D41">
        <v>34</v>
      </c>
      <c r="E41">
        <v>0.67</v>
      </c>
      <c r="F41">
        <v>0.113810279189924</v>
      </c>
      <c r="G41">
        <v>0.549368225211583</v>
      </c>
      <c r="H41">
        <v>1</v>
      </c>
      <c r="I41">
        <v>0</v>
      </c>
      <c r="J41">
        <v>0</v>
      </c>
      <c r="K41">
        <v>0</v>
      </c>
    </row>
    <row r="42" spans="1:11">
      <c r="A42">
        <v>129</v>
      </c>
      <c r="B42" t="s">
        <v>39</v>
      </c>
      <c r="C42">
        <v>1.05</v>
      </c>
      <c r="D42">
        <v>200</v>
      </c>
      <c r="E42">
        <v>0.58</v>
      </c>
      <c r="F42">
        <v>0.0436757539973</v>
      </c>
      <c r="G42">
        <v>0.595386285715933</v>
      </c>
      <c r="H42">
        <v>4.254</v>
      </c>
      <c r="I42">
        <v>1007.4</v>
      </c>
      <c r="J42">
        <v>-30.205</v>
      </c>
      <c r="K42">
        <v>0</v>
      </c>
    </row>
    <row r="43" spans="1:11">
      <c r="A43">
        <v>70</v>
      </c>
      <c r="B43" t="s">
        <v>40</v>
      </c>
      <c r="C43">
        <v>1.15</v>
      </c>
      <c r="D43">
        <v>117.16</v>
      </c>
      <c r="E43">
        <v>0.62</v>
      </c>
      <c r="F43">
        <v>0.059058</v>
      </c>
      <c r="G43">
        <v>0.573778</v>
      </c>
      <c r="H43">
        <v>3.95145</v>
      </c>
      <c r="I43">
        <v>973.995</v>
      </c>
      <c r="J43">
        <v>-38.994</v>
      </c>
      <c r="K43">
        <v>0</v>
      </c>
    </row>
    <row r="44" spans="1:11">
      <c r="A44">
        <v>39</v>
      </c>
      <c r="B44" t="s">
        <v>41</v>
      </c>
      <c r="C44">
        <v>1.269</v>
      </c>
      <c r="D44">
        <v>32</v>
      </c>
      <c r="E44">
        <v>0.624</v>
      </c>
      <c r="F44">
        <f>(1/D44)^0.5*(2*C44/(C44+1))^0.5*(2/(C44+1))^(1/(C44-1))</f>
        <v>0.116955155368212</v>
      </c>
      <c r="G44">
        <f>(2/(C44+1))^(C44/(C44-1))</f>
        <v>0.55139306326529</v>
      </c>
      <c r="H44">
        <v>1</v>
      </c>
      <c r="I44">
        <v>0</v>
      </c>
      <c r="J44">
        <v>0</v>
      </c>
      <c r="K44">
        <v>0</v>
      </c>
    </row>
    <row r="45" spans="1:11">
      <c r="A45">
        <v>7</v>
      </c>
      <c r="B45" t="s">
        <v>42</v>
      </c>
      <c r="C45">
        <v>1.41</v>
      </c>
      <c r="D45">
        <v>2</v>
      </c>
      <c r="E45">
        <v>0.5</v>
      </c>
      <c r="F45">
        <v>0.485368572376218</v>
      </c>
      <c r="G45">
        <v>0.526603292799095</v>
      </c>
      <c r="H45">
        <v>1</v>
      </c>
      <c r="I45">
        <v>0</v>
      </c>
      <c r="J45">
        <v>0</v>
      </c>
      <c r="K45">
        <v>0</v>
      </c>
    </row>
    <row r="46" spans="1:11">
      <c r="A46">
        <v>6</v>
      </c>
      <c r="B46" t="s">
        <v>43</v>
      </c>
      <c r="C46">
        <v>1.666</v>
      </c>
      <c r="D46">
        <v>131.3</v>
      </c>
      <c r="E46">
        <v>1.29</v>
      </c>
      <c r="F46">
        <v>0.063366162</v>
      </c>
      <c r="G46">
        <v>0.487233559</v>
      </c>
      <c r="H46">
        <v>1</v>
      </c>
      <c r="I46">
        <v>0</v>
      </c>
      <c r="J46">
        <v>0</v>
      </c>
      <c r="K46">
        <v>0</v>
      </c>
    </row>
    <row r="47" spans="1:11">
      <c r="A47">
        <v>9</v>
      </c>
      <c r="B47" t="s">
        <v>44</v>
      </c>
      <c r="C47">
        <v>1.39</v>
      </c>
      <c r="D47">
        <v>28</v>
      </c>
      <c r="E47">
        <v>1</v>
      </c>
      <c r="F47">
        <v>0.129081852</v>
      </c>
      <c r="G47">
        <v>0.529971909</v>
      </c>
      <c r="H47">
        <v>1</v>
      </c>
      <c r="I47">
        <v>0</v>
      </c>
      <c r="J47">
        <v>0</v>
      </c>
      <c r="K47">
        <v>0</v>
      </c>
    </row>
    <row r="48" spans="1:11">
      <c r="A48">
        <v>11</v>
      </c>
      <c r="B48" t="s">
        <v>45</v>
      </c>
      <c r="C48">
        <v>1.4</v>
      </c>
      <c r="D48">
        <v>36.5</v>
      </c>
      <c r="E48">
        <v>0.84</v>
      </c>
      <c r="F48">
        <v>0.113337557</v>
      </c>
      <c r="G48">
        <v>0.528281788</v>
      </c>
      <c r="H48">
        <v>1</v>
      </c>
      <c r="I48">
        <v>0</v>
      </c>
      <c r="J48">
        <v>0</v>
      </c>
      <c r="K48">
        <v>0</v>
      </c>
    </row>
    <row r="49" spans="1:11">
      <c r="A49">
        <v>12</v>
      </c>
      <c r="B49" t="s">
        <v>46</v>
      </c>
      <c r="C49">
        <v>1.4</v>
      </c>
      <c r="D49">
        <v>20</v>
      </c>
      <c r="E49">
        <v>0.8</v>
      </c>
      <c r="F49">
        <v>0.153110608</v>
      </c>
      <c r="G49">
        <v>0.528281788</v>
      </c>
      <c r="H49">
        <v>4.91</v>
      </c>
      <c r="I49">
        <v>1556</v>
      </c>
      <c r="J49">
        <v>24</v>
      </c>
      <c r="K49">
        <v>0</v>
      </c>
    </row>
    <row r="50" spans="1:11">
      <c r="A50">
        <v>18</v>
      </c>
      <c r="B50" t="s">
        <v>47</v>
      </c>
      <c r="C50">
        <v>1.36</v>
      </c>
      <c r="D50">
        <v>38</v>
      </c>
      <c r="E50">
        <v>1.28</v>
      </c>
      <c r="F50">
        <v>0.109967515</v>
      </c>
      <c r="G50">
        <v>0.535113306</v>
      </c>
      <c r="H50">
        <v>1</v>
      </c>
      <c r="I50">
        <v>0</v>
      </c>
      <c r="J50">
        <v>0</v>
      </c>
      <c r="K50">
        <v>0</v>
      </c>
    </row>
    <row r="51" spans="1:11">
      <c r="A51">
        <v>26</v>
      </c>
      <c r="B51" t="s">
        <v>48</v>
      </c>
      <c r="C51">
        <v>1.29</v>
      </c>
      <c r="D51">
        <v>46</v>
      </c>
      <c r="E51">
        <v>0.81</v>
      </c>
      <c r="F51">
        <v>0.098115056</v>
      </c>
      <c r="G51">
        <v>0.547541414</v>
      </c>
      <c r="H51">
        <v>3.35</v>
      </c>
      <c r="I51">
        <v>540</v>
      </c>
      <c r="J51">
        <v>-131</v>
      </c>
      <c r="K51">
        <v>0</v>
      </c>
    </row>
    <row r="52" spans="1:11">
      <c r="A52">
        <v>27</v>
      </c>
      <c r="B52" t="s">
        <v>49</v>
      </c>
      <c r="C52">
        <v>1.27</v>
      </c>
      <c r="D52">
        <v>44</v>
      </c>
      <c r="E52">
        <v>0.84</v>
      </c>
      <c r="F52">
        <v>0.099767529</v>
      </c>
      <c r="G52">
        <v>0.551208318</v>
      </c>
      <c r="H52">
        <v>1</v>
      </c>
      <c r="I52">
        <v>0</v>
      </c>
      <c r="J52">
        <v>0</v>
      </c>
      <c r="K52">
        <v>0</v>
      </c>
    </row>
    <row r="53" spans="1:11">
      <c r="A53">
        <v>29</v>
      </c>
      <c r="B53" t="s">
        <v>50</v>
      </c>
      <c r="C53">
        <v>1.3</v>
      </c>
      <c r="D53">
        <v>17</v>
      </c>
      <c r="E53">
        <v>0.57</v>
      </c>
      <c r="F53">
        <v>0.161834891</v>
      </c>
      <c r="G53">
        <v>0.545727734</v>
      </c>
      <c r="H53">
        <v>1</v>
      </c>
      <c r="I53">
        <v>0</v>
      </c>
      <c r="J53">
        <v>0</v>
      </c>
      <c r="K53">
        <v>0</v>
      </c>
    </row>
    <row r="54" spans="1:11">
      <c r="A54">
        <v>30</v>
      </c>
      <c r="B54" t="s">
        <v>51</v>
      </c>
      <c r="C54">
        <v>1.27</v>
      </c>
      <c r="D54">
        <v>48</v>
      </c>
      <c r="E54">
        <v>0.84</v>
      </c>
      <c r="F54">
        <v>0.095520137</v>
      </c>
      <c r="G54">
        <v>0.551208318</v>
      </c>
      <c r="H54">
        <v>1</v>
      </c>
      <c r="I54">
        <v>0</v>
      </c>
      <c r="J54">
        <v>0</v>
      </c>
      <c r="K54">
        <v>0</v>
      </c>
    </row>
    <row r="55" spans="1:11">
      <c r="A55">
        <v>31</v>
      </c>
      <c r="B55" t="s">
        <v>52</v>
      </c>
      <c r="C55">
        <v>1.29</v>
      </c>
      <c r="D55">
        <v>34</v>
      </c>
      <c r="E55">
        <v>0.69</v>
      </c>
      <c r="F55">
        <v>0.114123508</v>
      </c>
      <c r="G55">
        <v>0.547541414</v>
      </c>
      <c r="H55">
        <v>1</v>
      </c>
      <c r="I55">
        <v>0</v>
      </c>
      <c r="J55">
        <v>0</v>
      </c>
      <c r="K55">
        <v>0</v>
      </c>
    </row>
    <row r="56" spans="1:11">
      <c r="A56">
        <v>38</v>
      </c>
      <c r="B56" t="s">
        <v>53</v>
      </c>
      <c r="C56">
        <v>1.24</v>
      </c>
      <c r="D56">
        <v>28</v>
      </c>
      <c r="E56">
        <v>0.58</v>
      </c>
      <c r="F56">
        <v>0.124007434</v>
      </c>
      <c r="G56">
        <v>0.556809816</v>
      </c>
      <c r="H56">
        <v>1</v>
      </c>
      <c r="I56">
        <v>0</v>
      </c>
      <c r="J56">
        <v>0</v>
      </c>
      <c r="K56">
        <v>0</v>
      </c>
    </row>
    <row r="57" spans="1:11">
      <c r="A57">
        <v>42</v>
      </c>
      <c r="B57" t="s">
        <v>54</v>
      </c>
      <c r="C57">
        <v>1.23</v>
      </c>
      <c r="D57">
        <v>26</v>
      </c>
      <c r="E57">
        <v>0.59</v>
      </c>
      <c r="F57">
        <v>0.128317399</v>
      </c>
      <c r="G57">
        <v>0.558704579</v>
      </c>
      <c r="H57">
        <v>1</v>
      </c>
      <c r="I57">
        <v>0</v>
      </c>
      <c r="J57">
        <v>0</v>
      </c>
      <c r="K57">
        <v>0</v>
      </c>
    </row>
    <row r="58" spans="1:11">
      <c r="A58">
        <v>48</v>
      </c>
      <c r="B58" t="s">
        <v>55</v>
      </c>
      <c r="C58">
        <v>1.2</v>
      </c>
      <c r="D58">
        <v>67.8</v>
      </c>
      <c r="E58">
        <v>0.97</v>
      </c>
      <c r="F58">
        <v>0.078761868</v>
      </c>
      <c r="G58">
        <v>0.56447393</v>
      </c>
      <c r="H58">
        <v>1</v>
      </c>
      <c r="I58">
        <v>0</v>
      </c>
      <c r="J58">
        <v>0</v>
      </c>
      <c r="K58">
        <v>0</v>
      </c>
    </row>
    <row r="59" spans="1:11">
      <c r="A59">
        <v>58</v>
      </c>
      <c r="B59" t="s">
        <v>56</v>
      </c>
      <c r="C59">
        <v>1.17</v>
      </c>
      <c r="D59">
        <v>27.7</v>
      </c>
      <c r="E59">
        <v>0.46</v>
      </c>
      <c r="F59">
        <v>0.122103455</v>
      </c>
      <c r="G59">
        <v>0.570374416</v>
      </c>
      <c r="H59">
        <v>1</v>
      </c>
      <c r="I59">
        <v>0</v>
      </c>
      <c r="J59">
        <v>0</v>
      </c>
      <c r="K59">
        <v>0</v>
      </c>
    </row>
    <row r="60" spans="1:11">
      <c r="A60">
        <v>61</v>
      </c>
      <c r="B60" t="s">
        <v>57</v>
      </c>
      <c r="C60">
        <v>1.15</v>
      </c>
      <c r="D60">
        <v>42</v>
      </c>
      <c r="E60">
        <v>0.52</v>
      </c>
      <c r="F60">
        <v>0.098544021</v>
      </c>
      <c r="G60">
        <v>0.57438326</v>
      </c>
      <c r="H60">
        <v>1</v>
      </c>
      <c r="I60">
        <v>0</v>
      </c>
      <c r="J60">
        <v>0</v>
      </c>
      <c r="K60">
        <v>0</v>
      </c>
    </row>
    <row r="61" spans="1:11">
      <c r="A61">
        <v>67</v>
      </c>
      <c r="B61" t="s">
        <v>58</v>
      </c>
      <c r="C61">
        <v>1.15</v>
      </c>
      <c r="D61">
        <v>101</v>
      </c>
      <c r="E61">
        <v>0.66</v>
      </c>
      <c r="F61">
        <v>0.063546881</v>
      </c>
      <c r="G61">
        <v>0.57438326</v>
      </c>
      <c r="H61">
        <v>0.07</v>
      </c>
      <c r="I61">
        <v>0</v>
      </c>
      <c r="J61">
        <v>0</v>
      </c>
      <c r="K61">
        <v>0</v>
      </c>
    </row>
    <row r="62" spans="1:11">
      <c r="A62">
        <v>89</v>
      </c>
      <c r="B62" t="s">
        <v>59</v>
      </c>
      <c r="C62">
        <v>1.13</v>
      </c>
      <c r="D62">
        <v>44.1</v>
      </c>
      <c r="E62">
        <v>0.46</v>
      </c>
      <c r="F62">
        <v>0.095557224</v>
      </c>
      <c r="G62">
        <v>0.578453954</v>
      </c>
      <c r="H62">
        <v>1</v>
      </c>
      <c r="I62">
        <v>0</v>
      </c>
      <c r="J62">
        <v>0</v>
      </c>
      <c r="K62">
        <v>0</v>
      </c>
    </row>
    <row r="63" spans="1:11">
      <c r="A63">
        <v>32</v>
      </c>
      <c r="B63" t="s">
        <v>60</v>
      </c>
      <c r="C63">
        <v>1.26</v>
      </c>
      <c r="D63">
        <v>64</v>
      </c>
      <c r="E63">
        <v>0.73</v>
      </c>
      <c r="F63">
        <v>0.082491311</v>
      </c>
      <c r="G63">
        <v>0.553061844</v>
      </c>
      <c r="H63">
        <v>1</v>
      </c>
      <c r="I63">
        <v>0</v>
      </c>
      <c r="J63">
        <v>0</v>
      </c>
      <c r="K63">
        <v>0</v>
      </c>
    </row>
    <row r="71" spans="1:18">
      <c r="A71" s="1" t="s">
        <v>78</v>
      </c>
      <c r="B71" s="1" t="s">
        <v>79</v>
      </c>
      <c r="C71" s="1"/>
      <c r="D71" s="1"/>
      <c r="E71" s="1" t="s">
        <v>80</v>
      </c>
      <c r="F71" s="1"/>
      <c r="G71" s="1"/>
      <c r="H71" s="1" t="s">
        <v>81</v>
      </c>
      <c r="I71" s="1" t="s">
        <v>82</v>
      </c>
      <c r="J71" s="1" t="s">
        <v>83</v>
      </c>
      <c r="K71" s="1" t="s">
        <v>84</v>
      </c>
      <c r="L71" s="1" t="s">
        <v>85</v>
      </c>
      <c r="M71" s="1" t="s">
        <v>86</v>
      </c>
      <c r="N71" s="1" t="s">
        <v>87</v>
      </c>
      <c r="O71" s="1" t="s">
        <v>88</v>
      </c>
      <c r="P71" s="1" t="s">
        <v>89</v>
      </c>
      <c r="Q71" s="1" t="s">
        <v>90</v>
      </c>
      <c r="R71" s="1" t="s">
        <v>91</v>
      </c>
    </row>
    <row r="72" spans="1:18">
      <c r="A72" s="1"/>
      <c r="B72" s="1" t="s">
        <v>97</v>
      </c>
      <c r="C72" s="1" t="s">
        <v>98</v>
      </c>
      <c r="D72" s="1" t="s">
        <v>99</v>
      </c>
      <c r="E72" s="1" t="s">
        <v>97</v>
      </c>
      <c r="F72" s="1" t="s">
        <v>98</v>
      </c>
      <c r="G72" s="1" t="s">
        <v>99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>
      <c r="A73" t="s">
        <v>100</v>
      </c>
      <c r="B73">
        <v>-0.338132</v>
      </c>
      <c r="C73">
        <v>2.814077</v>
      </c>
      <c r="D73">
        <v>-1.645232</v>
      </c>
      <c r="E73">
        <v>-2.05063</v>
      </c>
      <c r="F73">
        <v>22.54856</v>
      </c>
      <c r="G73">
        <v>-10.3344</v>
      </c>
      <c r="H73">
        <v>-0.052</v>
      </c>
      <c r="I73">
        <v>1.1028</v>
      </c>
      <c r="J73">
        <v>300</v>
      </c>
      <c r="K73">
        <v>-6.73965548858953</v>
      </c>
      <c r="L73">
        <v>87.1886224363897</v>
      </c>
      <c r="M73">
        <v>-375.138679029412</v>
      </c>
      <c r="N73">
        <v>698.404586493478</v>
      </c>
      <c r="O73">
        <v>-455.638944554371</v>
      </c>
      <c r="P73">
        <v>0.4644</v>
      </c>
      <c r="Q73">
        <v>3195</v>
      </c>
      <c r="R73">
        <v>3195.55241</v>
      </c>
    </row>
    <row r="74" ht="15" spans="1:18">
      <c r="A74" t="s">
        <v>101</v>
      </c>
      <c r="B74" s="3">
        <v>-0.130901</v>
      </c>
      <c r="C74" s="3">
        <v>1.543311</v>
      </c>
      <c r="D74" s="3">
        <v>-0.775613</v>
      </c>
      <c r="E74" s="3">
        <v>-1.80877</v>
      </c>
      <c r="F74" s="3">
        <v>20.54181</v>
      </c>
      <c r="G74" s="3">
        <v>-9.74048</v>
      </c>
      <c r="H74">
        <v>-0.052</v>
      </c>
      <c r="I74">
        <v>1.1028</v>
      </c>
      <c r="J74" s="3">
        <v>300</v>
      </c>
      <c r="K74" s="3">
        <v>-8.7615</v>
      </c>
      <c r="L74" s="3">
        <v>113.34</v>
      </c>
      <c r="M74" s="3">
        <v>-487.68</v>
      </c>
      <c r="N74" s="3">
        <v>907.93</v>
      </c>
      <c r="O74" s="3">
        <v>-592.33</v>
      </c>
      <c r="P74">
        <v>0.4644</v>
      </c>
      <c r="Q74">
        <v>3195</v>
      </c>
      <c r="R74">
        <v>3195</v>
      </c>
    </row>
    <row r="75" ht="15" spans="1:18">
      <c r="A75" t="s">
        <v>102</v>
      </c>
      <c r="B75">
        <v>-0.1854216250807</v>
      </c>
      <c r="C75">
        <v>1.9169680267538</v>
      </c>
      <c r="D75">
        <v>-1.40999305747901</v>
      </c>
      <c r="E75">
        <v>-4.56576101906463</v>
      </c>
      <c r="F75">
        <v>44.3044554485287</v>
      </c>
      <c r="G75">
        <v>-57.4360388120656</v>
      </c>
      <c r="H75">
        <v>-0.052</v>
      </c>
      <c r="I75">
        <v>1.1028</v>
      </c>
      <c r="J75" s="3">
        <v>300</v>
      </c>
      <c r="K75">
        <v>-11.2516489823773</v>
      </c>
      <c r="L75">
        <v>154.407451582234</v>
      </c>
      <c r="M75">
        <v>-725.114797601548</v>
      </c>
      <c r="N75">
        <v>1478.81013841609</v>
      </c>
      <c r="O75">
        <v>-1080.90411587727</v>
      </c>
      <c r="P75">
        <v>0.4644</v>
      </c>
      <c r="Q75">
        <v>3186</v>
      </c>
      <c r="R75">
        <v>3178</v>
      </c>
    </row>
    <row r="76" ht="15" spans="1:18">
      <c r="A76" t="s">
        <v>104</v>
      </c>
      <c r="B76">
        <v>-0.480905948551373</v>
      </c>
      <c r="C76">
        <v>4.65347670238517</v>
      </c>
      <c r="D76">
        <v>-1.49310550768043</v>
      </c>
      <c r="E76">
        <v>-4.32904258610302</v>
      </c>
      <c r="F76">
        <v>42.0707378762887</v>
      </c>
      <c r="G76">
        <v>-51.5518589303579</v>
      </c>
      <c r="H76">
        <v>-0.052</v>
      </c>
      <c r="I76">
        <v>1.1028</v>
      </c>
      <c r="J76" s="3">
        <v>300</v>
      </c>
      <c r="K76">
        <v>-14.1061830111192</v>
      </c>
      <c r="L76">
        <v>195.661233100399</v>
      </c>
      <c r="M76">
        <v>-938.625579471547</v>
      </c>
      <c r="N76">
        <v>1947.96456055809</v>
      </c>
      <c r="O76">
        <v>-1453.5292052402</v>
      </c>
      <c r="P76">
        <v>0.4644</v>
      </c>
      <c r="Q76">
        <v>3135.785866</v>
      </c>
      <c r="R76">
        <v>3189</v>
      </c>
    </row>
    <row r="77" spans="1:18">
      <c r="A77" t="s">
        <v>105</v>
      </c>
      <c r="B77">
        <v>-0.619384839581601</v>
      </c>
      <c r="C77">
        <v>6.00346336710397</v>
      </c>
      <c r="D77">
        <v>-2.33307265026052</v>
      </c>
      <c r="E77">
        <v>-2.05063</v>
      </c>
      <c r="F77">
        <v>22.54856</v>
      </c>
      <c r="G77">
        <v>-10.3344</v>
      </c>
      <c r="H77">
        <v>-0.052</v>
      </c>
      <c r="I77">
        <v>1.1028</v>
      </c>
      <c r="J77">
        <v>300</v>
      </c>
      <c r="K77">
        <v>-5.51095019188687</v>
      </c>
      <c r="L77">
        <v>68.6443991098254</v>
      </c>
      <c r="M77">
        <v>-259.41613826665</v>
      </c>
      <c r="N77">
        <v>409.729450057385</v>
      </c>
      <c r="O77">
        <v>-208.778662860889</v>
      </c>
      <c r="P77">
        <v>0.4644</v>
      </c>
      <c r="Q77">
        <v>3195</v>
      </c>
      <c r="R77">
        <v>3195</v>
      </c>
    </row>
    <row r="78" spans="1:18">
      <c r="A78" t="s">
        <v>106</v>
      </c>
      <c r="B78">
        <v>-0.328626755835232</v>
      </c>
      <c r="C78">
        <v>3.31414433748488</v>
      </c>
      <c r="D78">
        <v>-0.832538239980768</v>
      </c>
      <c r="E78">
        <v>-4.56576101906463</v>
      </c>
      <c r="F78">
        <v>44.3044554485287</v>
      </c>
      <c r="G78">
        <v>-57.4360388120656</v>
      </c>
      <c r="H78">
        <v>-0.052</v>
      </c>
      <c r="I78">
        <v>1.1028</v>
      </c>
      <c r="J78">
        <v>300</v>
      </c>
      <c r="K78">
        <v>-5.17910969622423</v>
      </c>
      <c r="L78">
        <v>63.126969122864</v>
      </c>
      <c r="M78">
        <v>-231.015593518699</v>
      </c>
      <c r="N78">
        <v>353.78002402822</v>
      </c>
      <c r="O78">
        <v>-174.12568249368</v>
      </c>
      <c r="P78">
        <v>0.4644</v>
      </c>
      <c r="Q78">
        <v>3186.451709</v>
      </c>
      <c r="R78">
        <v>3178</v>
      </c>
    </row>
    <row r="79" spans="1:18">
      <c r="A79" t="s">
        <v>107</v>
      </c>
      <c r="B79">
        <v>-0.394323788988331</v>
      </c>
      <c r="C79">
        <v>3.76040659928571</v>
      </c>
      <c r="D79">
        <v>-1.56521407002074</v>
      </c>
      <c r="E79">
        <v>-4.44863451897649</v>
      </c>
      <c r="F79">
        <v>43.1960207017044</v>
      </c>
      <c r="G79">
        <v>-53.9063435518526</v>
      </c>
      <c r="H79">
        <v>-0.052</v>
      </c>
      <c r="I79">
        <v>1.1028</v>
      </c>
      <c r="J79">
        <v>300</v>
      </c>
      <c r="K79">
        <v>-4.99454374301303</v>
      </c>
      <c r="L79">
        <v>61.8417356214756</v>
      </c>
      <c r="M79">
        <v>-231.519626114067</v>
      </c>
      <c r="N79">
        <v>360.830904566161</v>
      </c>
      <c r="O79">
        <v>-182.363556503213</v>
      </c>
      <c r="P79">
        <v>0.4644</v>
      </c>
      <c r="Q79">
        <v>3153.720168</v>
      </c>
      <c r="R79">
        <v>3153.720168</v>
      </c>
    </row>
    <row r="80" spans="1:18">
      <c r="A80" t="s">
        <v>108</v>
      </c>
      <c r="B80">
        <v>-0.304156608089993</v>
      </c>
      <c r="C80">
        <v>3.37550362050009</v>
      </c>
      <c r="D80">
        <v>-1.41381991991565</v>
      </c>
      <c r="E80">
        <v>-2.6703658876088</v>
      </c>
      <c r="F80">
        <v>27.2516946445483</v>
      </c>
      <c r="G80">
        <v>-19.7944081455669</v>
      </c>
      <c r="H80">
        <v>-0.052</v>
      </c>
      <c r="I80">
        <v>1.1028</v>
      </c>
      <c r="J80">
        <v>300</v>
      </c>
      <c r="K80">
        <v>-5.17598489451577</v>
      </c>
      <c r="L80">
        <v>63.5675500144208</v>
      </c>
      <c r="M80">
        <v>-236.951963487812</v>
      </c>
      <c r="N80">
        <v>368.0917493855</v>
      </c>
      <c r="O80">
        <v>-185.68923944104</v>
      </c>
      <c r="P80">
        <v>0.4644</v>
      </c>
      <c r="Q80">
        <v>3170.296886</v>
      </c>
      <c r="R80">
        <v>3193.5</v>
      </c>
    </row>
    <row r="81" spans="1:18">
      <c r="A81" t="s">
        <v>109</v>
      </c>
      <c r="B81">
        <v>-0.240139283537276</v>
      </c>
      <c r="C81">
        <v>2.9093504149719</v>
      </c>
      <c r="D81">
        <v>-0.517189135924653</v>
      </c>
      <c r="E81">
        <v>-2.4487720018934</v>
      </c>
      <c r="F81">
        <v>25.3110623290802</v>
      </c>
      <c r="G81">
        <v>-15.9227067368693</v>
      </c>
      <c r="H81">
        <v>-0.052</v>
      </c>
      <c r="I81">
        <v>1.1028</v>
      </c>
      <c r="J81">
        <v>300</v>
      </c>
      <c r="K81">
        <v>-5.21239892175003</v>
      </c>
      <c r="L81">
        <v>63.8438030364117</v>
      </c>
      <c r="M81">
        <v>-237.580612005222</v>
      </c>
      <c r="N81">
        <v>368.495099595798</v>
      </c>
      <c r="O81">
        <v>-186.177106780405</v>
      </c>
      <c r="P81">
        <v>0.4644</v>
      </c>
      <c r="Q81">
        <v>3143.241576</v>
      </c>
      <c r="R81">
        <v>3177.6</v>
      </c>
    </row>
    <row r="82" spans="1:18">
      <c r="A82" t="s">
        <v>110</v>
      </c>
      <c r="B82">
        <v>-0.162104973520345</v>
      </c>
      <c r="C82">
        <v>2.49307782009197</v>
      </c>
      <c r="D82">
        <v>-0.182867541789473</v>
      </c>
      <c r="E82">
        <v>-2.61760908724672</v>
      </c>
      <c r="F82">
        <v>26.5241027627527</v>
      </c>
      <c r="G82">
        <v>-18.4374576310026</v>
      </c>
      <c r="H82">
        <v>-0.052</v>
      </c>
      <c r="I82">
        <v>1.1028</v>
      </c>
      <c r="J82">
        <v>300</v>
      </c>
      <c r="K82">
        <v>-5.21271572699199</v>
      </c>
      <c r="L82">
        <v>64.0085842919671</v>
      </c>
      <c r="M82">
        <v>-238.311866257382</v>
      </c>
      <c r="N82">
        <v>369.927254766791</v>
      </c>
      <c r="O82">
        <v>-185.197701170346</v>
      </c>
      <c r="P82">
        <v>0.4644</v>
      </c>
      <c r="Q82">
        <v>3182.74</v>
      </c>
      <c r="R82">
        <v>3182.742975</v>
      </c>
    </row>
    <row r="83" spans="1:18">
      <c r="A83" t="s">
        <v>111</v>
      </c>
      <c r="B83">
        <v>-0.268030593011387</v>
      </c>
      <c r="C83">
        <v>2.91739685247398</v>
      </c>
      <c r="D83">
        <v>-1.16602991413393</v>
      </c>
      <c r="E83">
        <v>-2.9231487202459</v>
      </c>
      <c r="F83">
        <v>27.6312327357239</v>
      </c>
      <c r="G83">
        <v>-21.4508856025123</v>
      </c>
      <c r="H83">
        <v>-0.052</v>
      </c>
      <c r="I83">
        <v>1.1028</v>
      </c>
      <c r="J83">
        <v>300</v>
      </c>
      <c r="K83">
        <v>-5.41176897407699</v>
      </c>
      <c r="L83">
        <v>66.1134699426362</v>
      </c>
      <c r="M83">
        <v>-246.841263466256</v>
      </c>
      <c r="N83">
        <v>384.936934330236</v>
      </c>
      <c r="O83">
        <v>-196.269731305022</v>
      </c>
      <c r="P83">
        <v>0.4644</v>
      </c>
      <c r="Q83">
        <v>3147.05</v>
      </c>
      <c r="R83">
        <v>3180.118</v>
      </c>
    </row>
    <row r="84" spans="1:18">
      <c r="A84" t="s">
        <v>112</v>
      </c>
      <c r="B84">
        <v>-0.237658341020965</v>
      </c>
      <c r="C84">
        <v>2.72638366442019</v>
      </c>
      <c r="D84">
        <v>-1.05277197434582</v>
      </c>
      <c r="E84">
        <v>-2.82103391696239</v>
      </c>
      <c r="F84">
        <v>26.9965317353026</v>
      </c>
      <c r="G84">
        <v>-20.8261620315637</v>
      </c>
      <c r="H84">
        <v>-0.052</v>
      </c>
      <c r="I84">
        <v>1.1028</v>
      </c>
      <c r="J84">
        <v>300</v>
      </c>
      <c r="K84">
        <v>-5.52762785187605</v>
      </c>
      <c r="L84">
        <v>67.4117037523037</v>
      </c>
      <c r="M84">
        <v>-251.967610780777</v>
      </c>
      <c r="N84">
        <v>393.245156165665</v>
      </c>
      <c r="O84">
        <v>-201.034391832692</v>
      </c>
      <c r="P84">
        <v>0.4644</v>
      </c>
      <c r="Q84">
        <v>3069.63</v>
      </c>
      <c r="R84">
        <v>3186.617</v>
      </c>
    </row>
    <row r="85" spans="1:18">
      <c r="A85" t="s">
        <v>113</v>
      </c>
      <c r="B85">
        <v>-0.25096937378252</v>
      </c>
      <c r="C85">
        <v>2.84120083528348</v>
      </c>
      <c r="D85">
        <v>-1.14682154899529</v>
      </c>
      <c r="E85">
        <v>-3.10603448253075</v>
      </c>
      <c r="F85">
        <v>29.5319601805491</v>
      </c>
      <c r="G85">
        <v>-26.1875324193122</v>
      </c>
      <c r="H85">
        <v>-0.052</v>
      </c>
      <c r="I85">
        <v>1.1028</v>
      </c>
      <c r="J85">
        <v>300</v>
      </c>
      <c r="K85" s="5">
        <v>-5.492101649</v>
      </c>
      <c r="L85" s="5">
        <v>67.19969739</v>
      </c>
      <c r="M85" s="5">
        <v>-251.7549265</v>
      </c>
      <c r="N85" s="5">
        <v>394.1804167</v>
      </c>
      <c r="O85" s="5">
        <v>-202.2943636</v>
      </c>
      <c r="P85">
        <v>0.4644</v>
      </c>
      <c r="Q85">
        <v>3161.85</v>
      </c>
      <c r="R85">
        <v>3161.851326</v>
      </c>
    </row>
    <row r="86" spans="1:18">
      <c r="A86" s="4" t="s">
        <v>114</v>
      </c>
      <c r="B86">
        <v>-0.267886103271512</v>
      </c>
      <c r="C86">
        <v>2.90421164360868</v>
      </c>
      <c r="D86">
        <v>-1.18401868982234</v>
      </c>
      <c r="E86">
        <v>-2.91235379342406</v>
      </c>
      <c r="F86">
        <v>27.3867386576567</v>
      </c>
      <c r="G86">
        <v>-20.9552558960522</v>
      </c>
      <c r="H86">
        <v>-0.052</v>
      </c>
      <c r="I86">
        <v>1.1028</v>
      </c>
      <c r="J86">
        <v>300</v>
      </c>
      <c r="K86">
        <v>-5.42933995466606</v>
      </c>
      <c r="L86">
        <v>66.4175957451387</v>
      </c>
      <c r="M86">
        <v>-248.178766475656</v>
      </c>
      <c r="N86">
        <v>387.479004693136</v>
      </c>
      <c r="O86">
        <v>-198.125512343751</v>
      </c>
      <c r="P86">
        <v>0.4644</v>
      </c>
      <c r="Q86">
        <v>3090.23</v>
      </c>
      <c r="R86">
        <v>3181.185</v>
      </c>
    </row>
    <row r="87" spans="1:18">
      <c r="A87" t="s">
        <v>115</v>
      </c>
      <c r="B87">
        <v>-0.246226692928559</v>
      </c>
      <c r="C87">
        <v>2.78236033148645</v>
      </c>
      <c r="D87">
        <v>-1.1247196750974</v>
      </c>
      <c r="E87">
        <v>-1.46951391763077</v>
      </c>
      <c r="F87">
        <v>18.2832991485617</v>
      </c>
      <c r="G87">
        <v>-2.80489398414312</v>
      </c>
      <c r="H87">
        <v>-0.052</v>
      </c>
      <c r="I87">
        <v>1.1028</v>
      </c>
      <c r="J87">
        <v>300</v>
      </c>
      <c r="K87">
        <v>-5.44524722511112</v>
      </c>
      <c r="L87">
        <v>66.618164058088</v>
      </c>
      <c r="M87">
        <v>-249.656669785784</v>
      </c>
      <c r="N87">
        <v>391.072225053962</v>
      </c>
      <c r="O87">
        <v>-200.65324570912</v>
      </c>
      <c r="P87">
        <v>0.4644</v>
      </c>
      <c r="Q87">
        <v>3163.38</v>
      </c>
      <c r="R87">
        <v>3163.385657</v>
      </c>
    </row>
    <row r="88" spans="1:18">
      <c r="A88" t="s">
        <v>116</v>
      </c>
      <c r="B88">
        <v>-0.291021959</v>
      </c>
      <c r="C88">
        <v>3.093552151</v>
      </c>
      <c r="D88">
        <v>-1.619278638</v>
      </c>
      <c r="E88">
        <v>-2.911825466</v>
      </c>
      <c r="F88">
        <v>28.50310647</v>
      </c>
      <c r="G88">
        <v>-24.48033336</v>
      </c>
      <c r="H88">
        <v>-0.052</v>
      </c>
      <c r="I88">
        <v>1.1028</v>
      </c>
      <c r="J88">
        <v>300</v>
      </c>
      <c r="K88">
        <v>-5.600002075</v>
      </c>
      <c r="L88">
        <v>68.41988733</v>
      </c>
      <c r="M88">
        <v>-256.0148838</v>
      </c>
      <c r="N88">
        <v>398.4215926</v>
      </c>
      <c r="O88">
        <v>-203.7450989</v>
      </c>
      <c r="P88">
        <v>0.4644</v>
      </c>
      <c r="Q88">
        <v>3192.196242</v>
      </c>
      <c r="R88">
        <v>3192.196242</v>
      </c>
    </row>
    <row r="89" spans="1:18">
      <c r="A89" t="s">
        <v>117</v>
      </c>
      <c r="B89">
        <v>-0.272008445</v>
      </c>
      <c r="C89">
        <v>2.911550158</v>
      </c>
      <c r="D89">
        <v>-1.209397179</v>
      </c>
      <c r="E89">
        <v>-2.84429262</v>
      </c>
      <c r="F89">
        <v>27.39621765</v>
      </c>
      <c r="G89">
        <v>-22.01586111</v>
      </c>
      <c r="H89">
        <v>-0.052</v>
      </c>
      <c r="I89">
        <v>1.1028</v>
      </c>
      <c r="J89">
        <v>300</v>
      </c>
      <c r="K89">
        <v>-5.555839181</v>
      </c>
      <c r="L89">
        <v>68.16133</v>
      </c>
      <c r="M89">
        <v>-255.685246</v>
      </c>
      <c r="N89">
        <v>399.523491</v>
      </c>
      <c r="O89">
        <v>-205.3736612</v>
      </c>
      <c r="P89">
        <v>0.4644</v>
      </c>
      <c r="Q89">
        <v>3194.428933</v>
      </c>
      <c r="R89">
        <v>3194.428933</v>
      </c>
    </row>
    <row r="90" spans="1:18">
      <c r="A90" t="s">
        <v>118</v>
      </c>
      <c r="B90">
        <v>-0.236865378</v>
      </c>
      <c r="C90">
        <v>2.827562459</v>
      </c>
      <c r="D90">
        <v>-1.053668749</v>
      </c>
      <c r="E90">
        <v>-2.846886866</v>
      </c>
      <c r="F90">
        <v>27.69521962</v>
      </c>
      <c r="G90">
        <v>-22.97984793</v>
      </c>
      <c r="H90">
        <v>-0.052</v>
      </c>
      <c r="I90">
        <v>1.1028</v>
      </c>
      <c r="J90">
        <v>300</v>
      </c>
      <c r="K90">
        <v>-5.554157904</v>
      </c>
      <c r="L90">
        <v>68.1006649</v>
      </c>
      <c r="M90">
        <v>-255.0675604</v>
      </c>
      <c r="N90">
        <v>397.7455745</v>
      </c>
      <c r="O90">
        <v>-204.3110964</v>
      </c>
      <c r="P90">
        <v>0.4644</v>
      </c>
      <c r="Q90">
        <v>3194.376341</v>
      </c>
      <c r="R90">
        <v>3194.376341</v>
      </c>
    </row>
    <row r="91" spans="1:18">
      <c r="A91" t="s">
        <v>119</v>
      </c>
      <c r="B91">
        <v>-0.263497489</v>
      </c>
      <c r="C91">
        <v>3.10216538</v>
      </c>
      <c r="D91">
        <v>-1.46306167</v>
      </c>
      <c r="E91">
        <v>-2.984005693</v>
      </c>
      <c r="F91">
        <v>30.49236027</v>
      </c>
      <c r="G91">
        <v>-29.40416235</v>
      </c>
      <c r="H91">
        <v>-0.052</v>
      </c>
      <c r="I91">
        <v>1.1028</v>
      </c>
      <c r="J91">
        <v>300</v>
      </c>
      <c r="K91">
        <v>-5.625105157</v>
      </c>
      <c r="L91">
        <v>68.66789843</v>
      </c>
      <c r="M91">
        <v>-256.955473</v>
      </c>
      <c r="N91">
        <v>401.370979</v>
      </c>
      <c r="O91">
        <v>-206.2219764</v>
      </c>
      <c r="P91">
        <v>0.4644</v>
      </c>
      <c r="Q91">
        <v>3194.884635</v>
      </c>
      <c r="R91">
        <v>3194.884635</v>
      </c>
    </row>
    <row r="92" spans="1:18">
      <c r="A92" t="s">
        <v>120</v>
      </c>
      <c r="B92">
        <v>-0.347866906</v>
      </c>
      <c r="C92">
        <v>3.802630058</v>
      </c>
      <c r="D92">
        <v>-1.887415354</v>
      </c>
      <c r="E92">
        <v>-2.859956609</v>
      </c>
      <c r="F92">
        <v>29.43466365</v>
      </c>
      <c r="G92">
        <v>-27.09931273</v>
      </c>
      <c r="H92">
        <v>-0.052</v>
      </c>
      <c r="I92">
        <v>1.1028</v>
      </c>
      <c r="J92">
        <v>300</v>
      </c>
      <c r="K92">
        <v>-3.988950794</v>
      </c>
      <c r="L92">
        <v>52.13164588</v>
      </c>
      <c r="M92">
        <v>-201.1157761</v>
      </c>
      <c r="N92">
        <v>321.4795726</v>
      </c>
      <c r="O92">
        <v>-166.2919624</v>
      </c>
      <c r="P92">
        <v>0.4644</v>
      </c>
      <c r="Q92">
        <v>3186.166691</v>
      </c>
      <c r="R92">
        <f>Q92</f>
        <v>3186.166691</v>
      </c>
    </row>
    <row r="93" spans="1:18">
      <c r="A93" t="s">
        <v>121</v>
      </c>
      <c r="B93">
        <v>-0.452352945</v>
      </c>
      <c r="C93">
        <v>4.234889184</v>
      </c>
      <c r="D93">
        <v>-1.94435024</v>
      </c>
      <c r="E93">
        <v>-2.914269466</v>
      </c>
      <c r="F93">
        <v>28.87655653</v>
      </c>
      <c r="G93">
        <v>-23.40297549</v>
      </c>
      <c r="H93">
        <v>-0.052</v>
      </c>
      <c r="I93">
        <v>1.1028</v>
      </c>
      <c r="J93">
        <v>300</v>
      </c>
      <c r="K93">
        <v>-4.993325238</v>
      </c>
      <c r="L93">
        <v>63.77408527</v>
      </c>
      <c r="M93">
        <v>-240.8019098</v>
      </c>
      <c r="N93">
        <v>378.6306389</v>
      </c>
      <c r="O93">
        <v>-190.9759799</v>
      </c>
      <c r="P93">
        <v>0.4644</v>
      </c>
      <c r="Q93">
        <v>3190.488579</v>
      </c>
      <c r="R93">
        <f>Q93</f>
        <v>3190.488579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气体参数</vt:lpstr>
      <vt:lpstr>喷嘴参数</vt:lpstr>
      <vt:lpstr>版本控制</vt:lpstr>
      <vt:lpstr>cmd</vt:lpstr>
      <vt:lpstr>cal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li</dc:creator>
  <cp:lastModifiedBy>GH0050</cp:lastModifiedBy>
  <dcterms:created xsi:type="dcterms:W3CDTF">2015-06-05T18:17:00Z</dcterms:created>
  <dcterms:modified xsi:type="dcterms:W3CDTF">2025-09-04T00:02:07Z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B7D282666AF247F788375C1D5978ED87_12</vt:lpwstr>
  </property>
  <property fmtid="{D5CDD505-2E9C-101B-9397-08002B2CF9AE}" pid="3" name="KSOProductBuildVer">
    <vt:lpwstr>2052-12.1.0.16364</vt:lpwstr>
  </property>
</Properties>
</file>