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Work\OWG\Financial Forecast\"/>
    </mc:Choice>
  </mc:AlternateContent>
  <xr:revisionPtr revIDLastSave="0" documentId="13_ncr:1_{28899270-87B6-48D7-854B-5B2ACBB47982}" xr6:coauthVersionLast="47" xr6:coauthVersionMax="47" xr10:uidLastSave="{00000000-0000-0000-0000-000000000000}"/>
  <bookViews>
    <workbookView xWindow="9588" yWindow="204" windowWidth="12672" windowHeight="12132" activeTab="1" xr2:uid="{00000000-000D-0000-FFFF-FFFF00000000}"/>
  </bookViews>
  <sheets>
    <sheet name="Exercise 4" sheetId="2" r:id="rId1"/>
    <sheet name="Projections" sheetId="1" r:id="rId2"/>
  </sheets>
  <definedNames>
    <definedName name="Hist_Year">Projections!#REF!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3" i="1" l="1"/>
  <c r="J123" i="1"/>
  <c r="J130" i="1" s="1"/>
  <c r="K123" i="1"/>
  <c r="L123" i="1"/>
  <c r="H123" i="1"/>
  <c r="H129" i="1"/>
  <c r="I130" i="1"/>
  <c r="K130" i="1"/>
  <c r="L130" i="1"/>
  <c r="H130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H128" i="1"/>
  <c r="H127" i="1"/>
  <c r="H126" i="1"/>
  <c r="H125" i="1"/>
  <c r="I122" i="1"/>
  <c r="J122" i="1"/>
  <c r="K122" i="1"/>
  <c r="L122" i="1"/>
  <c r="H122" i="1"/>
  <c r="I120" i="1"/>
  <c r="J120" i="1"/>
  <c r="K120" i="1"/>
  <c r="L120" i="1"/>
  <c r="H120" i="1"/>
  <c r="H48" i="1"/>
  <c r="I48" i="1" s="1"/>
  <c r="J48" i="1" s="1"/>
  <c r="H49" i="1"/>
  <c r="I49" i="1" s="1"/>
  <c r="J49" i="1" s="1"/>
  <c r="K49" i="1" s="1"/>
  <c r="L49" i="1" s="1"/>
  <c r="I24" i="1"/>
  <c r="I25" i="1"/>
  <c r="I29" i="1" s="1"/>
  <c r="G15" i="1"/>
  <c r="L18" i="1" s="1"/>
  <c r="H24" i="1"/>
  <c r="H29" i="1" s="1"/>
  <c r="J24" i="1"/>
  <c r="J25" i="1"/>
  <c r="J26" i="1"/>
  <c r="K24" i="1"/>
  <c r="K25" i="1"/>
  <c r="K26" i="1"/>
  <c r="K27" i="1"/>
  <c r="L24" i="1"/>
  <c r="L25" i="1"/>
  <c r="L26" i="1"/>
  <c r="L27" i="1"/>
  <c r="L28" i="1"/>
  <c r="H88" i="1"/>
  <c r="I88" i="1" s="1"/>
  <c r="H89" i="1"/>
  <c r="E40" i="1"/>
  <c r="F40" i="1"/>
  <c r="G40" i="1"/>
  <c r="D40" i="1"/>
  <c r="E45" i="1"/>
  <c r="F45" i="1"/>
  <c r="G45" i="1"/>
  <c r="D45" i="1"/>
  <c r="E118" i="1"/>
  <c r="F118" i="1" s="1"/>
  <c r="G118" i="1" s="1"/>
  <c r="H118" i="1" s="1"/>
  <c r="I118" i="1" s="1"/>
  <c r="J118" i="1" s="1"/>
  <c r="K118" i="1" s="1"/>
  <c r="L118" i="1" s="1"/>
  <c r="E41" i="1"/>
  <c r="F41" i="1"/>
  <c r="G41" i="1"/>
  <c r="D41" i="1"/>
  <c r="E39" i="1"/>
  <c r="F39" i="1"/>
  <c r="G39" i="1"/>
  <c r="D39" i="1"/>
  <c r="E37" i="1"/>
  <c r="F37" i="1"/>
  <c r="G37" i="1"/>
  <c r="D37" i="1"/>
  <c r="E36" i="1"/>
  <c r="F36" i="1"/>
  <c r="G36" i="1"/>
  <c r="D36" i="1"/>
  <c r="E34" i="1"/>
  <c r="F34" i="1" s="1"/>
  <c r="G34" i="1" s="1"/>
  <c r="H34" i="1" s="1"/>
  <c r="I34" i="1" s="1"/>
  <c r="J34" i="1" s="1"/>
  <c r="K34" i="1" s="1"/>
  <c r="L34" i="1" s="1"/>
  <c r="E76" i="1"/>
  <c r="F76" i="1" s="1"/>
  <c r="G76" i="1" s="1"/>
  <c r="H76" i="1" s="1"/>
  <c r="I76" i="1" s="1"/>
  <c r="J76" i="1" s="1"/>
  <c r="K76" i="1" s="1"/>
  <c r="L76" i="1" s="1"/>
  <c r="E13" i="1"/>
  <c r="F13" i="1" s="1"/>
  <c r="G13" i="1" s="1"/>
  <c r="H13" i="1" s="1"/>
  <c r="I13" i="1" s="1"/>
  <c r="J13" i="1" s="1"/>
  <c r="K13" i="1" s="1"/>
  <c r="L13" i="1" s="1"/>
  <c r="G105" i="1"/>
  <c r="G100" i="1"/>
  <c r="G107" i="1"/>
  <c r="F105" i="1"/>
  <c r="F100" i="1"/>
  <c r="E105" i="1"/>
  <c r="E100" i="1"/>
  <c r="D105" i="1"/>
  <c r="D107" i="1" s="1"/>
  <c r="D100" i="1"/>
  <c r="G89" i="1"/>
  <c r="G91" i="1" s="1"/>
  <c r="F89" i="1"/>
  <c r="E89" i="1"/>
  <c r="E91" i="1" s="1"/>
  <c r="D89" i="1"/>
  <c r="D91" i="1" s="1"/>
  <c r="G82" i="1"/>
  <c r="F82" i="1"/>
  <c r="E82" i="1"/>
  <c r="D82" i="1"/>
  <c r="F91" i="1"/>
  <c r="E11" i="1"/>
  <c r="F11" i="1"/>
  <c r="G11" i="1"/>
  <c r="D11" i="1"/>
  <c r="D9" i="1"/>
  <c r="E9" i="1"/>
  <c r="F9" i="1"/>
  <c r="G9" i="1"/>
  <c r="D10" i="1"/>
  <c r="E10" i="1"/>
  <c r="F10" i="1"/>
  <c r="G10" i="1"/>
  <c r="E8" i="1"/>
  <c r="F8" i="1"/>
  <c r="G8" i="1"/>
  <c r="D8" i="1"/>
  <c r="E6" i="1"/>
  <c r="F6" i="1"/>
  <c r="G6" i="1"/>
  <c r="D6" i="1"/>
  <c r="E4" i="1"/>
  <c r="F4" i="1"/>
  <c r="G4" i="1"/>
  <c r="F3" i="1"/>
  <c r="G3" i="1"/>
  <c r="E3" i="1"/>
  <c r="H47" i="1"/>
  <c r="I47" i="1" s="1"/>
  <c r="J47" i="1" s="1"/>
  <c r="K47" i="1" s="1"/>
  <c r="L47" i="1" s="1"/>
  <c r="G55" i="1"/>
  <c r="F55" i="1"/>
  <c r="E55" i="1"/>
  <c r="D55" i="1"/>
  <c r="E1" i="1"/>
  <c r="F1" i="1"/>
  <c r="G1" i="1"/>
  <c r="H1" i="1" s="1"/>
  <c r="I1" i="1" s="1"/>
  <c r="J1" i="1" s="1"/>
  <c r="K1" i="1" s="1"/>
  <c r="L1" i="1" s="1"/>
  <c r="J88" i="1" l="1"/>
  <c r="J89" i="1" s="1"/>
  <c r="I89" i="1"/>
  <c r="K29" i="1"/>
  <c r="J18" i="1"/>
  <c r="F107" i="1"/>
  <c r="E107" i="1"/>
  <c r="K18" i="1"/>
  <c r="J29" i="1"/>
  <c r="J31" i="1" s="1"/>
  <c r="J61" i="1" s="1"/>
  <c r="L29" i="1"/>
  <c r="H50" i="1"/>
  <c r="I50" i="1"/>
  <c r="L31" i="1"/>
  <c r="J50" i="1"/>
  <c r="H80" i="1"/>
  <c r="H98" i="1"/>
  <c r="H58" i="1"/>
  <c r="H59" i="1"/>
  <c r="H60" i="1"/>
  <c r="H52" i="1"/>
  <c r="H54" i="1" s="1"/>
  <c r="H18" i="1"/>
  <c r="H31" i="1" s="1"/>
  <c r="I18" i="1"/>
  <c r="I31" i="1" s="1"/>
  <c r="K88" i="1"/>
  <c r="K48" i="1"/>
  <c r="J32" i="1" l="1"/>
  <c r="K31" i="1"/>
  <c r="K61" i="1" s="1"/>
  <c r="I61" i="1"/>
  <c r="I32" i="1"/>
  <c r="H61" i="1"/>
  <c r="H62" i="1" s="1"/>
  <c r="H64" i="1" s="1"/>
  <c r="H68" i="1" s="1"/>
  <c r="H32" i="1"/>
  <c r="K50" i="1"/>
  <c r="L48" i="1"/>
  <c r="L50" i="1" s="1"/>
  <c r="L32" i="1" s="1"/>
  <c r="H55" i="1"/>
  <c r="H97" i="1"/>
  <c r="J60" i="1"/>
  <c r="J98" i="1"/>
  <c r="J52" i="1"/>
  <c r="J58" i="1"/>
  <c r="J80" i="1"/>
  <c r="J59" i="1"/>
  <c r="L88" i="1"/>
  <c r="L89" i="1" s="1"/>
  <c r="K89" i="1"/>
  <c r="H81" i="1"/>
  <c r="H96" i="1"/>
  <c r="H100" i="1" s="1"/>
  <c r="L61" i="1"/>
  <c r="H82" i="1"/>
  <c r="H91" i="1" s="1"/>
  <c r="I59" i="1"/>
  <c r="I60" i="1"/>
  <c r="I52" i="1"/>
  <c r="I54" i="1" s="1"/>
  <c r="I58" i="1"/>
  <c r="I80" i="1"/>
  <c r="I98" i="1"/>
  <c r="H70" i="1" l="1"/>
  <c r="H104" i="1" s="1"/>
  <c r="H105" i="1" s="1"/>
  <c r="H107" i="1" s="1"/>
  <c r="J81" i="1"/>
  <c r="J82" i="1" s="1"/>
  <c r="J91" i="1" s="1"/>
  <c r="J96" i="1"/>
  <c r="L52" i="1"/>
  <c r="L98" i="1"/>
  <c r="L54" i="1"/>
  <c r="L59" i="1"/>
  <c r="L60" i="1"/>
  <c r="L58" i="1"/>
  <c r="L80" i="1"/>
  <c r="J54" i="1"/>
  <c r="K58" i="1"/>
  <c r="K59" i="1"/>
  <c r="K80" i="1"/>
  <c r="K60" i="1"/>
  <c r="K98" i="1"/>
  <c r="K52" i="1"/>
  <c r="K54" i="1"/>
  <c r="K32" i="1"/>
  <c r="I55" i="1"/>
  <c r="J62" i="1"/>
  <c r="J97" i="1"/>
  <c r="I62" i="1"/>
  <c r="I64" i="1" s="1"/>
  <c r="I68" i="1" s="1"/>
  <c r="I97" i="1"/>
  <c r="I81" i="1"/>
  <c r="I82" i="1" s="1"/>
  <c r="I91" i="1" s="1"/>
  <c r="I96" i="1"/>
  <c r="I100" i="1" s="1"/>
  <c r="J100" i="1" l="1"/>
  <c r="L55" i="1"/>
  <c r="J64" i="1"/>
  <c r="J68" i="1" s="1"/>
  <c r="J55" i="1"/>
  <c r="L81" i="1"/>
  <c r="L82" i="1" s="1"/>
  <c r="L91" i="1" s="1"/>
  <c r="L96" i="1"/>
  <c r="L100" i="1" s="1"/>
  <c r="K81" i="1"/>
  <c r="K82" i="1" s="1"/>
  <c r="K91" i="1" s="1"/>
  <c r="K96" i="1"/>
  <c r="K100" i="1" s="1"/>
  <c r="I70" i="1"/>
  <c r="I104" i="1" s="1"/>
  <c r="I105" i="1" s="1"/>
  <c r="I107" i="1" s="1"/>
  <c r="L62" i="1"/>
  <c r="L64" i="1" s="1"/>
  <c r="L68" i="1" s="1"/>
  <c r="L97" i="1"/>
  <c r="K62" i="1"/>
  <c r="K64" i="1" s="1"/>
  <c r="K68" i="1" s="1"/>
  <c r="K97" i="1"/>
  <c r="K55" i="1"/>
  <c r="H73" i="1"/>
  <c r="H111" i="1" s="1"/>
  <c r="K70" i="1" l="1"/>
  <c r="K104" i="1" s="1"/>
  <c r="K105" i="1" s="1"/>
  <c r="K107" i="1" s="1"/>
  <c r="K73" i="1"/>
  <c r="L70" i="1"/>
  <c r="L104" i="1" s="1"/>
  <c r="L105" i="1" s="1"/>
  <c r="L107" i="1" s="1"/>
  <c r="J70" i="1"/>
  <c r="J104" i="1" s="1"/>
  <c r="J105" i="1" s="1"/>
  <c r="J107" i="1" s="1"/>
  <c r="H112" i="1"/>
  <c r="H114" i="1" s="1"/>
  <c r="I73" i="1"/>
  <c r="I111" i="1" s="1"/>
  <c r="L73" i="1" l="1"/>
  <c r="I112" i="1"/>
  <c r="I114" i="1" s="1"/>
  <c r="J73" i="1"/>
  <c r="J111" i="1" s="1"/>
  <c r="K111" i="1" l="1"/>
  <c r="J112" i="1"/>
  <c r="J114" i="1" s="1"/>
  <c r="K112" i="1" l="1"/>
  <c r="K114" i="1" s="1"/>
  <c r="L111" i="1"/>
  <c r="L112" i="1" s="1"/>
  <c r="L114" i="1" s="1"/>
</calcChain>
</file>

<file path=xl/sharedStrings.xml><?xml version="1.0" encoding="utf-8"?>
<sst xmlns="http://schemas.openxmlformats.org/spreadsheetml/2006/main" count="92" uniqueCount="90">
  <si>
    <t>Statement of Cashflows</t>
  </si>
  <si>
    <t>CASHFLOWS FROM OPERATING ACTIVITIES:</t>
  </si>
  <si>
    <t>Net Profit / Loss for the financial year</t>
  </si>
  <si>
    <t>Adjustments for Non-Cash Charges:</t>
  </si>
  <si>
    <t xml:space="preserve">    Depreciation &amp; Amortisation</t>
  </si>
  <si>
    <t xml:space="preserve">    Deferred Income Taxes</t>
  </si>
  <si>
    <t>Changes in Operating Assets &amp; Liabilities</t>
  </si>
  <si>
    <t xml:space="preserve">   Trade and other receivables</t>
  </si>
  <si>
    <t xml:space="preserve">   Inventories</t>
  </si>
  <si>
    <t xml:space="preserve">   Trade and other payables</t>
  </si>
  <si>
    <t xml:space="preserve">   Accrued Expenses</t>
  </si>
  <si>
    <t xml:space="preserve">   Deferred Revenues</t>
  </si>
  <si>
    <t>Net Cash from Operating Activities</t>
  </si>
  <si>
    <t>Net profit</t>
  </si>
  <si>
    <t>Cost of Sales % Revenue:</t>
  </si>
  <si>
    <t>Income Statement Assumptions</t>
  </si>
  <si>
    <t>Income Statement</t>
  </si>
  <si>
    <t>Consulting Revenue</t>
  </si>
  <si>
    <t>Consulting Growth Rate</t>
  </si>
  <si>
    <t>Hardware  Revenue</t>
  </si>
  <si>
    <t>Hardware Growth Rate</t>
  </si>
  <si>
    <t>Revenue from Continuing Operations</t>
  </si>
  <si>
    <t>Cost of Goods Sold (COGS)</t>
  </si>
  <si>
    <t>Gross Profit</t>
  </si>
  <si>
    <t>Gross Margin</t>
  </si>
  <si>
    <t>Operating Expenses</t>
  </si>
  <si>
    <t xml:space="preserve">   Research &amp; Development Expense</t>
  </si>
  <si>
    <t xml:space="preserve">   Sales &amp; Marketing Expense</t>
  </si>
  <si>
    <t xml:space="preserve">   General &amp; Administrative Expense</t>
  </si>
  <si>
    <t xml:space="preserve">   Depreciation and Amortization</t>
  </si>
  <si>
    <t>Total Operating Expenses:</t>
  </si>
  <si>
    <t>Earnings Before Interest &amp; Taxes (EBIT)</t>
  </si>
  <si>
    <t>Net financing costs</t>
  </si>
  <si>
    <t>Profit before Income Tax</t>
  </si>
  <si>
    <t>Income Tax Expense</t>
  </si>
  <si>
    <t xml:space="preserve">   Effective Tax Rate</t>
  </si>
  <si>
    <t>Research &amp; Development / Revenue:</t>
  </si>
  <si>
    <t>Sales &amp; Marketing / Revenue:</t>
  </si>
  <si>
    <t>General &amp; Administrative / Revenue:</t>
  </si>
  <si>
    <t>Depreciation / Revenue:</t>
  </si>
  <si>
    <t>Balance Sheet</t>
  </si>
  <si>
    <t>ASSETS:</t>
  </si>
  <si>
    <t>Current Assets:</t>
  </si>
  <si>
    <t xml:space="preserve">   Cash &amp; Cash Equivalents</t>
  </si>
  <si>
    <t xml:space="preserve">   Inventory</t>
  </si>
  <si>
    <t>Total Current Assets</t>
  </si>
  <si>
    <t>Non-Current Assets:</t>
  </si>
  <si>
    <t xml:space="preserve">   Property, Plant &amp; Equipment, Net:</t>
  </si>
  <si>
    <t xml:space="preserve">   Long-Term Investments</t>
  </si>
  <si>
    <t xml:space="preserve">   Other Non-Current Assets</t>
  </si>
  <si>
    <t>Total Non-Current Assets</t>
  </si>
  <si>
    <t>Total Assets</t>
  </si>
  <si>
    <t>LIABILITIES AND EQUITY</t>
  </si>
  <si>
    <t>Current Liabilities</t>
  </si>
  <si>
    <t xml:space="preserve">    Trade and other payables</t>
  </si>
  <si>
    <t xml:space="preserve">    Accrued Expenses</t>
  </si>
  <si>
    <t xml:space="preserve">    Deferred Revenues</t>
  </si>
  <si>
    <t xml:space="preserve">    Short-term debt</t>
  </si>
  <si>
    <t>Total Current Liabilities</t>
  </si>
  <si>
    <t>Non-Current Liabilities</t>
  </si>
  <si>
    <t xml:space="preserve">    Other Non-Current Liabilities</t>
  </si>
  <si>
    <t xml:space="preserve">    Deferred Tax Liabilities</t>
  </si>
  <si>
    <t>Total Non-Current Liabilities</t>
  </si>
  <si>
    <t>Total Existing Net PP&amp;E:</t>
  </si>
  <si>
    <t>Depreciation of Existing Net PP&amp;E:</t>
  </si>
  <si>
    <t>Useful Life of New PP&amp;E:</t>
  </si>
  <si>
    <t>Annual CapEx:</t>
  </si>
  <si>
    <t>% Revenue:</t>
  </si>
  <si>
    <t>Depreciation on New CapEx - Year 1:</t>
  </si>
  <si>
    <t>Depreciation on New CapEx - Year 2:</t>
  </si>
  <si>
    <t>Depreciation on New CapEx - Year 3:</t>
  </si>
  <si>
    <t>Depreciation on New CapEx - Year 4:</t>
  </si>
  <si>
    <t>Depreciation on New CapEx - Year 5:</t>
  </si>
  <si>
    <t>Total Depreciation on New CapEx:</t>
  </si>
  <si>
    <t>Total Depreciation:</t>
  </si>
  <si>
    <t>Capital Expenditure and Depreciation Schedule</t>
  </si>
  <si>
    <t>Trade and other receivables / Revenue</t>
  </si>
  <si>
    <t>Inventories  / Cost of Sales</t>
  </si>
  <si>
    <t>Trade and other payables / Cost of Sales</t>
  </si>
  <si>
    <t>Balance sheet assumptions</t>
  </si>
  <si>
    <t>Accrued expenses / SG&amp;A</t>
  </si>
  <si>
    <t>Deferred revenue / Revenue</t>
  </si>
  <si>
    <t>Total Liabilities:</t>
  </si>
  <si>
    <t>Equity:</t>
  </si>
  <si>
    <t xml:space="preserve">    Issued Capital &amp; Share Premium</t>
  </si>
  <si>
    <t xml:space="preserve">    Accumulated Earnings</t>
  </si>
  <si>
    <t>Total Equity</t>
  </si>
  <si>
    <t>Total Liabilities and Equity</t>
  </si>
  <si>
    <t>Other non-current assets (Growth rate)</t>
  </si>
  <si>
    <t>Deferred Tax Liabilities / Income 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</si>
</sst>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#,##0.0;\(\-#,##0.0\)"/>
    <numFmt numFmtId="166" formatCode="_-* #,##0.0_-;\-* #,##0.0_-;_-* &quot;-&quot;??_-;_-@_-"/>
    <numFmt numFmtId="167" formatCode="0.0"/>
    <numFmt numFmtId="168" formatCode="0.0%"/>
    <numFmt numFmtId="169" formatCode="#,##0.0_ ;\-#,##0.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208DE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/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166" fontId="0" fillId="0" borderId="3" xfId="1" applyNumberFormat="1" applyFont="1" applyBorder="1"/>
    <xf numFmtId="167" fontId="0" fillId="0" borderId="0" xfId="0" applyNumberFormat="1"/>
    <xf numFmtId="167" fontId="2" fillId="0" borderId="3" xfId="0" applyNumberFormat="1" applyFont="1" applyBorder="1"/>
    <xf numFmtId="0" fontId="2" fillId="0" borderId="2" xfId="0" applyFont="1" applyBorder="1"/>
    <xf numFmtId="166" fontId="2" fillId="0" borderId="2" xfId="1" applyNumberFormat="1" applyFont="1" applyBorder="1"/>
    <xf numFmtId="0" fontId="4" fillId="0" borderId="0" xfId="0" applyFont="1"/>
    <xf numFmtId="165" fontId="4" fillId="0" borderId="0" xfId="0" applyNumberFormat="1" applyFont="1"/>
    <xf numFmtId="166" fontId="0" fillId="0" borderId="0" xfId="1" applyNumberFormat="1" applyFont="1" applyBorder="1"/>
    <xf numFmtId="166" fontId="2" fillId="0" borderId="2" xfId="1" applyNumberFormat="1" applyFont="1" applyBorder="1" applyAlignment="1">
      <alignment horizontal="right"/>
    </xf>
    <xf numFmtId="0" fontId="1" fillId="0" borderId="0" xfId="0" applyFont="1"/>
    <xf numFmtId="44" fontId="1" fillId="0" borderId="0" xfId="0" applyNumberFormat="1" applyFont="1"/>
    <xf numFmtId="0" fontId="1" fillId="0" borderId="3" xfId="0" applyFont="1" applyBorder="1"/>
    <xf numFmtId="0" fontId="7" fillId="0" borderId="0" xfId="0" applyFont="1" applyAlignment="1">
      <alignment horizontal="left" indent="1"/>
    </xf>
    <xf numFmtId="168" fontId="1" fillId="0" borderId="0" xfId="0" applyNumberFormat="1" applyFont="1"/>
    <xf numFmtId="0" fontId="1" fillId="0" borderId="0" xfId="0" applyFont="1" applyAlignment="1">
      <alignment horizontal="left"/>
    </xf>
    <xf numFmtId="0" fontId="7" fillId="0" borderId="0" xfId="0" applyFont="1"/>
    <xf numFmtId="9" fontId="7" fillId="0" borderId="0" xfId="2" applyFont="1"/>
    <xf numFmtId="166" fontId="0" fillId="0" borderId="3" xfId="1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168" fontId="7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8" fontId="0" fillId="0" borderId="0" xfId="0" applyNumberFormat="1"/>
    <xf numFmtId="168" fontId="7" fillId="0" borderId="0" xfId="0" applyNumberFormat="1" applyFont="1"/>
    <xf numFmtId="168" fontId="8" fillId="4" borderId="0" xfId="0" applyNumberFormat="1" applyFont="1" applyFill="1"/>
    <xf numFmtId="167" fontId="7" fillId="0" borderId="0" xfId="0" applyNumberFormat="1" applyFont="1"/>
    <xf numFmtId="167" fontId="4" fillId="0" borderId="0" xfId="0" applyNumberFormat="1" applyFont="1"/>
    <xf numFmtId="167" fontId="2" fillId="0" borderId="0" xfId="0" applyNumberFormat="1" applyFont="1"/>
    <xf numFmtId="167" fontId="0" fillId="0" borderId="3" xfId="1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166" fontId="1" fillId="0" borderId="0" xfId="1" applyNumberFormat="1" applyFont="1" applyAlignment="1">
      <alignment horizontal="right"/>
    </xf>
    <xf numFmtId="166" fontId="2" fillId="0" borderId="3" xfId="0" applyNumberFormat="1" applyFont="1" applyBorder="1"/>
    <xf numFmtId="166" fontId="2" fillId="0" borderId="0" xfId="0" applyNumberFormat="1" applyFont="1"/>
    <xf numFmtId="169" fontId="0" fillId="0" borderId="0" xfId="0" applyNumberFormat="1"/>
    <xf numFmtId="169" fontId="2" fillId="0" borderId="3" xfId="0" applyNumberFormat="1" applyFont="1" applyBorder="1"/>
    <xf numFmtId="166" fontId="2" fillId="0" borderId="0" xfId="1" applyNumberFormat="1" applyFont="1" applyBorder="1"/>
    <xf numFmtId="164" fontId="0" fillId="0" borderId="0" xfId="0" applyNumberFormat="1"/>
    <xf numFmtId="165" fontId="0" fillId="0" borderId="0" xfId="0" applyNumberFormat="1"/>
    <xf numFmtId="165" fontId="2" fillId="0" borderId="3" xfId="0" applyNumberFormat="1" applyFont="1" applyBorder="1"/>
    <xf numFmtId="166" fontId="2" fillId="0" borderId="0" xfId="1" applyNumberFormat="1" applyFont="1" applyBorder="1" applyAlignment="1">
      <alignment horizontal="right"/>
    </xf>
    <xf numFmtId="0" fontId="1" fillId="0" borderId="0" xfId="0" applyFont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8" fillId="4" borderId="0" xfId="0" applyFont="1" applyFill="1"/>
    <xf numFmtId="167" fontId="8" fillId="4" borderId="0" xfId="0" applyNumberFormat="1" applyFont="1" applyFill="1"/>
    <xf numFmtId="168" fontId="1" fillId="0" borderId="3" xfId="0" applyNumberFormat="1" applyFont="1" applyBorder="1"/>
    <xf numFmtId="167" fontId="9" fillId="0" borderId="3" xfId="0" applyNumberFormat="1" applyFont="1" applyBorder="1"/>
    <xf numFmtId="167" fontId="1" fillId="0" borderId="0" xfId="0" applyNumberFormat="1" applyFont="1"/>
    <xf numFmtId="167" fontId="9" fillId="0" borderId="0" xfId="0" applyNumberFormat="1" applyFont="1"/>
    <xf numFmtId="167" fontId="2" fillId="0" borderId="2" xfId="0" applyNumberFormat="1" applyFont="1" applyBorder="1"/>
    <xf numFmtId="166" fontId="2" fillId="0" borderId="3" xfId="1" applyNumberFormat="1" applyFont="1" applyBorder="1"/>
    <xf numFmtId="0" fontId="5" fillId="3" borderId="2" xfId="0" applyFont="1" applyFill="1" applyBorder="1"/>
    <xf numFmtId="0" fontId="6" fillId="3" borderId="2" xfId="0" applyFont="1" applyFill="1" applyBorder="1"/>
    <xf numFmtId="166" fontId="0" fillId="5" borderId="3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9525</xdr:rowOff>
    </xdr:from>
    <xdr:to>
      <xdr:col>12</xdr:col>
      <xdr:colOff>439191</xdr:colOff>
      <xdr:row>11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0050" y="200025"/>
          <a:ext cx="8268741" cy="1971675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E" sz="1200"/>
        </a:p>
      </xdr:txBody>
    </xdr:sp>
    <xdr:clientData/>
  </xdr:twoCellAnchor>
  <xdr:twoCellAnchor>
    <xdr:from>
      <xdr:col>0</xdr:col>
      <xdr:colOff>400051</xdr:colOff>
      <xdr:row>1</xdr:row>
      <xdr:rowOff>48768</xdr:rowOff>
    </xdr:from>
    <xdr:to>
      <xdr:col>3</xdr:col>
      <xdr:colOff>259777</xdr:colOff>
      <xdr:row>2</xdr:row>
      <xdr:rowOff>138473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0051" y="239268"/>
          <a:ext cx="1917126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 b="1"/>
            <a:t>Exercise 4:</a:t>
          </a:r>
        </a:p>
      </xdr:txBody>
    </xdr:sp>
    <xdr:clientData/>
  </xdr:twoCellAnchor>
  <xdr:twoCellAnchor>
    <xdr:from>
      <xdr:col>4</xdr:col>
      <xdr:colOff>28607</xdr:colOff>
      <xdr:row>1</xdr:row>
      <xdr:rowOff>48768</xdr:rowOff>
    </xdr:from>
    <xdr:to>
      <xdr:col>8</xdr:col>
      <xdr:colOff>170309</xdr:colOff>
      <xdr:row>2</xdr:row>
      <xdr:rowOff>138473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771807" y="239268"/>
          <a:ext cx="2884902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/>
            <a:t>Financial projections</a:t>
          </a:r>
        </a:p>
      </xdr:txBody>
    </xdr:sp>
    <xdr:clientData/>
  </xdr:twoCellAnchor>
  <xdr:twoCellAnchor>
    <xdr:from>
      <xdr:col>0</xdr:col>
      <xdr:colOff>400050</xdr:colOff>
      <xdr:row>5</xdr:row>
      <xdr:rowOff>39747</xdr:rowOff>
    </xdr:from>
    <xdr:to>
      <xdr:col>11</xdr:col>
      <xdr:colOff>683417</xdr:colOff>
      <xdr:row>9</xdr:row>
      <xdr:rowOff>121568</xdr:rowOff>
    </xdr:to>
    <xdr:sp macro="" textlink="">
      <xdr:nvSpPr>
        <xdr:cNvPr id="5" name="TextBox 1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0050" y="992247"/>
          <a:ext cx="7827167" cy="8438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Instructions:</a:t>
          </a:r>
        </a:p>
        <a:p>
          <a:r>
            <a:rPr lang="en-US" sz="1200"/>
            <a:t>In the 'Projections' tab, calculate the </a:t>
          </a:r>
          <a:r>
            <a:rPr lang="en-US" sz="1200" b="1"/>
            <a:t>projected Net</a:t>
          </a:r>
          <a:r>
            <a:rPr lang="en-US" sz="1200" b="1" baseline="0"/>
            <a:t> Cashflows from Operating Activities </a:t>
          </a:r>
          <a:r>
            <a:rPr lang="en-US" sz="1200" baseline="0"/>
            <a:t>for this sample company from 2016 - 2020. Your answers should be calculated in cells H130 - L130.</a:t>
          </a:r>
        </a:p>
        <a:p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workbookViewId="0">
      <selection activeCell="L7" sqref="L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L131"/>
  <sheetViews>
    <sheetView tabSelected="1" topLeftCell="D122" zoomScaleNormal="100" workbookViewId="0">
      <selection activeCell="K121" sqref="K121"/>
    </sheetView>
  </sheetViews>
  <sheetFormatPr defaultRowHeight="14.4" x14ac:dyDescent="0.3"/>
  <cols>
    <col min="3" max="3" width="49" bestFit="1" customWidth="1"/>
    <col min="8" max="8" width="9.6640625" bestFit="1" customWidth="1"/>
  </cols>
  <sheetData>
    <row r="1" spans="2:12" x14ac:dyDescent="0.3">
      <c r="B1" s="34" t="s">
        <v>15</v>
      </c>
      <c r="C1" s="35"/>
      <c r="D1" s="36">
        <v>2012</v>
      </c>
      <c r="E1" s="36">
        <f>D1+1</f>
        <v>2013</v>
      </c>
      <c r="F1" s="36">
        <f t="shared" ref="F1" si="0">E1+1</f>
        <v>2014</v>
      </c>
      <c r="G1" s="36">
        <f t="shared" ref="G1" si="1">F1+1</f>
        <v>2015</v>
      </c>
      <c r="H1" s="37">
        <f>G1+1</f>
        <v>2016</v>
      </c>
      <c r="I1" s="37">
        <f t="shared" ref="I1:L1" si="2">H1+1</f>
        <v>2017</v>
      </c>
      <c r="J1" s="37">
        <f t="shared" si="2"/>
        <v>2018</v>
      </c>
      <c r="K1" s="37">
        <f t="shared" si="2"/>
        <v>2019</v>
      </c>
      <c r="L1" s="37">
        <f t="shared" si="2"/>
        <v>2020</v>
      </c>
    </row>
    <row r="2" spans="2:12" x14ac:dyDescent="0.3">
      <c r="B2" s="16"/>
      <c r="C2" s="16"/>
      <c r="D2" s="16"/>
      <c r="E2" s="17"/>
      <c r="F2" s="17"/>
      <c r="G2" s="17"/>
      <c r="H2" s="16"/>
      <c r="I2" s="16"/>
      <c r="J2" s="16"/>
      <c r="K2" s="16"/>
      <c r="L2" s="18"/>
    </row>
    <row r="3" spans="2:12" x14ac:dyDescent="0.3">
      <c r="B3" s="16"/>
      <c r="C3" t="s">
        <v>18</v>
      </c>
      <c r="D3" s="38"/>
      <c r="E3" s="38">
        <f>(E48-D48)/D48</f>
        <v>0.13725490196078435</v>
      </c>
      <c r="F3" s="38">
        <f t="shared" ref="F3:G4" si="3">(F48-E48)/E48</f>
        <v>0.23275862068965528</v>
      </c>
      <c r="G3" s="38">
        <f t="shared" si="3"/>
        <v>0.38461538461538458</v>
      </c>
      <c r="H3" s="40">
        <v>0.34499999999999997</v>
      </c>
      <c r="I3" s="40">
        <v>0.30499999999999999</v>
      </c>
      <c r="J3" s="40">
        <v>0.26500000000000001</v>
      </c>
      <c r="K3" s="40">
        <v>0.22500000000000001</v>
      </c>
      <c r="L3" s="40">
        <v>0.185</v>
      </c>
    </row>
    <row r="4" spans="2:12" x14ac:dyDescent="0.3">
      <c r="B4" s="16"/>
      <c r="C4" t="s">
        <v>20</v>
      </c>
      <c r="D4" s="39"/>
      <c r="E4" s="38">
        <f>(E49-D49)/D49</f>
        <v>4.4444444444445078E-3</v>
      </c>
      <c r="F4" s="38">
        <f t="shared" si="3"/>
        <v>2.2123893805309734E-2</v>
      </c>
      <c r="G4" s="38">
        <f t="shared" si="3"/>
        <v>1.2987012987012863E-2</v>
      </c>
      <c r="H4" s="40">
        <v>8.9999999999999993E-3</v>
      </c>
      <c r="I4" s="40">
        <v>5.0000000000000001E-3</v>
      </c>
      <c r="J4" s="40">
        <v>1E-3</v>
      </c>
      <c r="K4" s="40">
        <v>-3.0000000000000001E-3</v>
      </c>
      <c r="L4" s="40">
        <v>-7.0000000000000001E-3</v>
      </c>
    </row>
    <row r="5" spans="2:12" x14ac:dyDescent="0.3">
      <c r="B5" s="16"/>
      <c r="C5" s="19"/>
      <c r="D5" s="39"/>
      <c r="E5" s="39"/>
      <c r="F5" s="39"/>
      <c r="G5" s="39"/>
      <c r="H5" s="20"/>
      <c r="I5" s="20"/>
      <c r="J5" s="20"/>
      <c r="K5" s="20"/>
      <c r="L5" s="20"/>
    </row>
    <row r="6" spans="2:12" x14ac:dyDescent="0.3">
      <c r="B6" s="16"/>
      <c r="C6" s="16" t="s">
        <v>14</v>
      </c>
      <c r="D6" s="38">
        <f>D52/D50</f>
        <v>0.43119266055045868</v>
      </c>
      <c r="E6" s="38">
        <f t="shared" ref="E6:G6" si="4">E52/E50</f>
        <v>0.41812865497076024</v>
      </c>
      <c r="F6" s="38">
        <f t="shared" si="4"/>
        <v>0.40374331550802134</v>
      </c>
      <c r="G6" s="38">
        <f t="shared" si="4"/>
        <v>0.38657407407407401</v>
      </c>
      <c r="H6" s="40">
        <v>0.38</v>
      </c>
      <c r="I6" s="40">
        <v>0.373</v>
      </c>
      <c r="J6" s="40">
        <v>0.36599999999999999</v>
      </c>
      <c r="K6" s="40">
        <v>0.35899999999999999</v>
      </c>
      <c r="L6" s="40">
        <v>0.34200000000000003</v>
      </c>
    </row>
    <row r="7" spans="2:12" x14ac:dyDescent="0.3">
      <c r="B7" s="16"/>
      <c r="C7" s="19"/>
      <c r="D7" s="39"/>
      <c r="E7" s="39"/>
      <c r="F7" s="39"/>
      <c r="G7" s="39"/>
      <c r="H7" s="20"/>
      <c r="I7" s="20"/>
      <c r="J7" s="20"/>
      <c r="K7" s="20"/>
      <c r="L7" s="20"/>
    </row>
    <row r="8" spans="2:12" x14ac:dyDescent="0.3">
      <c r="B8" s="16"/>
      <c r="C8" s="28" t="s">
        <v>36</v>
      </c>
      <c r="D8" s="38">
        <f>D58/D$50</f>
        <v>3.9755351681957186E-2</v>
      </c>
      <c r="E8" s="38">
        <f t="shared" ref="E8:G8" si="5">E58/E$50</f>
        <v>4.0935672514619874E-2</v>
      </c>
      <c r="F8" s="38">
        <f t="shared" si="5"/>
        <v>3.20855614973262E-2</v>
      </c>
      <c r="G8" s="38">
        <f t="shared" si="5"/>
        <v>3.0092592592592591E-2</v>
      </c>
      <c r="H8" s="40">
        <v>0.03</v>
      </c>
      <c r="I8" s="40">
        <v>0.03</v>
      </c>
      <c r="J8" s="40">
        <v>0.03</v>
      </c>
      <c r="K8" s="40">
        <v>0.03</v>
      </c>
      <c r="L8" s="40">
        <v>0.03</v>
      </c>
    </row>
    <row r="9" spans="2:12" x14ac:dyDescent="0.3">
      <c r="B9" s="16"/>
      <c r="C9" s="28" t="s">
        <v>37</v>
      </c>
      <c r="D9" s="38">
        <f t="shared" ref="D9:G9" si="6">D59/D$50</f>
        <v>9.7859327217125383E-2</v>
      </c>
      <c r="E9" s="38">
        <f t="shared" si="6"/>
        <v>0.1023391812865497</v>
      </c>
      <c r="F9" s="38">
        <f t="shared" si="6"/>
        <v>0.10427807486631015</v>
      </c>
      <c r="G9" s="38">
        <f t="shared" si="6"/>
        <v>9.2592592592592587E-2</v>
      </c>
      <c r="H9" s="40">
        <v>9.8000000000000004E-2</v>
      </c>
      <c r="I9" s="40">
        <v>0.10299999999999999</v>
      </c>
      <c r="J9" s="40">
        <v>0.108</v>
      </c>
      <c r="K9" s="40">
        <v>0.113</v>
      </c>
      <c r="L9" s="40">
        <v>0.11799999999999999</v>
      </c>
    </row>
    <row r="10" spans="2:12" x14ac:dyDescent="0.3">
      <c r="B10" s="16"/>
      <c r="C10" s="28" t="s">
        <v>38</v>
      </c>
      <c r="D10" s="38">
        <f t="shared" ref="D10:G10" si="7">D60/D$50</f>
        <v>9.1743119266055037E-2</v>
      </c>
      <c r="E10" s="38">
        <f t="shared" si="7"/>
        <v>0.10087719298245613</v>
      </c>
      <c r="F10" s="38">
        <f t="shared" si="7"/>
        <v>0.12165775401069519</v>
      </c>
      <c r="G10" s="38">
        <f t="shared" si="7"/>
        <v>0.1273148148148148</v>
      </c>
      <c r="H10" s="40">
        <v>0.127</v>
      </c>
      <c r="I10" s="40">
        <v>0.127</v>
      </c>
      <c r="J10" s="40">
        <v>0.127</v>
      </c>
      <c r="K10" s="40">
        <v>0.127</v>
      </c>
      <c r="L10" s="40">
        <v>0.127</v>
      </c>
    </row>
    <row r="11" spans="2:12" x14ac:dyDescent="0.3">
      <c r="B11" s="16"/>
      <c r="C11" s="28" t="s">
        <v>39</v>
      </c>
      <c r="D11" s="38">
        <f>D61/D$50</f>
        <v>8.5626911314984691E-2</v>
      </c>
      <c r="E11" s="38">
        <f t="shared" ref="E11:G11" si="8">E61/E$50</f>
        <v>9.3567251461988299E-2</v>
      </c>
      <c r="F11" s="38">
        <f t="shared" si="8"/>
        <v>8.8235294117647037E-2</v>
      </c>
      <c r="G11" s="38">
        <f t="shared" si="8"/>
        <v>7.8703703703703692E-2</v>
      </c>
      <c r="H11" s="40">
        <v>7.8E-2</v>
      </c>
      <c r="I11" s="40">
        <v>7.6999999999999999E-2</v>
      </c>
      <c r="J11" s="40">
        <v>7.5999999999999998E-2</v>
      </c>
      <c r="K11" s="40">
        <v>7.4999999999999997E-2</v>
      </c>
      <c r="L11" s="40">
        <v>7.3999999999999996E-2</v>
      </c>
    </row>
    <row r="12" spans="2:12" x14ac:dyDescent="0.3">
      <c r="B12" s="16"/>
      <c r="C12" s="28"/>
      <c r="D12" s="38"/>
      <c r="E12" s="38"/>
      <c r="F12" s="38"/>
      <c r="G12" s="38"/>
      <c r="H12" s="28"/>
      <c r="I12" s="28"/>
      <c r="J12" s="28"/>
      <c r="K12" s="28"/>
      <c r="L12" s="28"/>
    </row>
    <row r="13" spans="2:12" x14ac:dyDescent="0.3">
      <c r="B13" s="34" t="s">
        <v>75</v>
      </c>
      <c r="C13" s="35"/>
      <c r="D13" s="37">
        <v>2012</v>
      </c>
      <c r="E13" s="37">
        <f>D13+1</f>
        <v>2013</v>
      </c>
      <c r="F13" s="37">
        <f t="shared" ref="F13" si="9">E13+1</f>
        <v>2014</v>
      </c>
      <c r="G13" s="37">
        <f t="shared" ref="G13" si="10">F13+1</f>
        <v>2015</v>
      </c>
      <c r="H13" s="37">
        <f>G13+1</f>
        <v>2016</v>
      </c>
      <c r="I13" s="37">
        <f t="shared" ref="I13" si="11">H13+1</f>
        <v>2017</v>
      </c>
      <c r="J13" s="37">
        <f t="shared" ref="J13" si="12">I13+1</f>
        <v>2018</v>
      </c>
      <c r="K13" s="37">
        <f t="shared" ref="K13" si="13">J13+1</f>
        <v>2019</v>
      </c>
      <c r="L13" s="37">
        <f t="shared" ref="L13" si="14">K13+1</f>
        <v>2020</v>
      </c>
    </row>
    <row r="14" spans="2:12" x14ac:dyDescent="0.3">
      <c r="B14" s="16"/>
      <c r="C14" s="21"/>
      <c r="D14" s="20"/>
      <c r="E14" s="20"/>
      <c r="F14" s="20"/>
      <c r="G14" s="20"/>
      <c r="H14" s="20"/>
      <c r="I14" s="20"/>
      <c r="J14" s="20"/>
      <c r="K14" s="20"/>
      <c r="L14" s="20"/>
    </row>
    <row r="15" spans="2:12" x14ac:dyDescent="0.3">
      <c r="B15" s="21"/>
      <c r="C15" s="21" t="s">
        <v>63</v>
      </c>
      <c r="D15" s="20"/>
      <c r="E15" s="20"/>
      <c r="F15" s="20"/>
      <c r="G15" s="12">
        <f>G86</f>
        <v>5.6000000000000014</v>
      </c>
      <c r="H15" s="20"/>
      <c r="I15" s="20"/>
      <c r="J15" s="20"/>
      <c r="K15" s="20"/>
      <c r="L15" s="20"/>
    </row>
    <row r="16" spans="2:12" x14ac:dyDescent="0.3">
      <c r="B16" s="21"/>
      <c r="C16" s="21" t="s">
        <v>64</v>
      </c>
      <c r="D16" s="20"/>
      <c r="E16" s="20"/>
      <c r="F16" s="20"/>
      <c r="G16" s="20"/>
      <c r="H16" s="40">
        <v>0.35</v>
      </c>
      <c r="I16" s="40">
        <v>0.25</v>
      </c>
      <c r="J16" s="40">
        <v>0.2</v>
      </c>
      <c r="K16" s="40">
        <v>0.15</v>
      </c>
      <c r="L16" s="40">
        <v>0.05</v>
      </c>
    </row>
    <row r="17" spans="2:12" x14ac:dyDescent="0.3">
      <c r="B17" s="21"/>
      <c r="C17" s="21"/>
      <c r="D17" s="20"/>
      <c r="E17" s="20"/>
      <c r="F17" s="20"/>
      <c r="G17" s="20"/>
      <c r="H17" s="20"/>
      <c r="I17" s="20"/>
      <c r="J17" s="20"/>
      <c r="K17" s="20"/>
      <c r="L17" s="20"/>
    </row>
    <row r="18" spans="2:12" x14ac:dyDescent="0.3">
      <c r="B18" s="21"/>
      <c r="C18" s="21" t="s">
        <v>64</v>
      </c>
      <c r="D18" s="20"/>
      <c r="E18" s="20"/>
      <c r="F18" s="20"/>
      <c r="G18" s="20"/>
      <c r="H18" s="42">
        <f>$G$15*H16</f>
        <v>1.9600000000000004</v>
      </c>
      <c r="I18" s="42">
        <f t="shared" ref="I18:L18" si="15">$G$15*I16</f>
        <v>1.4000000000000004</v>
      </c>
      <c r="J18" s="42">
        <f t="shared" si="15"/>
        <v>1.1200000000000003</v>
      </c>
      <c r="K18" s="42">
        <f t="shared" si="15"/>
        <v>0.84000000000000019</v>
      </c>
      <c r="L18" s="42">
        <f t="shared" si="15"/>
        <v>0.28000000000000008</v>
      </c>
    </row>
    <row r="19" spans="2:12" x14ac:dyDescent="0.3">
      <c r="B19" s="21"/>
      <c r="C19" s="21"/>
      <c r="D19" s="20"/>
      <c r="E19" s="20"/>
      <c r="F19" s="20"/>
      <c r="G19" s="20"/>
      <c r="H19" s="62"/>
      <c r="I19" s="62"/>
      <c r="J19" s="62"/>
      <c r="K19" s="62"/>
      <c r="L19" s="62"/>
    </row>
    <row r="20" spans="2:12" x14ac:dyDescent="0.3">
      <c r="B20" s="21"/>
      <c r="C20" s="21" t="s">
        <v>65</v>
      </c>
      <c r="D20" s="58">
        <v>8</v>
      </c>
      <c r="E20" s="20"/>
      <c r="F20" s="20"/>
      <c r="G20" s="20"/>
      <c r="H20" s="62"/>
      <c r="I20" s="62"/>
      <c r="J20" s="62"/>
      <c r="K20" s="62"/>
      <c r="L20" s="62"/>
    </row>
    <row r="21" spans="2:12" x14ac:dyDescent="0.3">
      <c r="B21" s="56"/>
      <c r="C21" s="56"/>
      <c r="D21" s="20"/>
      <c r="E21" s="20"/>
      <c r="F21" s="20"/>
      <c r="G21" s="20"/>
      <c r="H21" s="62"/>
      <c r="I21" s="62"/>
      <c r="J21" s="62"/>
      <c r="K21" s="62"/>
      <c r="L21" s="62"/>
    </row>
    <row r="22" spans="2:12" x14ac:dyDescent="0.3">
      <c r="B22" s="21"/>
      <c r="C22" s="21" t="s">
        <v>66</v>
      </c>
      <c r="D22" s="20"/>
      <c r="E22" s="20"/>
      <c r="F22" s="20"/>
      <c r="G22" s="20"/>
      <c r="H22" s="59">
        <v>7.4</v>
      </c>
      <c r="I22" s="59">
        <v>7.4</v>
      </c>
      <c r="J22" s="59">
        <v>7.4</v>
      </c>
      <c r="K22" s="59">
        <v>7.4</v>
      </c>
      <c r="L22" s="59">
        <v>7.4</v>
      </c>
    </row>
    <row r="23" spans="2:12" x14ac:dyDescent="0.3">
      <c r="B23" s="56"/>
      <c r="C23" s="56"/>
      <c r="D23" s="20"/>
      <c r="E23" s="20"/>
      <c r="F23" s="20"/>
      <c r="G23" s="20"/>
      <c r="H23" s="42"/>
      <c r="I23" s="42"/>
      <c r="J23" s="42"/>
      <c r="K23" s="42"/>
      <c r="L23" s="42"/>
    </row>
    <row r="24" spans="2:12" x14ac:dyDescent="0.3">
      <c r="B24" s="21"/>
      <c r="C24" s="21" t="s">
        <v>68</v>
      </c>
      <c r="D24" s="20"/>
      <c r="E24" s="20"/>
      <c r="F24" s="20"/>
      <c r="G24" s="20"/>
      <c r="H24" s="42">
        <f>H22/$D$20</f>
        <v>0.92500000000000004</v>
      </c>
      <c r="I24" s="42">
        <f t="shared" ref="I24:L24" si="16">I22/$D$20</f>
        <v>0.92500000000000004</v>
      </c>
      <c r="J24" s="42">
        <f t="shared" si="16"/>
        <v>0.92500000000000004</v>
      </c>
      <c r="K24" s="42">
        <f t="shared" si="16"/>
        <v>0.92500000000000004</v>
      </c>
      <c r="L24" s="42">
        <f t="shared" si="16"/>
        <v>0.92500000000000004</v>
      </c>
    </row>
    <row r="25" spans="2:12" x14ac:dyDescent="0.3">
      <c r="B25" s="21"/>
      <c r="C25" s="21" t="s">
        <v>69</v>
      </c>
      <c r="D25" s="20"/>
      <c r="E25" s="20"/>
      <c r="F25" s="20"/>
      <c r="G25" s="20"/>
      <c r="H25" s="42"/>
      <c r="I25" s="42">
        <f>I22/$D$20</f>
        <v>0.92500000000000004</v>
      </c>
      <c r="J25" s="42">
        <f t="shared" ref="J25:L25" si="17">J22/$D$20</f>
        <v>0.92500000000000004</v>
      </c>
      <c r="K25" s="42">
        <f t="shared" si="17"/>
        <v>0.92500000000000004</v>
      </c>
      <c r="L25" s="42">
        <f t="shared" si="17"/>
        <v>0.92500000000000004</v>
      </c>
    </row>
    <row r="26" spans="2:12" x14ac:dyDescent="0.3">
      <c r="B26" s="21"/>
      <c r="C26" s="21" t="s">
        <v>70</v>
      </c>
      <c r="D26" s="20"/>
      <c r="E26" s="20"/>
      <c r="F26" s="20"/>
      <c r="G26" s="20"/>
      <c r="H26" s="42"/>
      <c r="I26" s="42"/>
      <c r="J26" s="42">
        <f>J22/$D$20</f>
        <v>0.92500000000000004</v>
      </c>
      <c r="K26" s="42">
        <f t="shared" ref="K26:L26" si="18">K22/$D$20</f>
        <v>0.92500000000000004</v>
      </c>
      <c r="L26" s="42">
        <f t="shared" si="18"/>
        <v>0.92500000000000004</v>
      </c>
    </row>
    <row r="27" spans="2:12" x14ac:dyDescent="0.3">
      <c r="B27" s="21"/>
      <c r="C27" s="21" t="s">
        <v>71</v>
      </c>
      <c r="D27" s="20"/>
      <c r="E27" s="20"/>
      <c r="F27" s="20"/>
      <c r="G27" s="20"/>
      <c r="H27" s="42"/>
      <c r="I27" s="42"/>
      <c r="J27" s="42"/>
      <c r="K27" s="42">
        <f>K22/$D$20</f>
        <v>0.92500000000000004</v>
      </c>
      <c r="L27" s="42">
        <f>L22/$D$20</f>
        <v>0.92500000000000004</v>
      </c>
    </row>
    <row r="28" spans="2:12" x14ac:dyDescent="0.3">
      <c r="B28" s="21"/>
      <c r="C28" s="21" t="s">
        <v>72</v>
      </c>
      <c r="D28" s="20"/>
      <c r="E28" s="20"/>
      <c r="F28" s="20"/>
      <c r="G28" s="20"/>
      <c r="H28" s="42"/>
      <c r="I28" s="42"/>
      <c r="J28" s="42"/>
      <c r="K28" s="42"/>
      <c r="L28" s="42">
        <f>L22/D20</f>
        <v>0.92500000000000004</v>
      </c>
    </row>
    <row r="29" spans="2:12" x14ac:dyDescent="0.3">
      <c r="B29" s="57"/>
      <c r="C29" s="57" t="s">
        <v>73</v>
      </c>
      <c r="D29" s="60"/>
      <c r="E29" s="60"/>
      <c r="F29" s="60"/>
      <c r="G29" s="60"/>
      <c r="H29" s="61">
        <f>SUM(H24:H28)</f>
        <v>0.92500000000000004</v>
      </c>
      <c r="I29" s="61">
        <f t="shared" ref="I29:L29" si="19">SUM(I24:I28)</f>
        <v>1.85</v>
      </c>
      <c r="J29" s="61">
        <f t="shared" si="19"/>
        <v>2.7750000000000004</v>
      </c>
      <c r="K29" s="61">
        <f t="shared" si="19"/>
        <v>3.7</v>
      </c>
      <c r="L29" s="61">
        <f t="shared" si="19"/>
        <v>4.625</v>
      </c>
    </row>
    <row r="30" spans="2:12" x14ac:dyDescent="0.3">
      <c r="B30" s="56"/>
      <c r="C30" s="56"/>
      <c r="D30" s="20"/>
      <c r="E30" s="20"/>
      <c r="F30" s="20"/>
      <c r="G30" s="20"/>
      <c r="H30" s="20"/>
      <c r="I30" s="20"/>
      <c r="J30" s="20"/>
      <c r="K30" s="20"/>
      <c r="L30" s="20"/>
    </row>
    <row r="31" spans="2:12" x14ac:dyDescent="0.3">
      <c r="B31" s="45"/>
      <c r="C31" s="45" t="s">
        <v>74</v>
      </c>
      <c r="D31" s="20"/>
      <c r="E31" s="20"/>
      <c r="F31" s="20"/>
      <c r="G31" s="20"/>
      <c r="H31" s="63">
        <f>H29+H18</f>
        <v>2.8850000000000007</v>
      </c>
      <c r="I31" s="63">
        <f t="shared" ref="I31:L31" si="20">I29+I18</f>
        <v>3.2500000000000004</v>
      </c>
      <c r="J31" s="63">
        <f t="shared" si="20"/>
        <v>3.8950000000000005</v>
      </c>
      <c r="K31" s="63">
        <f t="shared" si="20"/>
        <v>4.54</v>
      </c>
      <c r="L31" s="63">
        <f t="shared" si="20"/>
        <v>4.9050000000000002</v>
      </c>
    </row>
    <row r="32" spans="2:12" x14ac:dyDescent="0.3">
      <c r="B32" s="19"/>
      <c r="C32" s="19" t="s">
        <v>67</v>
      </c>
      <c r="D32" s="20"/>
      <c r="E32" s="20"/>
      <c r="F32" s="20"/>
      <c r="G32" s="20"/>
      <c r="H32" s="39">
        <f>H31/H50</f>
        <v>5.7422534314193842E-2</v>
      </c>
      <c r="I32" s="39">
        <f>I31/I50</f>
        <v>5.5572552206907475E-2</v>
      </c>
      <c r="J32" s="39">
        <f>J31/J50</f>
        <v>5.7520063675898417E-2</v>
      </c>
      <c r="K32" s="39">
        <f>K31/K50</f>
        <v>5.8553486005172586E-2</v>
      </c>
      <c r="L32" s="39">
        <f>L31/L50</f>
        <v>5.6164129720953929E-2</v>
      </c>
    </row>
    <row r="33" spans="2:12" x14ac:dyDescent="0.3">
      <c r="B33" s="16"/>
      <c r="C33" s="21"/>
      <c r="D33" s="20"/>
      <c r="E33" s="20"/>
      <c r="F33" s="20"/>
      <c r="G33" s="20"/>
      <c r="H33" s="20"/>
      <c r="I33" s="20"/>
      <c r="J33" s="20"/>
      <c r="K33" s="20"/>
      <c r="L33" s="20"/>
    </row>
    <row r="34" spans="2:12" x14ac:dyDescent="0.3">
      <c r="B34" s="66" t="s">
        <v>79</v>
      </c>
      <c r="C34" s="67"/>
      <c r="D34" s="36">
        <v>2012</v>
      </c>
      <c r="E34" s="36">
        <f>D34+1</f>
        <v>2013</v>
      </c>
      <c r="F34" s="36">
        <f t="shared" ref="F34" si="21">E34+1</f>
        <v>2014</v>
      </c>
      <c r="G34" s="36">
        <f t="shared" ref="G34" si="22">F34+1</f>
        <v>2015</v>
      </c>
      <c r="H34" s="37">
        <f>G34+1</f>
        <v>2016</v>
      </c>
      <c r="I34" s="37">
        <f t="shared" ref="I34" si="23">H34+1</f>
        <v>2017</v>
      </c>
      <c r="J34" s="37">
        <f t="shared" ref="J34" si="24">I34+1</f>
        <v>2018</v>
      </c>
      <c r="K34" s="37">
        <f t="shared" ref="K34" si="25">J34+1</f>
        <v>2019</v>
      </c>
      <c r="L34" s="37">
        <f t="shared" ref="L34" si="26">K34+1</f>
        <v>2020</v>
      </c>
    </row>
    <row r="35" spans="2:12" x14ac:dyDescent="0.3">
      <c r="B35" s="16"/>
      <c r="C35" s="16"/>
      <c r="D35" s="16"/>
      <c r="E35" s="17"/>
      <c r="F35" s="17"/>
      <c r="G35" s="17"/>
      <c r="H35" s="16"/>
      <c r="I35" s="16"/>
      <c r="J35" s="16"/>
      <c r="K35" s="16"/>
      <c r="L35" s="18"/>
    </row>
    <row r="36" spans="2:12" x14ac:dyDescent="0.3">
      <c r="B36" s="16"/>
      <c r="C36" t="s">
        <v>76</v>
      </c>
      <c r="D36" s="38">
        <f>D80/D50</f>
        <v>0.3058103975535168</v>
      </c>
      <c r="E36" s="38">
        <f t="shared" ref="E36:G36" si="27">E80/E50</f>
        <v>0.30701754385964908</v>
      </c>
      <c r="F36" s="38">
        <f t="shared" si="27"/>
        <v>0.19518716577540104</v>
      </c>
      <c r="G36" s="38">
        <f t="shared" si="27"/>
        <v>7.1759259259259245E-2</v>
      </c>
      <c r="H36" s="40">
        <v>0.10199999999999999</v>
      </c>
      <c r="I36" s="40">
        <v>0.13200000000000001</v>
      </c>
      <c r="J36" s="40">
        <v>0.16200000000000001</v>
      </c>
      <c r="K36" s="40">
        <v>0.192</v>
      </c>
      <c r="L36" s="40">
        <v>0.222</v>
      </c>
    </row>
    <row r="37" spans="2:12" x14ac:dyDescent="0.3">
      <c r="B37" s="16"/>
      <c r="C37" t="s">
        <v>77</v>
      </c>
      <c r="D37" s="38">
        <f>D81/D52</f>
        <v>0.29787234042553196</v>
      </c>
      <c r="E37" s="38">
        <f t="shared" ref="E37:G37" si="28">E81/E52</f>
        <v>0.27272727272727276</v>
      </c>
      <c r="F37" s="38">
        <f t="shared" si="28"/>
        <v>0.39072847682119211</v>
      </c>
      <c r="G37" s="38">
        <f t="shared" si="28"/>
        <v>0.40119760479041922</v>
      </c>
      <c r="H37" s="40">
        <v>0.38100000000000001</v>
      </c>
      <c r="I37" s="40">
        <v>0.36099999999999999</v>
      </c>
      <c r="J37" s="40">
        <v>0.34100000000000003</v>
      </c>
      <c r="K37" s="40">
        <v>0.32100000000000001</v>
      </c>
      <c r="L37" s="40">
        <v>0.30099999999999999</v>
      </c>
    </row>
    <row r="38" spans="2:12" x14ac:dyDescent="0.3">
      <c r="B38" s="16"/>
      <c r="C38" s="19"/>
      <c r="D38" s="39"/>
      <c r="E38" s="39"/>
      <c r="F38" s="39"/>
      <c r="G38" s="39"/>
      <c r="H38" s="20"/>
      <c r="I38" s="20"/>
      <c r="J38" s="20"/>
      <c r="K38" s="20"/>
      <c r="L38" s="20"/>
    </row>
    <row r="39" spans="2:12" x14ac:dyDescent="0.3">
      <c r="B39" s="16"/>
      <c r="C39" t="s">
        <v>78</v>
      </c>
      <c r="D39" s="38">
        <f>D96/D52</f>
        <v>0.43262411347517726</v>
      </c>
      <c r="E39" s="38">
        <f t="shared" ref="E39:G39" si="29">E96/E52</f>
        <v>0.59440559440559437</v>
      </c>
      <c r="F39" s="38">
        <f t="shared" si="29"/>
        <v>0.45033112582781459</v>
      </c>
      <c r="G39" s="38">
        <f t="shared" si="29"/>
        <v>0.68862275449101795</v>
      </c>
      <c r="H39" s="40">
        <v>0.64900000000000002</v>
      </c>
      <c r="I39" s="40">
        <v>0.60899999999999999</v>
      </c>
      <c r="J39" s="40">
        <v>0.56899999999999995</v>
      </c>
      <c r="K39" s="40">
        <v>0.52900000000000003</v>
      </c>
      <c r="L39" s="40">
        <v>0.48899999999999999</v>
      </c>
    </row>
    <row r="40" spans="2:12" x14ac:dyDescent="0.3">
      <c r="B40" s="16"/>
      <c r="C40" s="28" t="s">
        <v>80</v>
      </c>
      <c r="D40" s="38">
        <f>D97/SUM(D58:D60)</f>
        <v>0.70666666666666667</v>
      </c>
      <c r="E40" s="38">
        <f t="shared" ref="E40:G40" si="30">E97/SUM(E58:E60)</f>
        <v>0.58682634730538907</v>
      </c>
      <c r="F40" s="38">
        <f t="shared" si="30"/>
        <v>0.71502590673575117</v>
      </c>
      <c r="G40" s="38">
        <f t="shared" si="30"/>
        <v>0.74999999999999989</v>
      </c>
      <c r="H40" s="40">
        <v>0.73</v>
      </c>
      <c r="I40" s="40">
        <v>0.64</v>
      </c>
      <c r="J40" s="40">
        <v>0.62</v>
      </c>
      <c r="K40" s="40">
        <v>0.6</v>
      </c>
      <c r="L40" s="40">
        <v>0.57999999999999996</v>
      </c>
    </row>
    <row r="41" spans="2:12" x14ac:dyDescent="0.3">
      <c r="B41" s="16"/>
      <c r="C41" s="28" t="s">
        <v>81</v>
      </c>
      <c r="D41" s="38">
        <f>D98/D50</f>
        <v>9.480122324159021E-2</v>
      </c>
      <c r="E41" s="38">
        <f t="shared" ref="E41:G41" si="31">E98/E50</f>
        <v>0.17836257309941517</v>
      </c>
      <c r="F41" s="38">
        <f t="shared" si="31"/>
        <v>0.24866310160427807</v>
      </c>
      <c r="G41" s="38">
        <f t="shared" si="31"/>
        <v>0.34953703703703703</v>
      </c>
      <c r="H41" s="40">
        <v>0.36</v>
      </c>
      <c r="I41" s="40">
        <v>0.37</v>
      </c>
      <c r="J41" s="40">
        <v>0.38</v>
      </c>
      <c r="K41" s="40">
        <v>0.39</v>
      </c>
      <c r="L41" s="40">
        <v>0.4</v>
      </c>
    </row>
    <row r="42" spans="2:12" x14ac:dyDescent="0.3">
      <c r="B42" s="16"/>
      <c r="C42" s="28"/>
      <c r="D42" s="38"/>
      <c r="E42" s="38"/>
      <c r="F42" s="38"/>
      <c r="G42" s="38"/>
      <c r="H42" s="38"/>
      <c r="I42" s="38"/>
      <c r="J42" s="38"/>
      <c r="K42" s="38"/>
      <c r="L42" s="38"/>
    </row>
    <row r="43" spans="2:12" x14ac:dyDescent="0.3">
      <c r="B43" s="16"/>
      <c r="C43" s="28" t="s">
        <v>88</v>
      </c>
      <c r="D43" s="38"/>
      <c r="E43" s="38"/>
      <c r="F43" s="38"/>
      <c r="G43" s="38"/>
      <c r="H43" s="40">
        <v>0.1</v>
      </c>
      <c r="I43" s="40">
        <v>0.1</v>
      </c>
      <c r="J43" s="40">
        <v>0.1</v>
      </c>
      <c r="K43" s="40">
        <v>0.1</v>
      </c>
      <c r="L43" s="40">
        <v>0.1</v>
      </c>
    </row>
    <row r="44" spans="2:12" x14ac:dyDescent="0.3">
      <c r="B44" s="16"/>
      <c r="C44" s="28"/>
      <c r="D44" s="20"/>
      <c r="E44" s="20"/>
      <c r="F44" s="20"/>
      <c r="G44" s="20"/>
      <c r="H44" s="20"/>
      <c r="I44" s="20"/>
      <c r="J44" s="20"/>
      <c r="K44" s="20"/>
      <c r="L44" s="20"/>
    </row>
    <row r="45" spans="2:12" x14ac:dyDescent="0.3">
      <c r="B45" s="16"/>
      <c r="C45" s="28" t="s">
        <v>89</v>
      </c>
      <c r="D45" s="38">
        <f>D104/D70</f>
        <v>1.5</v>
      </c>
      <c r="E45" s="38">
        <f t="shared" ref="E45:G45" si="32">E104/E70</f>
        <v>1.7245508982035926</v>
      </c>
      <c r="F45" s="38">
        <f t="shared" si="32"/>
        <v>1.8823529411764697</v>
      </c>
      <c r="G45" s="38">
        <f t="shared" si="32"/>
        <v>1.6910569105691053</v>
      </c>
      <c r="H45" s="40">
        <v>1.5409999999999999</v>
      </c>
      <c r="I45" s="40">
        <v>1.391</v>
      </c>
      <c r="J45" s="40">
        <v>1.2410000000000001</v>
      </c>
      <c r="K45" s="40">
        <v>1.091</v>
      </c>
      <c r="L45" s="40">
        <v>0.94099999999999995</v>
      </c>
    </row>
    <row r="46" spans="2:12" x14ac:dyDescent="0.3">
      <c r="B46" s="16"/>
      <c r="C46" s="21"/>
      <c r="D46" s="20"/>
      <c r="E46" s="20"/>
      <c r="F46" s="20"/>
      <c r="G46" s="20"/>
      <c r="H46" s="20"/>
      <c r="I46" s="20"/>
      <c r="J46" s="20"/>
      <c r="K46" s="20"/>
      <c r="L46" s="20"/>
    </row>
    <row r="47" spans="2:12" x14ac:dyDescent="0.3">
      <c r="B47" s="30" t="s">
        <v>16</v>
      </c>
      <c r="C47" s="31"/>
      <c r="D47" s="32">
        <v>2012</v>
      </c>
      <c r="E47" s="32">
        <v>2013</v>
      </c>
      <c r="F47" s="32">
        <v>2014</v>
      </c>
      <c r="G47" s="32">
        <v>2015</v>
      </c>
      <c r="H47" s="29">
        <f>G47+1</f>
        <v>2016</v>
      </c>
      <c r="I47" s="29">
        <f t="shared" ref="I47:L47" si="33">H47+1</f>
        <v>2017</v>
      </c>
      <c r="J47" s="29">
        <f t="shared" si="33"/>
        <v>2018</v>
      </c>
      <c r="K47" s="29">
        <f t="shared" si="33"/>
        <v>2019</v>
      </c>
      <c r="L47" s="29">
        <f t="shared" si="33"/>
        <v>2020</v>
      </c>
    </row>
    <row r="48" spans="2:12" x14ac:dyDescent="0.3">
      <c r="B48" s="4"/>
      <c r="C48" s="22" t="s">
        <v>17</v>
      </c>
      <c r="D48" s="22">
        <v>10.199999999999999</v>
      </c>
      <c r="E48" s="22">
        <v>11.6</v>
      </c>
      <c r="F48" s="22">
        <v>14.3</v>
      </c>
      <c r="G48" s="22">
        <v>19.8</v>
      </c>
      <c r="H48" s="41">
        <f t="shared" ref="H48:L49" si="34">G48*(1+H3)</f>
        <v>26.631</v>
      </c>
      <c r="I48" s="41">
        <f t="shared" si="34"/>
        <v>34.753454999999995</v>
      </c>
      <c r="J48" s="41">
        <f t="shared" si="34"/>
        <v>43.963120574999998</v>
      </c>
      <c r="K48" s="41">
        <f t="shared" si="34"/>
        <v>53.854822704375003</v>
      </c>
      <c r="L48" s="41">
        <f t="shared" si="34"/>
        <v>63.817964904684381</v>
      </c>
    </row>
    <row r="49" spans="2:12" x14ac:dyDescent="0.3">
      <c r="B49" s="4"/>
      <c r="C49" s="22" t="s">
        <v>19</v>
      </c>
      <c r="D49" s="22">
        <v>22.5</v>
      </c>
      <c r="E49" s="22">
        <v>22.6</v>
      </c>
      <c r="F49" s="22">
        <v>23.1</v>
      </c>
      <c r="G49" s="22">
        <v>23.4</v>
      </c>
      <c r="H49" s="41">
        <f t="shared" si="34"/>
        <v>23.610599999999994</v>
      </c>
      <c r="I49" s="41">
        <f t="shared" si="34"/>
        <v>23.728652999999991</v>
      </c>
      <c r="J49" s="41">
        <f t="shared" si="34"/>
        <v>23.752381652999986</v>
      </c>
      <c r="K49" s="41">
        <f t="shared" si="34"/>
        <v>23.681124508040988</v>
      </c>
      <c r="L49" s="41">
        <f t="shared" si="34"/>
        <v>23.5153566364847</v>
      </c>
    </row>
    <row r="50" spans="2:12" x14ac:dyDescent="0.3">
      <c r="B50" s="5"/>
      <c r="C50" s="5" t="s">
        <v>21</v>
      </c>
      <c r="D50" s="5">
        <v>32.700000000000003</v>
      </c>
      <c r="E50" s="5">
        <v>34.200000000000003</v>
      </c>
      <c r="F50" s="5">
        <v>37.400000000000006</v>
      </c>
      <c r="G50" s="5">
        <v>43.2</v>
      </c>
      <c r="H50" s="9">
        <f>SUM(H48:H49)</f>
        <v>50.241599999999991</v>
      </c>
      <c r="I50" s="9">
        <f t="shared" ref="I50:L50" si="35">SUM(I48:I49)</f>
        <v>58.482107999999982</v>
      </c>
      <c r="J50" s="9">
        <f t="shared" si="35"/>
        <v>67.715502227999991</v>
      </c>
      <c r="K50" s="9">
        <f t="shared" si="35"/>
        <v>77.535947212415991</v>
      </c>
      <c r="L50" s="9">
        <f t="shared" si="35"/>
        <v>87.333321541169084</v>
      </c>
    </row>
    <row r="52" spans="2:12" x14ac:dyDescent="0.3">
      <c r="C52" t="s">
        <v>22</v>
      </c>
      <c r="D52" s="12">
        <v>14.1</v>
      </c>
      <c r="E52" s="12">
        <v>14.3</v>
      </c>
      <c r="F52" s="12">
        <v>15.1</v>
      </c>
      <c r="G52" s="12">
        <v>16.7</v>
      </c>
      <c r="H52" s="42">
        <f>H50*H6</f>
        <v>19.091807999999997</v>
      </c>
      <c r="I52" s="42">
        <f>I50*I6</f>
        <v>21.813826283999994</v>
      </c>
      <c r="J52" s="42">
        <f>J50*J6</f>
        <v>24.783873815447997</v>
      </c>
      <c r="K52" s="42">
        <f>K50*K6</f>
        <v>27.835405049257339</v>
      </c>
      <c r="L52" s="42">
        <f>L50*L6</f>
        <v>29.867995967079828</v>
      </c>
    </row>
    <row r="53" spans="2:12" x14ac:dyDescent="0.3">
      <c r="H53" s="8"/>
      <c r="I53" s="8"/>
      <c r="J53" s="8"/>
      <c r="K53" s="8"/>
      <c r="L53" s="8"/>
    </row>
    <row r="54" spans="2:12" x14ac:dyDescent="0.3">
      <c r="C54" s="4" t="s">
        <v>23</v>
      </c>
      <c r="D54" s="4">
        <v>18.600000000000001</v>
      </c>
      <c r="E54" s="4">
        <v>19.900000000000002</v>
      </c>
      <c r="F54" s="4">
        <v>22.300000000000004</v>
      </c>
      <c r="G54" s="4">
        <v>26.500000000000004</v>
      </c>
      <c r="H54" s="43">
        <f>H50-H52</f>
        <v>31.149791999999994</v>
      </c>
      <c r="I54" s="43">
        <f t="shared" ref="I54:L54" si="36">I50-I52</f>
        <v>36.668281715999989</v>
      </c>
      <c r="J54" s="43">
        <f t="shared" si="36"/>
        <v>42.931628412551994</v>
      </c>
      <c r="K54" s="43">
        <f t="shared" si="36"/>
        <v>49.700542163158651</v>
      </c>
      <c r="L54" s="43">
        <f t="shared" si="36"/>
        <v>57.465325574089256</v>
      </c>
    </row>
    <row r="55" spans="2:12" x14ac:dyDescent="0.3">
      <c r="C55" s="22" t="s">
        <v>24</v>
      </c>
      <c r="D55" s="23">
        <f>D54/D50</f>
        <v>0.56880733944954132</v>
      </c>
      <c r="E55" s="23">
        <f t="shared" ref="E55:L55" si="37">E54/E50</f>
        <v>0.58187134502923976</v>
      </c>
      <c r="F55" s="23">
        <f t="shared" si="37"/>
        <v>0.59625668449197866</v>
      </c>
      <c r="G55" s="23">
        <f t="shared" si="37"/>
        <v>0.61342592592592593</v>
      </c>
      <c r="H55" s="23">
        <f t="shared" si="37"/>
        <v>0.62</v>
      </c>
      <c r="I55" s="23">
        <f t="shared" si="37"/>
        <v>0.627</v>
      </c>
      <c r="J55" s="23">
        <f t="shared" si="37"/>
        <v>0.63400000000000001</v>
      </c>
      <c r="K55" s="23">
        <f t="shared" si="37"/>
        <v>0.64100000000000001</v>
      </c>
      <c r="L55" s="23">
        <f t="shared" si="37"/>
        <v>0.65800000000000003</v>
      </c>
    </row>
    <row r="56" spans="2:12" x14ac:dyDescent="0.3">
      <c r="H56" s="8"/>
      <c r="I56" s="8"/>
      <c r="J56" s="8"/>
      <c r="K56" s="8"/>
      <c r="L56" s="8"/>
    </row>
    <row r="57" spans="2:12" x14ac:dyDescent="0.3">
      <c r="C57" s="4" t="s">
        <v>25</v>
      </c>
      <c r="H57" s="8"/>
      <c r="I57" s="8"/>
      <c r="J57" s="8"/>
      <c r="K57" s="8"/>
      <c r="L57" s="8"/>
    </row>
    <row r="58" spans="2:12" x14ac:dyDescent="0.3">
      <c r="C58" t="s">
        <v>26</v>
      </c>
      <c r="D58" s="12">
        <v>1.3</v>
      </c>
      <c r="E58" s="12">
        <v>1.4</v>
      </c>
      <c r="F58" s="12">
        <v>1.2</v>
      </c>
      <c r="G58" s="12">
        <v>1.3</v>
      </c>
      <c r="H58" s="42">
        <f t="shared" ref="H58:L60" si="38">H8*H$50</f>
        <v>1.5072479999999997</v>
      </c>
      <c r="I58" s="42">
        <f t="shared" si="38"/>
        <v>1.7544632399999993</v>
      </c>
      <c r="J58" s="42">
        <f t="shared" si="38"/>
        <v>2.0314650668399996</v>
      </c>
      <c r="K58" s="42">
        <f t="shared" si="38"/>
        <v>2.3260784163724795</v>
      </c>
      <c r="L58" s="42">
        <f t="shared" si="38"/>
        <v>2.6199996462350725</v>
      </c>
    </row>
    <row r="59" spans="2:12" x14ac:dyDescent="0.3">
      <c r="C59" t="s">
        <v>27</v>
      </c>
      <c r="D59">
        <v>3.2</v>
      </c>
      <c r="E59">
        <v>3.5</v>
      </c>
      <c r="F59">
        <v>3.9</v>
      </c>
      <c r="G59">
        <v>4</v>
      </c>
      <c r="H59" s="42">
        <f t="shared" si="38"/>
        <v>4.9236767999999991</v>
      </c>
      <c r="I59" s="42">
        <f t="shared" si="38"/>
        <v>6.0236571239999979</v>
      </c>
      <c r="J59" s="42">
        <f t="shared" si="38"/>
        <v>7.3132742406239988</v>
      </c>
      <c r="K59" s="42">
        <f t="shared" si="38"/>
        <v>8.7615620350030063</v>
      </c>
      <c r="L59" s="42">
        <f t="shared" si="38"/>
        <v>10.305331941857951</v>
      </c>
    </row>
    <row r="60" spans="2:12" x14ac:dyDescent="0.3">
      <c r="C60" t="s">
        <v>28</v>
      </c>
      <c r="D60" s="8">
        <v>3</v>
      </c>
      <c r="E60" s="8">
        <v>3.45</v>
      </c>
      <c r="F60" s="8">
        <v>4.5500000000000007</v>
      </c>
      <c r="G60" s="8">
        <v>5.5</v>
      </c>
      <c r="H60" s="42">
        <f t="shared" si="38"/>
        <v>6.3806831999999991</v>
      </c>
      <c r="I60" s="42">
        <f t="shared" si="38"/>
        <v>7.4272277159999982</v>
      </c>
      <c r="J60" s="42">
        <f t="shared" si="38"/>
        <v>8.5998687829559994</v>
      </c>
      <c r="K60" s="42">
        <f t="shared" si="38"/>
        <v>9.8470652959768312</v>
      </c>
      <c r="L60" s="42">
        <f t="shared" si="38"/>
        <v>11.091331835728473</v>
      </c>
    </row>
    <row r="61" spans="2:12" x14ac:dyDescent="0.3">
      <c r="C61" t="s">
        <v>29</v>
      </c>
      <c r="D61">
        <v>2.8</v>
      </c>
      <c r="E61">
        <v>3.2</v>
      </c>
      <c r="F61">
        <v>3.3</v>
      </c>
      <c r="G61">
        <v>3.4</v>
      </c>
      <c r="H61" s="42">
        <f>H31</f>
        <v>2.8850000000000007</v>
      </c>
      <c r="I61" s="42">
        <f>I31</f>
        <v>3.2500000000000004</v>
      </c>
      <c r="J61" s="42">
        <f>J31</f>
        <v>3.8950000000000005</v>
      </c>
      <c r="K61" s="42">
        <f>K31</f>
        <v>4.54</v>
      </c>
      <c r="L61" s="42">
        <f>L31</f>
        <v>4.9050000000000002</v>
      </c>
    </row>
    <row r="62" spans="2:12" x14ac:dyDescent="0.3">
      <c r="B62" s="6"/>
      <c r="C62" s="5" t="s">
        <v>30</v>
      </c>
      <c r="D62" s="24">
        <v>10.3</v>
      </c>
      <c r="E62" s="24">
        <v>11.55</v>
      </c>
      <c r="F62" s="24">
        <v>12.95</v>
      </c>
      <c r="G62" s="24">
        <v>14.200000000000001</v>
      </c>
      <c r="H62" s="44">
        <f>SUM(H58:H61)</f>
        <v>15.696607999999998</v>
      </c>
      <c r="I62" s="44">
        <f t="shared" ref="I62:L62" si="39">SUM(I58:I61)</f>
        <v>18.455348079999997</v>
      </c>
      <c r="J62" s="44">
        <f t="shared" si="39"/>
        <v>21.839608090419997</v>
      </c>
      <c r="K62" s="44">
        <f t="shared" si="39"/>
        <v>25.474705747352317</v>
      </c>
      <c r="L62" s="44">
        <f t="shared" si="39"/>
        <v>28.921663423821499</v>
      </c>
    </row>
    <row r="63" spans="2:12" x14ac:dyDescent="0.3">
      <c r="D63" s="25"/>
      <c r="E63" s="25"/>
      <c r="F63" s="25"/>
      <c r="G63" s="25"/>
      <c r="H63" s="25"/>
      <c r="I63" s="25"/>
      <c r="J63" s="25"/>
      <c r="K63" s="25"/>
      <c r="L63" s="25"/>
    </row>
    <row r="64" spans="2:12" x14ac:dyDescent="0.3">
      <c r="C64" s="4" t="s">
        <v>31</v>
      </c>
      <c r="D64" s="25">
        <v>8.3000000000000007</v>
      </c>
      <c r="E64" s="25">
        <v>8.3500000000000014</v>
      </c>
      <c r="F64" s="25">
        <v>9.350000000000005</v>
      </c>
      <c r="G64" s="25">
        <v>12.300000000000002</v>
      </c>
      <c r="H64" s="25">
        <f>H54-H62</f>
        <v>15.453183999999997</v>
      </c>
      <c r="I64" s="25">
        <f t="shared" ref="I64:L64" si="40">I54-I62</f>
        <v>18.212933635999992</v>
      </c>
      <c r="J64" s="25">
        <f t="shared" si="40"/>
        <v>21.092020322131997</v>
      </c>
      <c r="K64" s="25">
        <f t="shared" si="40"/>
        <v>24.225836415806334</v>
      </c>
      <c r="L64" s="25">
        <f t="shared" si="40"/>
        <v>28.543662150267757</v>
      </c>
    </row>
    <row r="65" spans="2:12" x14ac:dyDescent="0.3">
      <c r="D65" s="25"/>
      <c r="E65" s="25"/>
      <c r="F65" s="25"/>
      <c r="G65" s="25"/>
    </row>
    <row r="66" spans="2:12" x14ac:dyDescent="0.3">
      <c r="C66" t="s">
        <v>32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</row>
    <row r="67" spans="2:12" x14ac:dyDescent="0.3">
      <c r="D67" s="25"/>
      <c r="E67" s="25"/>
      <c r="F67" s="25"/>
      <c r="G67" s="25"/>
    </row>
    <row r="68" spans="2:12" x14ac:dyDescent="0.3">
      <c r="C68" s="4" t="s">
        <v>33</v>
      </c>
      <c r="D68" s="26">
        <v>8.3000000000000007</v>
      </c>
      <c r="E68" s="26">
        <v>8.3500000000000014</v>
      </c>
      <c r="F68" s="26">
        <v>9.350000000000005</v>
      </c>
      <c r="G68" s="26">
        <v>12.300000000000002</v>
      </c>
      <c r="H68" s="26">
        <f>H64-H66</f>
        <v>15.453183999999997</v>
      </c>
      <c r="I68" s="26">
        <f t="shared" ref="I68:L68" si="41">I64-I66</f>
        <v>18.212933635999992</v>
      </c>
      <c r="J68" s="26">
        <f t="shared" si="41"/>
        <v>21.092020322131997</v>
      </c>
      <c r="K68" s="26">
        <f t="shared" si="41"/>
        <v>24.225836415806334</v>
      </c>
      <c r="L68" s="26">
        <f t="shared" si="41"/>
        <v>28.543662150267757</v>
      </c>
    </row>
    <row r="69" spans="2:12" x14ac:dyDescent="0.3">
      <c r="D69" s="25"/>
      <c r="E69" s="25"/>
      <c r="F69" s="25"/>
      <c r="G69" s="25"/>
      <c r="H69" s="25"/>
      <c r="I69" s="25"/>
      <c r="J69" s="25"/>
      <c r="K69" s="25"/>
      <c r="L69" s="25"/>
    </row>
    <row r="70" spans="2:12" x14ac:dyDescent="0.3">
      <c r="C70" t="s">
        <v>34</v>
      </c>
      <c r="D70" s="25">
        <v>1</v>
      </c>
      <c r="E70" s="25">
        <v>1.0437500000000002</v>
      </c>
      <c r="F70" s="25">
        <v>1.1687500000000006</v>
      </c>
      <c r="G70" s="25">
        <v>1.5375000000000003</v>
      </c>
      <c r="H70" s="25">
        <f>H68*H71</f>
        <v>1.9316479999999996</v>
      </c>
      <c r="I70" s="25">
        <f t="shared" ref="I70:L70" si="42">I68*I71</f>
        <v>2.276616704499999</v>
      </c>
      <c r="J70" s="25">
        <f t="shared" si="42"/>
        <v>2.6365025402664997</v>
      </c>
      <c r="K70" s="25">
        <f t="shared" si="42"/>
        <v>3.0282295519757918</v>
      </c>
      <c r="L70" s="25">
        <f t="shared" si="42"/>
        <v>3.5679577687834696</v>
      </c>
    </row>
    <row r="71" spans="2:12" x14ac:dyDescent="0.3">
      <c r="C71" s="22" t="s">
        <v>35</v>
      </c>
      <c r="D71" s="27">
        <v>0.12048192771084336</v>
      </c>
      <c r="E71" s="27">
        <v>0.125</v>
      </c>
      <c r="F71" s="27">
        <v>0.125</v>
      </c>
      <c r="G71" s="27">
        <v>0.125</v>
      </c>
      <c r="H71" s="27">
        <v>0.125</v>
      </c>
      <c r="I71" s="27">
        <v>0.125</v>
      </c>
      <c r="J71" s="27">
        <v>0.125</v>
      </c>
      <c r="K71" s="27">
        <v>0.125</v>
      </c>
      <c r="L71" s="27">
        <v>0.125</v>
      </c>
    </row>
    <row r="72" spans="2:12" x14ac:dyDescent="0.3">
      <c r="D72" s="25"/>
      <c r="E72" s="25"/>
      <c r="F72" s="25"/>
      <c r="G72" s="25"/>
    </row>
    <row r="73" spans="2:12" x14ac:dyDescent="0.3">
      <c r="B73" s="10"/>
      <c r="C73" s="10" t="s">
        <v>13</v>
      </c>
      <c r="D73" s="15">
        <v>7.3000000000000007</v>
      </c>
      <c r="E73" s="15">
        <v>7.3062500000000012</v>
      </c>
      <c r="F73" s="15">
        <v>8.1812500000000039</v>
      </c>
      <c r="G73" s="15">
        <v>10.762500000000003</v>
      </c>
      <c r="H73" s="15">
        <f>H68-H70</f>
        <v>13.521535999999998</v>
      </c>
      <c r="I73" s="15">
        <f t="shared" ref="I73:L73" si="43">I68-I70</f>
        <v>15.936316931499993</v>
      </c>
      <c r="J73" s="15">
        <f t="shared" si="43"/>
        <v>18.455517781865499</v>
      </c>
      <c r="K73" s="15">
        <f t="shared" si="43"/>
        <v>21.197606863830543</v>
      </c>
      <c r="L73" s="15">
        <f t="shared" si="43"/>
        <v>24.975704381484288</v>
      </c>
    </row>
    <row r="74" spans="2:12" x14ac:dyDescent="0.3">
      <c r="B74" s="4"/>
      <c r="C74" s="4"/>
      <c r="D74" s="55"/>
      <c r="E74" s="55"/>
      <c r="F74" s="55"/>
      <c r="G74" s="55"/>
    </row>
    <row r="75" spans="2:12" x14ac:dyDescent="0.3">
      <c r="B75" s="16"/>
      <c r="C75" s="21"/>
      <c r="D75" s="20"/>
      <c r="E75" s="20"/>
      <c r="F75" s="20"/>
      <c r="G75" s="20"/>
    </row>
    <row r="76" spans="2:12" x14ac:dyDescent="0.3">
      <c r="B76" s="30" t="s">
        <v>40</v>
      </c>
      <c r="C76" s="31"/>
      <c r="D76" s="32">
        <v>2012</v>
      </c>
      <c r="E76" s="32">
        <f>D76+1</f>
        <v>2013</v>
      </c>
      <c r="F76" s="32">
        <f>E76+1</f>
        <v>2014</v>
      </c>
      <c r="G76" s="32">
        <f t="shared" ref="G76:H76" si="44">F76+1</f>
        <v>2015</v>
      </c>
      <c r="H76" s="29">
        <f t="shared" si="44"/>
        <v>2016</v>
      </c>
      <c r="I76" s="29">
        <f t="shared" ref="I76" si="45">H76+1</f>
        <v>2017</v>
      </c>
      <c r="J76" s="29">
        <f t="shared" ref="J76" si="46">I76+1</f>
        <v>2018</v>
      </c>
      <c r="K76" s="29">
        <f t="shared" ref="K76" si="47">J76+1</f>
        <v>2019</v>
      </c>
      <c r="L76" s="29">
        <f t="shared" ref="L76" si="48">K76+1</f>
        <v>2020</v>
      </c>
    </row>
    <row r="77" spans="2:12" x14ac:dyDescent="0.3">
      <c r="C77" s="1" t="s">
        <v>41</v>
      </c>
    </row>
    <row r="78" spans="2:12" x14ac:dyDescent="0.3">
      <c r="C78" s="45" t="s">
        <v>42</v>
      </c>
    </row>
    <row r="79" spans="2:12" x14ac:dyDescent="0.3">
      <c r="C79" t="s">
        <v>43</v>
      </c>
      <c r="D79" s="25">
        <v>19.399999999999999</v>
      </c>
      <c r="E79" s="25">
        <v>30.806250000000002</v>
      </c>
      <c r="F79" s="25">
        <v>43.687500000000007</v>
      </c>
      <c r="G79" s="25">
        <v>68.950000000000017</v>
      </c>
      <c r="H79" s="25"/>
      <c r="I79" s="25"/>
      <c r="J79" s="25"/>
      <c r="K79" s="25"/>
      <c r="L79" s="25"/>
    </row>
    <row r="80" spans="2:12" x14ac:dyDescent="0.3">
      <c r="C80" t="s">
        <v>7</v>
      </c>
      <c r="D80" s="46">
        <v>10</v>
      </c>
      <c r="E80" s="46">
        <v>10.5</v>
      </c>
      <c r="F80" s="46">
        <v>7.3</v>
      </c>
      <c r="G80" s="46">
        <v>3.0999999999999996</v>
      </c>
      <c r="H80" s="46">
        <f>H36*H$50</f>
        <v>5.1246431999999986</v>
      </c>
      <c r="I80" s="46">
        <f t="shared" ref="I80:L80" si="49">I36*I$50</f>
        <v>7.7196382559999979</v>
      </c>
      <c r="J80" s="46">
        <f t="shared" si="49"/>
        <v>10.969911360935999</v>
      </c>
      <c r="K80" s="46">
        <f t="shared" si="49"/>
        <v>14.886901864783871</v>
      </c>
      <c r="L80" s="46">
        <f t="shared" si="49"/>
        <v>19.387997382139538</v>
      </c>
    </row>
    <row r="81" spans="3:12" x14ac:dyDescent="0.3">
      <c r="C81" t="s">
        <v>44</v>
      </c>
      <c r="D81" s="46">
        <v>4.2</v>
      </c>
      <c r="E81" s="46">
        <v>3.9000000000000004</v>
      </c>
      <c r="F81" s="46">
        <v>5.9</v>
      </c>
      <c r="G81" s="46">
        <v>6.7</v>
      </c>
      <c r="H81" s="46">
        <f>H52*H37</f>
        <v>7.2739788479999987</v>
      </c>
      <c r="I81" s="46">
        <f t="shared" ref="I81:L81" si="50">I52*I37</f>
        <v>7.8747912885239977</v>
      </c>
      <c r="J81" s="46">
        <f t="shared" si="50"/>
        <v>8.4513009710677682</v>
      </c>
      <c r="K81" s="46">
        <f t="shared" si="50"/>
        <v>8.9351650208116062</v>
      </c>
      <c r="L81" s="46">
        <f t="shared" si="50"/>
        <v>8.9902667860910288</v>
      </c>
    </row>
    <row r="82" spans="3:12" x14ac:dyDescent="0.3">
      <c r="C82" s="5" t="s">
        <v>45</v>
      </c>
      <c r="D82" s="47">
        <f>SUM(D79:D81)</f>
        <v>33.6</v>
      </c>
      <c r="E82" s="47">
        <f>SUM(E79:E81)</f>
        <v>45.206250000000004</v>
      </c>
      <c r="F82" s="47">
        <f>SUM(F79:F81)</f>
        <v>56.887500000000003</v>
      </c>
      <c r="G82" s="47">
        <f>SUM(G79:G81)</f>
        <v>78.750000000000014</v>
      </c>
      <c r="H82" s="47">
        <f>SUM(H79:H81)</f>
        <v>12.398622047999996</v>
      </c>
      <c r="I82" s="47">
        <f t="shared" ref="I82:L82" si="51">SUM(I79:I81)</f>
        <v>15.594429544523996</v>
      </c>
      <c r="J82" s="47">
        <f t="shared" si="51"/>
        <v>19.421212332003769</v>
      </c>
      <c r="K82" s="47">
        <f t="shared" si="51"/>
        <v>23.822066885595476</v>
      </c>
      <c r="L82" s="47">
        <f t="shared" si="51"/>
        <v>28.378264168230565</v>
      </c>
    </row>
    <row r="83" spans="3:12" x14ac:dyDescent="0.3">
      <c r="C83" s="4"/>
      <c r="D83" s="48"/>
      <c r="E83" s="48"/>
      <c r="F83" s="48"/>
      <c r="G83" s="48"/>
      <c r="H83" s="48"/>
      <c r="I83" s="48"/>
      <c r="J83" s="48"/>
      <c r="K83" s="48"/>
      <c r="L83" s="48"/>
    </row>
    <row r="85" spans="3:12" x14ac:dyDescent="0.3">
      <c r="C85" s="4" t="s">
        <v>46</v>
      </c>
    </row>
    <row r="86" spans="3:12" x14ac:dyDescent="0.3">
      <c r="C86" t="s">
        <v>47</v>
      </c>
      <c r="D86">
        <v>5.5</v>
      </c>
      <c r="E86" s="49">
        <v>5.4</v>
      </c>
      <c r="F86">
        <v>5.3000000000000007</v>
      </c>
      <c r="G86">
        <v>5.6000000000000014</v>
      </c>
    </row>
    <row r="87" spans="3:12" x14ac:dyDescent="0.3">
      <c r="C87" t="s">
        <v>48</v>
      </c>
      <c r="D87">
        <v>0.6</v>
      </c>
      <c r="E87">
        <v>0.6</v>
      </c>
      <c r="F87">
        <v>0.6</v>
      </c>
      <c r="G87">
        <v>0.6</v>
      </c>
      <c r="H87">
        <v>0.6</v>
      </c>
      <c r="I87">
        <v>0.6</v>
      </c>
      <c r="J87">
        <v>0.6</v>
      </c>
      <c r="K87">
        <v>0.6</v>
      </c>
      <c r="L87">
        <v>0.6</v>
      </c>
    </row>
    <row r="88" spans="3:12" x14ac:dyDescent="0.3">
      <c r="C88" t="s">
        <v>49</v>
      </c>
      <c r="D88">
        <v>1.4</v>
      </c>
      <c r="E88" s="49">
        <v>2.5</v>
      </c>
      <c r="F88">
        <v>3</v>
      </c>
      <c r="G88" s="8">
        <v>3.7</v>
      </c>
      <c r="H88" s="8">
        <f>G88*(1+H43)</f>
        <v>4.07</v>
      </c>
      <c r="I88" s="8">
        <f t="shared" ref="I88:L88" si="52">H88*(1+I43)</f>
        <v>4.4770000000000003</v>
      </c>
      <c r="J88" s="8">
        <f t="shared" si="52"/>
        <v>4.9247000000000005</v>
      </c>
      <c r="K88" s="8">
        <f t="shared" si="52"/>
        <v>5.4171700000000014</v>
      </c>
      <c r="L88" s="8">
        <f t="shared" si="52"/>
        <v>5.9588870000000016</v>
      </c>
    </row>
    <row r="89" spans="3:12" x14ac:dyDescent="0.3">
      <c r="C89" s="5" t="s">
        <v>50</v>
      </c>
      <c r="D89" s="5">
        <f>SUM(D86:D88)</f>
        <v>7.5</v>
      </c>
      <c r="E89" s="50">
        <f>SUM(E86:E88)</f>
        <v>8.5</v>
      </c>
      <c r="F89" s="5">
        <f>SUM(F86:F88)</f>
        <v>8.9</v>
      </c>
      <c r="G89" s="5">
        <f>SUM(G86:G88)</f>
        <v>9.9000000000000021</v>
      </c>
      <c r="H89" s="9">
        <f>SUM(H86:H88)</f>
        <v>4.67</v>
      </c>
      <c r="I89" s="9">
        <f t="shared" ref="I89:L89" si="53">SUM(I86:I88)</f>
        <v>5.077</v>
      </c>
      <c r="J89" s="9">
        <f t="shared" si="53"/>
        <v>5.5247000000000002</v>
      </c>
      <c r="K89" s="9">
        <f t="shared" si="53"/>
        <v>6.017170000000001</v>
      </c>
      <c r="L89" s="9">
        <f t="shared" si="53"/>
        <v>6.5588870000000012</v>
      </c>
    </row>
    <row r="91" spans="3:12" x14ac:dyDescent="0.3">
      <c r="C91" s="10" t="s">
        <v>51</v>
      </c>
      <c r="D91" s="11">
        <f>D89+D82</f>
        <v>41.1</v>
      </c>
      <c r="E91" s="11">
        <f>E89+E82</f>
        <v>53.706250000000004</v>
      </c>
      <c r="F91" s="11">
        <f>F89+F82</f>
        <v>65.787500000000009</v>
      </c>
      <c r="G91" s="11">
        <f>G89+G82</f>
        <v>88.65000000000002</v>
      </c>
      <c r="H91" s="11">
        <f>H89+H82</f>
        <v>17.068622047999995</v>
      </c>
      <c r="I91" s="11">
        <f t="shared" ref="I91:L91" si="54">I89+I82</f>
        <v>20.671429544523996</v>
      </c>
      <c r="J91" s="11">
        <f t="shared" si="54"/>
        <v>24.945912332003768</v>
      </c>
      <c r="K91" s="11">
        <f t="shared" si="54"/>
        <v>29.839236885595476</v>
      </c>
      <c r="L91" s="11">
        <f t="shared" si="54"/>
        <v>34.937151168230564</v>
      </c>
    </row>
    <row r="92" spans="3:12" x14ac:dyDescent="0.3">
      <c r="C92" s="4"/>
      <c r="D92" s="51"/>
      <c r="E92" s="51"/>
      <c r="F92" s="51"/>
      <c r="G92" s="51"/>
      <c r="H92" s="51"/>
      <c r="I92" s="51"/>
      <c r="J92" s="51"/>
      <c r="K92" s="51"/>
      <c r="L92" s="51"/>
    </row>
    <row r="93" spans="3:12" x14ac:dyDescent="0.3">
      <c r="D93" s="52"/>
    </row>
    <row r="94" spans="3:12" x14ac:dyDescent="0.3">
      <c r="C94" s="1" t="s">
        <v>52</v>
      </c>
    </row>
    <row r="95" spans="3:12" x14ac:dyDescent="0.3">
      <c r="C95" s="45" t="s">
        <v>53</v>
      </c>
      <c r="D95" s="3"/>
      <c r="E95" s="3"/>
      <c r="F95" s="3"/>
      <c r="G95" s="3"/>
      <c r="H95" s="3"/>
      <c r="I95" s="3"/>
      <c r="J95" s="3"/>
      <c r="K95" s="3"/>
      <c r="L95" s="3"/>
    </row>
    <row r="96" spans="3:12" x14ac:dyDescent="0.3">
      <c r="C96" t="s">
        <v>54</v>
      </c>
      <c r="D96" s="53">
        <v>6.1</v>
      </c>
      <c r="E96" s="53">
        <v>8.5</v>
      </c>
      <c r="F96" s="53">
        <v>6.8</v>
      </c>
      <c r="G96" s="53">
        <v>11.5</v>
      </c>
      <c r="H96" s="53">
        <f>H39*H52</f>
        <v>12.390583391999998</v>
      </c>
      <c r="I96" s="53">
        <f t="shared" ref="I96:L96" si="55">I39*I52</f>
        <v>13.284620206955996</v>
      </c>
      <c r="J96" s="53">
        <f t="shared" si="55"/>
        <v>14.102024200989909</v>
      </c>
      <c r="K96" s="53">
        <f t="shared" si="55"/>
        <v>14.724929271057134</v>
      </c>
      <c r="L96" s="53">
        <f t="shared" si="55"/>
        <v>14.605450027902036</v>
      </c>
    </row>
    <row r="97" spans="2:12" x14ac:dyDescent="0.3">
      <c r="C97" t="s">
        <v>55</v>
      </c>
      <c r="D97" s="53">
        <v>5.3</v>
      </c>
      <c r="E97" s="53">
        <v>4.8999999999999995</v>
      </c>
      <c r="F97" s="53">
        <v>6.8999999999999995</v>
      </c>
      <c r="G97" s="53">
        <v>8.1</v>
      </c>
      <c r="H97" s="53">
        <f>H40*SUM(H58:H60)</f>
        <v>9.3524738399999983</v>
      </c>
      <c r="I97" s="53">
        <f t="shared" ref="I97:L97" si="56">I40*SUM(I58:I60)</f>
        <v>9.7314227711999983</v>
      </c>
      <c r="J97" s="53">
        <f t="shared" si="56"/>
        <v>11.125657016060398</v>
      </c>
      <c r="K97" s="53">
        <f t="shared" si="56"/>
        <v>12.560823448411391</v>
      </c>
      <c r="L97" s="53">
        <f t="shared" si="56"/>
        <v>13.929664785816469</v>
      </c>
    </row>
    <row r="98" spans="2:12" x14ac:dyDescent="0.3">
      <c r="C98" t="s">
        <v>56</v>
      </c>
      <c r="D98" s="53">
        <v>3.1</v>
      </c>
      <c r="E98" s="53">
        <v>6.1</v>
      </c>
      <c r="F98" s="53">
        <v>9.3000000000000007</v>
      </c>
      <c r="G98" s="53">
        <v>15.100000000000001</v>
      </c>
      <c r="H98" s="53">
        <f>H41*H50</f>
        <v>18.086975999999996</v>
      </c>
      <c r="I98" s="53">
        <f t="shared" ref="I98:L98" si="57">I41*I50</f>
        <v>21.638379959999995</v>
      </c>
      <c r="J98" s="53">
        <f t="shared" si="57"/>
        <v>25.731890846639995</v>
      </c>
      <c r="K98" s="53">
        <f t="shared" si="57"/>
        <v>30.239019412842236</v>
      </c>
      <c r="L98" s="53">
        <f t="shared" si="57"/>
        <v>34.933328616467634</v>
      </c>
    </row>
    <row r="99" spans="2:12" x14ac:dyDescent="0.3">
      <c r="C99" t="s">
        <v>57</v>
      </c>
      <c r="D99" s="53">
        <v>0</v>
      </c>
      <c r="E99" s="53">
        <v>0</v>
      </c>
      <c r="F99" s="53">
        <v>0</v>
      </c>
      <c r="G99" s="53">
        <v>0</v>
      </c>
      <c r="H99" s="53">
        <v>0</v>
      </c>
      <c r="I99" s="53">
        <v>0</v>
      </c>
      <c r="J99" s="53">
        <v>0</v>
      </c>
      <c r="K99" s="53">
        <v>0</v>
      </c>
      <c r="L99" s="53">
        <v>0</v>
      </c>
    </row>
    <row r="100" spans="2:12" x14ac:dyDescent="0.3">
      <c r="C100" s="5" t="s">
        <v>58</v>
      </c>
      <c r="D100" s="54">
        <f>SUM(D96:D99)</f>
        <v>14.499999999999998</v>
      </c>
      <c r="E100" s="5">
        <f>SUM(E96:E99)</f>
        <v>19.5</v>
      </c>
      <c r="F100" s="9">
        <f>SUM(F96:F99)</f>
        <v>23</v>
      </c>
      <c r="G100" s="5">
        <f>SUM(G96:G99)</f>
        <v>34.700000000000003</v>
      </c>
      <c r="H100" s="54">
        <f>SUM(H96:H99)</f>
        <v>39.830033231999991</v>
      </c>
      <c r="I100" s="54">
        <f t="shared" ref="I100:L100" si="58">SUM(I96:I99)</f>
        <v>44.654422938155989</v>
      </c>
      <c r="J100" s="54">
        <f t="shared" si="58"/>
        <v>50.959572063690302</v>
      </c>
      <c r="K100" s="54">
        <f t="shared" si="58"/>
        <v>57.524772132310758</v>
      </c>
      <c r="L100" s="54">
        <f t="shared" si="58"/>
        <v>63.468443430186142</v>
      </c>
    </row>
    <row r="101" spans="2:12" x14ac:dyDescent="0.3">
      <c r="C101" s="4"/>
      <c r="D101" s="3"/>
      <c r="E101" s="3"/>
      <c r="F101" s="3"/>
      <c r="G101" s="3"/>
      <c r="H101" s="3"/>
      <c r="I101" s="3"/>
      <c r="J101" s="3"/>
      <c r="K101" s="3"/>
      <c r="L101" s="3"/>
    </row>
    <row r="102" spans="2:12" x14ac:dyDescent="0.3">
      <c r="C102" s="4" t="s">
        <v>59</v>
      </c>
      <c r="D102" s="3"/>
      <c r="E102" s="3"/>
      <c r="F102" s="3"/>
      <c r="G102" s="3"/>
      <c r="H102" s="3"/>
      <c r="I102" s="3"/>
      <c r="J102" s="3"/>
      <c r="K102" s="3"/>
      <c r="L102" s="3"/>
    </row>
    <row r="103" spans="2:12" x14ac:dyDescent="0.3">
      <c r="C103" t="s">
        <v>60</v>
      </c>
      <c r="D103" s="8">
        <v>2</v>
      </c>
      <c r="E103" s="8">
        <v>2</v>
      </c>
      <c r="F103" s="8">
        <v>2</v>
      </c>
      <c r="G103" s="8">
        <v>2</v>
      </c>
      <c r="H103" s="8">
        <v>2</v>
      </c>
      <c r="I103" s="8">
        <v>2</v>
      </c>
      <c r="J103" s="8">
        <v>2</v>
      </c>
      <c r="K103" s="8">
        <v>2</v>
      </c>
      <c r="L103" s="8">
        <v>2</v>
      </c>
    </row>
    <row r="104" spans="2:12" x14ac:dyDescent="0.3">
      <c r="C104" t="s">
        <v>61</v>
      </c>
      <c r="D104">
        <v>1.5</v>
      </c>
      <c r="E104" s="53">
        <v>1.8</v>
      </c>
      <c r="F104">
        <v>2.2000000000000002</v>
      </c>
      <c r="G104">
        <v>2.6</v>
      </c>
      <c r="H104" s="8">
        <f>H45*H70</f>
        <v>2.9766695679999993</v>
      </c>
      <c r="I104" s="8">
        <f t="shared" ref="I104:L104" si="59">I45*I70</f>
        <v>3.1667738359594986</v>
      </c>
      <c r="J104" s="8">
        <f t="shared" si="59"/>
        <v>3.2718996524707262</v>
      </c>
      <c r="K104" s="8">
        <f t="shared" si="59"/>
        <v>3.303798441205589</v>
      </c>
      <c r="L104" s="8">
        <f t="shared" si="59"/>
        <v>3.3574482604252447</v>
      </c>
    </row>
    <row r="105" spans="2:12" x14ac:dyDescent="0.3">
      <c r="C105" s="5" t="s">
        <v>62</v>
      </c>
      <c r="D105" s="9">
        <f>SUM(D103:D104)</f>
        <v>3.5</v>
      </c>
      <c r="E105" s="5">
        <f>SUM(E103:E104)</f>
        <v>3.8</v>
      </c>
      <c r="F105" s="5">
        <f>SUM(F103:F104)</f>
        <v>4.2</v>
      </c>
      <c r="G105" s="5">
        <f>SUM(G103:G104)</f>
        <v>4.5999999999999996</v>
      </c>
      <c r="H105" s="9">
        <f>SUM(H103:H104)</f>
        <v>4.9766695679999993</v>
      </c>
      <c r="I105" s="9">
        <f t="shared" ref="I105:L105" si="60">SUM(I103:I104)</f>
        <v>5.1667738359594981</v>
      </c>
      <c r="J105" s="9">
        <f t="shared" si="60"/>
        <v>5.2718996524707258</v>
      </c>
      <c r="K105" s="9">
        <f t="shared" si="60"/>
        <v>5.303798441205589</v>
      </c>
      <c r="L105" s="9">
        <f t="shared" si="60"/>
        <v>5.3574482604252447</v>
      </c>
    </row>
    <row r="106" spans="2:12" x14ac:dyDescent="0.3">
      <c r="B106" s="16"/>
      <c r="C106" s="21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2:12" x14ac:dyDescent="0.3">
      <c r="B107" s="16"/>
      <c r="C107" s="10" t="s">
        <v>82</v>
      </c>
      <c r="D107" s="64">
        <f t="shared" ref="D107:F107" si="61">D105+D100</f>
        <v>18</v>
      </c>
      <c r="E107" s="64">
        <f t="shared" si="61"/>
        <v>23.3</v>
      </c>
      <c r="F107" s="64">
        <f t="shared" si="61"/>
        <v>27.2</v>
      </c>
      <c r="G107" s="64">
        <f>G105+G100</f>
        <v>39.300000000000004</v>
      </c>
      <c r="H107" s="64">
        <f>H105+H100</f>
        <v>44.806702799999989</v>
      </c>
      <c r="I107" s="64">
        <f t="shared" ref="I107:L107" si="62">I105+I100</f>
        <v>49.821196774115485</v>
      </c>
      <c r="J107" s="64">
        <f t="shared" si="62"/>
        <v>56.231471716161025</v>
      </c>
      <c r="K107" s="64">
        <f t="shared" si="62"/>
        <v>62.828570573516345</v>
      </c>
      <c r="L107" s="64">
        <f t="shared" si="62"/>
        <v>68.825891690611385</v>
      </c>
    </row>
    <row r="108" spans="2:12" x14ac:dyDescent="0.3">
      <c r="B108" s="16"/>
    </row>
    <row r="109" spans="2:12" x14ac:dyDescent="0.3">
      <c r="B109" s="16"/>
      <c r="C109" s="4" t="s">
        <v>83</v>
      </c>
    </row>
    <row r="110" spans="2:12" x14ac:dyDescent="0.3">
      <c r="B110" s="16"/>
      <c r="C110" t="s">
        <v>84</v>
      </c>
      <c r="D110">
        <v>3.2</v>
      </c>
      <c r="E110">
        <v>3.2</v>
      </c>
      <c r="F110">
        <v>3.2</v>
      </c>
      <c r="G110">
        <v>3.2</v>
      </c>
      <c r="H110">
        <v>3.2</v>
      </c>
      <c r="I110">
        <v>3.2</v>
      </c>
      <c r="J110">
        <v>3.2</v>
      </c>
      <c r="K110">
        <v>3.2</v>
      </c>
      <c r="L110">
        <v>3.2</v>
      </c>
    </row>
    <row r="111" spans="2:12" x14ac:dyDescent="0.3">
      <c r="B111" s="16"/>
      <c r="C111" t="s">
        <v>85</v>
      </c>
      <c r="D111" s="8">
        <v>19.899999999999999</v>
      </c>
      <c r="E111" s="8">
        <v>27.206250000000001</v>
      </c>
      <c r="F111" s="8">
        <v>35.387500000000003</v>
      </c>
      <c r="G111" s="8">
        <v>46.150000000000006</v>
      </c>
      <c r="H111" s="8">
        <f>G111+H73</f>
        <v>59.671536000000003</v>
      </c>
      <c r="I111" s="8">
        <f t="shared" ref="I111:L111" si="63">H111+I73</f>
        <v>75.607852931499991</v>
      </c>
      <c r="J111" s="8">
        <f t="shared" si="63"/>
        <v>94.063370713365487</v>
      </c>
      <c r="K111" s="8">
        <f t="shared" si="63"/>
        <v>115.26097757719603</v>
      </c>
      <c r="L111" s="8">
        <f t="shared" si="63"/>
        <v>140.23668195868032</v>
      </c>
    </row>
    <row r="112" spans="2:12" x14ac:dyDescent="0.3">
      <c r="B112" s="16"/>
      <c r="C112" s="5" t="s">
        <v>86</v>
      </c>
      <c r="D112" s="65">
        <v>23.099999999999998</v>
      </c>
      <c r="E112" s="65">
        <v>30.40625</v>
      </c>
      <c r="F112" s="65">
        <v>38.587500000000006</v>
      </c>
      <c r="G112" s="65">
        <v>49.350000000000009</v>
      </c>
      <c r="H112" s="65">
        <f>SUM(H110:H111)</f>
        <v>62.871536000000006</v>
      </c>
      <c r="I112" s="65">
        <f t="shared" ref="I112:L112" si="64">SUM(I110:I111)</f>
        <v>78.807852931499994</v>
      </c>
      <c r="J112" s="65">
        <f t="shared" si="64"/>
        <v>97.263370713365489</v>
      </c>
      <c r="K112" s="65">
        <f t="shared" si="64"/>
        <v>118.46097757719603</v>
      </c>
      <c r="L112" s="65">
        <f t="shared" si="64"/>
        <v>143.43668195868031</v>
      </c>
    </row>
    <row r="113" spans="2:12" x14ac:dyDescent="0.3">
      <c r="B113" s="16"/>
    </row>
    <row r="114" spans="2:12" x14ac:dyDescent="0.3">
      <c r="B114" s="16"/>
      <c r="C114" s="10" t="s">
        <v>87</v>
      </c>
      <c r="D114" s="11">
        <v>41.099999999999994</v>
      </c>
      <c r="E114" s="11">
        <v>53.706249999999997</v>
      </c>
      <c r="F114" s="11">
        <v>65.787500000000009</v>
      </c>
      <c r="G114" s="11">
        <v>88.65</v>
      </c>
      <c r="H114" s="11">
        <f>H112+H107</f>
        <v>107.6782388</v>
      </c>
      <c r="I114" s="11">
        <f t="shared" ref="I114:L114" si="65">I112+I107</f>
        <v>128.62904970561547</v>
      </c>
      <c r="J114" s="11">
        <f t="shared" si="65"/>
        <v>153.4948424295265</v>
      </c>
      <c r="K114" s="11">
        <f t="shared" si="65"/>
        <v>181.28954815071239</v>
      </c>
      <c r="L114" s="11">
        <f t="shared" si="65"/>
        <v>212.26257364929171</v>
      </c>
    </row>
    <row r="115" spans="2:12" x14ac:dyDescent="0.3">
      <c r="B115" s="16"/>
      <c r="C115" s="21"/>
      <c r="D115" s="20"/>
      <c r="E115" s="20"/>
      <c r="F115" s="20"/>
      <c r="G115" s="20"/>
    </row>
    <row r="116" spans="2:12" x14ac:dyDescent="0.3">
      <c r="B116" s="16"/>
      <c r="C116" s="21"/>
      <c r="D116" s="20"/>
      <c r="E116" s="20"/>
      <c r="F116" s="20"/>
      <c r="G116" s="20"/>
    </row>
    <row r="118" spans="2:12" x14ac:dyDescent="0.3">
      <c r="B118" s="33" t="s">
        <v>0</v>
      </c>
      <c r="C118" s="29"/>
      <c r="D118" s="29">
        <v>2012</v>
      </c>
      <c r="E118" s="29">
        <f>D118+1</f>
        <v>2013</v>
      </c>
      <c r="F118" s="29">
        <f t="shared" ref="F118:G118" si="66">E118+1</f>
        <v>2014</v>
      </c>
      <c r="G118" s="29">
        <f t="shared" si="66"/>
        <v>2015</v>
      </c>
      <c r="H118" s="29">
        <f>G118+1</f>
        <v>2016</v>
      </c>
      <c r="I118" s="29">
        <f>H118+1</f>
        <v>2017</v>
      </c>
      <c r="J118" s="29">
        <f t="shared" ref="J118:L118" si="67">I118+1</f>
        <v>2018</v>
      </c>
      <c r="K118" s="29">
        <f t="shared" si="67"/>
        <v>2019</v>
      </c>
      <c r="L118" s="29">
        <f t="shared" si="67"/>
        <v>2020</v>
      </c>
    </row>
    <row r="119" spans="2:12" x14ac:dyDescent="0.3">
      <c r="C119" s="1" t="s">
        <v>1</v>
      </c>
    </row>
    <row r="120" spans="2:12" x14ac:dyDescent="0.3">
      <c r="C120" t="s">
        <v>2</v>
      </c>
      <c r="D120" s="2">
        <v>7.3000000000000007</v>
      </c>
      <c r="E120" s="2">
        <v>7.3062500000000012</v>
      </c>
      <c r="F120" s="2">
        <v>8.1812500000000039</v>
      </c>
      <c r="G120" s="2">
        <v>10.762500000000003</v>
      </c>
      <c r="H120" s="2">
        <f>Projections!H73</f>
        <v>13.521535999999998</v>
      </c>
      <c r="I120" s="2">
        <f>Projections!I73</f>
        <v>15.936316931499993</v>
      </c>
      <c r="J120" s="2">
        <f>Projections!J73</f>
        <v>18.455517781865499</v>
      </c>
      <c r="K120" s="2">
        <f>Projections!K73</f>
        <v>21.197606863830543</v>
      </c>
      <c r="L120" s="2">
        <f>Projections!L73</f>
        <v>24.975704381484288</v>
      </c>
    </row>
    <row r="121" spans="2:12" x14ac:dyDescent="0.3">
      <c r="C121" t="s">
        <v>3</v>
      </c>
    </row>
    <row r="122" spans="2:12" x14ac:dyDescent="0.3">
      <c r="C122" t="s">
        <v>4</v>
      </c>
      <c r="D122" s="12">
        <v>2.8</v>
      </c>
      <c r="E122" s="12">
        <v>3.2</v>
      </c>
      <c r="F122" s="12">
        <v>3.3</v>
      </c>
      <c r="G122" s="12">
        <v>3.4</v>
      </c>
      <c r="H122" s="42">
        <f>H61</f>
        <v>2.8850000000000007</v>
      </c>
      <c r="I122" s="42">
        <f t="shared" ref="I122:L122" si="68">I61</f>
        <v>3.2500000000000004</v>
      </c>
      <c r="J122" s="42">
        <f t="shared" si="68"/>
        <v>3.8950000000000005</v>
      </c>
      <c r="K122" s="42">
        <f t="shared" si="68"/>
        <v>4.54</v>
      </c>
      <c r="L122" s="42">
        <f t="shared" si="68"/>
        <v>4.9050000000000002</v>
      </c>
    </row>
    <row r="123" spans="2:12" x14ac:dyDescent="0.3">
      <c r="C123" t="s">
        <v>5</v>
      </c>
      <c r="D123" s="13">
        <v>0</v>
      </c>
      <c r="E123" s="13">
        <v>0.3</v>
      </c>
      <c r="F123" s="13">
        <v>0.4</v>
      </c>
      <c r="G123" s="13">
        <v>0.4</v>
      </c>
      <c r="H123" s="42">
        <f>H104-G104</f>
        <v>0.37666956799999918</v>
      </c>
      <c r="I123" s="42">
        <f t="shared" ref="I123:L123" si="69">I104-H104</f>
        <v>0.19010426795949931</v>
      </c>
      <c r="J123" s="42">
        <f t="shared" si="69"/>
        <v>0.10512581651122765</v>
      </c>
      <c r="K123" s="42">
        <f t="shared" si="69"/>
        <v>3.1898788734862737E-2</v>
      </c>
      <c r="L123" s="42">
        <f t="shared" si="69"/>
        <v>5.3649819219655726E-2</v>
      </c>
    </row>
    <row r="124" spans="2:12" x14ac:dyDescent="0.3">
      <c r="C124" s="4" t="s">
        <v>6</v>
      </c>
      <c r="D124" s="3"/>
      <c r="E124" s="3"/>
      <c r="F124" s="3"/>
      <c r="G124" s="3"/>
      <c r="H124" s="3"/>
      <c r="I124" s="3"/>
      <c r="J124" s="3"/>
      <c r="K124" s="3"/>
      <c r="L124" s="3"/>
    </row>
    <row r="125" spans="2:12" x14ac:dyDescent="0.3">
      <c r="C125" t="s">
        <v>7</v>
      </c>
      <c r="D125" s="13">
        <v>-2</v>
      </c>
      <c r="E125" s="13">
        <v>-0.5</v>
      </c>
      <c r="F125" s="13">
        <v>3.2</v>
      </c>
      <c r="G125" s="13">
        <v>4.2</v>
      </c>
      <c r="H125" s="3">
        <f>-(H80-G80)</f>
        <v>-2.024643199999999</v>
      </c>
      <c r="I125" s="3">
        <f t="shared" ref="I125:L125" si="70">-(I80-H80)</f>
        <v>-2.5949950559999992</v>
      </c>
      <c r="J125" s="3">
        <f t="shared" si="70"/>
        <v>-3.2502731049360012</v>
      </c>
      <c r="K125" s="3">
        <f t="shared" si="70"/>
        <v>-3.9169905038478721</v>
      </c>
      <c r="L125" s="3">
        <f t="shared" si="70"/>
        <v>-4.501095517355667</v>
      </c>
    </row>
    <row r="126" spans="2:12" x14ac:dyDescent="0.3">
      <c r="C126" t="s">
        <v>8</v>
      </c>
      <c r="D126" s="13">
        <v>1</v>
      </c>
      <c r="E126" s="13">
        <v>0.3</v>
      </c>
      <c r="F126" s="13">
        <v>-2</v>
      </c>
      <c r="G126" s="13">
        <v>-0.8</v>
      </c>
      <c r="H126" s="13">
        <f>-(H81-G81)</f>
        <v>-0.57397884799999854</v>
      </c>
      <c r="I126" s="13">
        <f t="shared" ref="I126:L126" si="71">-(I81-H81)</f>
        <v>-0.60081244052399896</v>
      </c>
      <c r="J126" s="13">
        <f t="shared" si="71"/>
        <v>-0.57650968254377055</v>
      </c>
      <c r="K126" s="13">
        <f t="shared" si="71"/>
        <v>-0.48386404974383801</v>
      </c>
      <c r="L126" s="13">
        <f t="shared" si="71"/>
        <v>-5.5101765279422565E-2</v>
      </c>
    </row>
    <row r="127" spans="2:12" x14ac:dyDescent="0.3">
      <c r="C127" t="s">
        <v>9</v>
      </c>
      <c r="D127" s="13">
        <v>1.2</v>
      </c>
      <c r="E127" s="13">
        <v>2.4</v>
      </c>
      <c r="F127" s="13">
        <v>-1.7</v>
      </c>
      <c r="G127" s="13">
        <v>4.7</v>
      </c>
      <c r="H127" s="13">
        <f>H96-G96</f>
        <v>0.89058339199999814</v>
      </c>
      <c r="I127" s="13">
        <f t="shared" ref="I127:L127" si="72">I96-H96</f>
        <v>0.89403681495599763</v>
      </c>
      <c r="J127" s="13">
        <f t="shared" si="72"/>
        <v>0.81740399403391351</v>
      </c>
      <c r="K127" s="13">
        <f t="shared" si="72"/>
        <v>0.62290507006722429</v>
      </c>
      <c r="L127" s="13">
        <f t="shared" si="72"/>
        <v>-0.11947924315509795</v>
      </c>
    </row>
    <row r="128" spans="2:12" x14ac:dyDescent="0.3">
      <c r="C128" t="s">
        <v>10</v>
      </c>
      <c r="D128" s="13">
        <v>1.2</v>
      </c>
      <c r="E128" s="13">
        <v>-0.4</v>
      </c>
      <c r="F128" s="13">
        <v>2</v>
      </c>
      <c r="G128" s="13">
        <v>1.2</v>
      </c>
      <c r="H128" s="13">
        <f>H97-G97</f>
        <v>1.2524738399999986</v>
      </c>
      <c r="I128" s="13">
        <f t="shared" ref="I128:L128" si="73">I97-H97</f>
        <v>0.37894893120000006</v>
      </c>
      <c r="J128" s="13">
        <f t="shared" si="73"/>
        <v>1.3942342448603995</v>
      </c>
      <c r="K128" s="13">
        <f t="shared" si="73"/>
        <v>1.4351664323509929</v>
      </c>
      <c r="L128" s="13">
        <f t="shared" si="73"/>
        <v>1.3688413374050779</v>
      </c>
    </row>
    <row r="129" spans="3:12" x14ac:dyDescent="0.3">
      <c r="C129" t="s">
        <v>11</v>
      </c>
      <c r="D129" s="13">
        <v>2</v>
      </c>
      <c r="E129" s="13">
        <v>3</v>
      </c>
      <c r="F129" s="13">
        <v>3.2</v>
      </c>
      <c r="G129" s="13">
        <v>5.8</v>
      </c>
      <c r="H129" s="13">
        <f>H98-G98</f>
        <v>2.986975999999995</v>
      </c>
      <c r="I129" s="13">
        <f t="shared" ref="I129:L129" si="74">I98-H98</f>
        <v>3.5514039599999982</v>
      </c>
      <c r="J129" s="13">
        <f t="shared" si="74"/>
        <v>4.0935108866400007</v>
      </c>
      <c r="K129" s="13">
        <f t="shared" si="74"/>
        <v>4.5071285662022404</v>
      </c>
      <c r="L129" s="13">
        <f t="shared" si="74"/>
        <v>4.6943092036253979</v>
      </c>
    </row>
    <row r="130" spans="3:12" x14ac:dyDescent="0.3">
      <c r="C130" s="5" t="s">
        <v>12</v>
      </c>
      <c r="D130" s="7">
        <v>13.5</v>
      </c>
      <c r="E130" s="7">
        <v>15.606250000000003</v>
      </c>
      <c r="F130" s="7">
        <v>16.581250000000004</v>
      </c>
      <c r="G130" s="7">
        <v>29.662500000000001</v>
      </c>
      <c r="H130" s="68">
        <f>SUM(H120:H129)</f>
        <v>19.314616751999992</v>
      </c>
      <c r="I130" s="68">
        <f t="shared" ref="I130:L130" si="75">SUM(I120:I129)</f>
        <v>21.00500340909149</v>
      </c>
      <c r="J130" s="68">
        <f t="shared" si="75"/>
        <v>24.934009936431266</v>
      </c>
      <c r="K130" s="68">
        <f t="shared" si="75"/>
        <v>27.93385116759416</v>
      </c>
      <c r="L130" s="68">
        <f t="shared" si="75"/>
        <v>31.321828215944233</v>
      </c>
    </row>
    <row r="131" spans="3:12" x14ac:dyDescent="0.3">
      <c r="C131" s="4"/>
      <c r="D131" s="14"/>
      <c r="E131" s="14"/>
      <c r="F131" s="14"/>
      <c r="G131" s="14"/>
      <c r="H131" s="14"/>
      <c r="I131" s="14"/>
      <c r="J131" s="14"/>
      <c r="K131" s="14"/>
      <c r="L131" s="14"/>
    </row>
  </sheetData>
  <conditionalFormatting sqref="M130">
    <cfRule type="containsText" dxfId="1" priority="1" operator="containsText" text="Incorrect">
      <formula>NOT(ISERROR(SEARCH("Incorrect",M130)))</formula>
    </cfRule>
    <cfRule type="containsText" dxfId="0" priority="2" operator="containsText" text="Well done">
      <formula>NOT(ISERROR(SEARCH("Well done",M130)))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4</vt:lpstr>
      <vt:lpstr>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Corbett</dc:creator>
  <cp:lastModifiedBy>Ruoxi Zhang</cp:lastModifiedBy>
  <dcterms:created xsi:type="dcterms:W3CDTF">2016-09-26T09:15:51Z</dcterms:created>
  <dcterms:modified xsi:type="dcterms:W3CDTF">2024-09-25T23:01:51Z</dcterms:modified>
</cp:coreProperties>
</file>