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ng\Work\OWG\Financial Forecast\"/>
    </mc:Choice>
  </mc:AlternateContent>
  <xr:revisionPtr revIDLastSave="0" documentId="13_ncr:1_{1CC60465-EDC2-4965-AA75-07BF8A9E617C}" xr6:coauthVersionLast="47" xr6:coauthVersionMax="47" xr10:uidLastSave="{00000000-0000-0000-0000-000000000000}"/>
  <bookViews>
    <workbookView xWindow="10908" yWindow="312" windowWidth="12060" windowHeight="12132" xr2:uid="{00000000-000D-0000-FFFF-FFFF00000000}"/>
  </bookViews>
  <sheets>
    <sheet name="Financial Projections Exam" sheetId="1" r:id="rId1"/>
  </sheets>
  <definedNames>
    <definedName name="Hist_Year">'Financial Projections Exam'!#REF!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2" i="1" l="1"/>
  <c r="H106" i="1"/>
  <c r="H85" i="1"/>
  <c r="I85" i="1"/>
  <c r="L78" i="1"/>
  <c r="L77" i="1"/>
  <c r="L76" i="1"/>
  <c r="L75" i="1"/>
  <c r="H61" i="1"/>
  <c r="H60" i="1"/>
  <c r="H59" i="1"/>
  <c r="I68" i="1"/>
  <c r="I65" i="1"/>
  <c r="J50" i="1"/>
  <c r="K50" i="1"/>
  <c r="H36" i="1"/>
  <c r="H31" i="1"/>
  <c r="H27" i="1"/>
  <c r="J32" i="1"/>
  <c r="H29" i="1"/>
  <c r="J5" i="1"/>
  <c r="K5" i="1" s="1"/>
  <c r="L5" i="1" s="1"/>
  <c r="I5" i="1"/>
  <c r="J112" i="1" l="1"/>
  <c r="K112" i="1"/>
  <c r="L112" i="1"/>
  <c r="H112" i="1"/>
  <c r="I111" i="1"/>
  <c r="J111" i="1"/>
  <c r="K111" i="1"/>
  <c r="L111" i="1"/>
  <c r="H111" i="1"/>
  <c r="I110" i="1"/>
  <c r="J110" i="1"/>
  <c r="K110" i="1"/>
  <c r="L110" i="1"/>
  <c r="H110" i="1"/>
  <c r="G106" i="1"/>
  <c r="I99" i="1"/>
  <c r="J99" i="1"/>
  <c r="K99" i="1"/>
  <c r="L99" i="1"/>
  <c r="H99" i="1"/>
  <c r="G88" i="1"/>
  <c r="I83" i="1"/>
  <c r="J83" i="1"/>
  <c r="K83" i="1"/>
  <c r="L83" i="1"/>
  <c r="H83" i="1"/>
  <c r="H65" i="1"/>
  <c r="H68" i="1" s="1"/>
  <c r="J65" i="1" l="1"/>
  <c r="K65" i="1" l="1"/>
  <c r="J68" i="1"/>
  <c r="L65" i="1" l="1"/>
  <c r="L68" i="1" s="1"/>
  <c r="K68" i="1"/>
  <c r="E20" i="1" l="1"/>
  <c r="F20" i="1"/>
  <c r="G20" i="1"/>
  <c r="D20" i="1"/>
  <c r="E106" i="1"/>
  <c r="E121" i="1" s="1"/>
  <c r="D106" i="1"/>
  <c r="D121" i="1" s="1"/>
  <c r="D123" i="1" s="1"/>
  <c r="E122" i="1" s="1"/>
  <c r="F106" i="1"/>
  <c r="F121" i="1" s="1"/>
  <c r="G121" i="1"/>
  <c r="D83" i="1"/>
  <c r="E83" i="1"/>
  <c r="F83" i="1"/>
  <c r="G83" i="1"/>
  <c r="F3" i="1"/>
  <c r="E3" i="1"/>
  <c r="E21" i="1"/>
  <c r="F21" i="1"/>
  <c r="G21" i="1"/>
  <c r="D21" i="1"/>
  <c r="E94" i="1"/>
  <c r="F94" i="1" s="1"/>
  <c r="G94" i="1" s="1"/>
  <c r="H94" i="1" s="1"/>
  <c r="I94" i="1" s="1"/>
  <c r="J94" i="1" s="1"/>
  <c r="K94" i="1" s="1"/>
  <c r="L94" i="1" s="1"/>
  <c r="E22" i="1"/>
  <c r="F22" i="1"/>
  <c r="D22" i="1"/>
  <c r="E18" i="1"/>
  <c r="F18" i="1"/>
  <c r="G18" i="1"/>
  <c r="D18" i="1"/>
  <c r="E17" i="1"/>
  <c r="F17" i="1"/>
  <c r="D17" i="1"/>
  <c r="E13" i="1"/>
  <c r="F13" i="1"/>
  <c r="G13" i="1" s="1"/>
  <c r="H13" i="1" s="1"/>
  <c r="I13" i="1" s="1"/>
  <c r="J13" i="1" s="1"/>
  <c r="K13" i="1" s="1"/>
  <c r="L13" i="1" s="1"/>
  <c r="E10" i="1"/>
  <c r="F10" i="1"/>
  <c r="D10" i="1"/>
  <c r="D8" i="1"/>
  <c r="E8" i="1"/>
  <c r="F8" i="1"/>
  <c r="D9" i="1"/>
  <c r="E9" i="1"/>
  <c r="F9" i="1"/>
  <c r="E7" i="1"/>
  <c r="F7" i="1"/>
  <c r="D7" i="1"/>
  <c r="E5" i="1"/>
  <c r="F5" i="1"/>
  <c r="D5" i="1"/>
  <c r="H26" i="1"/>
  <c r="I26" i="1"/>
  <c r="J26" i="1"/>
  <c r="K26" i="1" s="1"/>
  <c r="L26" i="1" s="1"/>
  <c r="E1" i="1"/>
  <c r="F1" i="1" s="1"/>
  <c r="G1" i="1" s="1"/>
  <c r="H1" i="1" s="1"/>
  <c r="I1" i="1" s="1"/>
  <c r="J1" i="1" s="1"/>
  <c r="K1" i="1" s="1"/>
  <c r="L1" i="1" s="1"/>
  <c r="E123" i="1" l="1"/>
  <c r="F122" i="1" s="1"/>
  <c r="F123" i="1" s="1"/>
  <c r="G122" i="1" s="1"/>
  <c r="G123" i="1" s="1"/>
  <c r="H35" i="1" l="1"/>
  <c r="I27" i="1"/>
  <c r="G22" i="1"/>
  <c r="G5" i="1"/>
  <c r="G17" i="1"/>
  <c r="H77" i="1"/>
  <c r="H105" i="1" s="1"/>
  <c r="H37" i="1"/>
  <c r="G3" i="1"/>
  <c r="H38" i="1"/>
  <c r="H98" i="1" s="1"/>
  <c r="I37" i="1" l="1"/>
  <c r="I36" i="1"/>
  <c r="I77" i="1"/>
  <c r="I105" i="1" s="1"/>
  <c r="J27" i="1"/>
  <c r="I29" i="1"/>
  <c r="I31" i="1" s="1"/>
  <c r="I35" i="1"/>
  <c r="I38" i="1"/>
  <c r="I98" i="1" s="1"/>
  <c r="I59" i="1"/>
  <c r="I32" i="1" l="1"/>
  <c r="H101" i="1"/>
  <c r="I101" i="1"/>
  <c r="H76" i="1"/>
  <c r="H104" i="1" s="1"/>
  <c r="H39" i="1"/>
  <c r="I39" i="1"/>
  <c r="I41" i="1" s="1"/>
  <c r="I76" i="1"/>
  <c r="I104" i="1" s="1"/>
  <c r="J35" i="1"/>
  <c r="J29" i="1"/>
  <c r="J77" i="1"/>
  <c r="J105" i="1" s="1"/>
  <c r="J36" i="1"/>
  <c r="K27" i="1"/>
  <c r="J37" i="1"/>
  <c r="J38" i="1"/>
  <c r="J98" i="1" s="1"/>
  <c r="J59" i="1"/>
  <c r="J101" i="1" s="1"/>
  <c r="I75" i="1"/>
  <c r="I60" i="1"/>
  <c r="H70" i="1"/>
  <c r="H75" i="1"/>
  <c r="I47" i="1" l="1"/>
  <c r="I45" i="1"/>
  <c r="I50" i="1"/>
  <c r="I96" i="1" s="1"/>
  <c r="H88" i="1"/>
  <c r="H90" i="1" s="1"/>
  <c r="I61" i="1"/>
  <c r="I70" i="1" s="1"/>
  <c r="K29" i="1"/>
  <c r="K31" i="1" s="1"/>
  <c r="K37" i="1"/>
  <c r="L27" i="1"/>
  <c r="K35" i="1"/>
  <c r="K59" i="1"/>
  <c r="K101" i="1" s="1"/>
  <c r="K36" i="1"/>
  <c r="K77" i="1"/>
  <c r="K105" i="1" s="1"/>
  <c r="K38" i="1"/>
  <c r="K98" i="1" s="1"/>
  <c r="H103" i="1"/>
  <c r="H78" i="1"/>
  <c r="J76" i="1"/>
  <c r="J104" i="1" s="1"/>
  <c r="J39" i="1"/>
  <c r="H32" i="1"/>
  <c r="H41" i="1"/>
  <c r="J60" i="1"/>
  <c r="J75" i="1"/>
  <c r="H102" i="1"/>
  <c r="I102" i="1"/>
  <c r="I103" i="1"/>
  <c r="I78" i="1"/>
  <c r="J61" i="1"/>
  <c r="J70" i="1" s="1"/>
  <c r="J31" i="1"/>
  <c r="K32" i="1" l="1"/>
  <c r="K75" i="1"/>
  <c r="K60" i="1"/>
  <c r="I88" i="1"/>
  <c r="I90" i="1" s="1"/>
  <c r="K61" i="1"/>
  <c r="K70" i="1" s="1"/>
  <c r="L105" i="1"/>
  <c r="L38" i="1"/>
  <c r="L98" i="1" s="1"/>
  <c r="L29" i="1"/>
  <c r="L37" i="1"/>
  <c r="L36" i="1"/>
  <c r="L35" i="1"/>
  <c r="L59" i="1"/>
  <c r="L101" i="1" s="1"/>
  <c r="L31" i="1"/>
  <c r="J41" i="1"/>
  <c r="I106" i="1"/>
  <c r="K76" i="1"/>
  <c r="K104" i="1" s="1"/>
  <c r="K39" i="1"/>
  <c r="K41" i="1" s="1"/>
  <c r="K102" i="1"/>
  <c r="H47" i="1"/>
  <c r="H50" i="1" s="1"/>
  <c r="H96" i="1" s="1"/>
  <c r="H45" i="1"/>
  <c r="J103" i="1"/>
  <c r="J78" i="1"/>
  <c r="J85" i="1" s="1"/>
  <c r="J88" i="1" s="1"/>
  <c r="J90" i="1" s="1"/>
  <c r="J102" i="1"/>
  <c r="K45" i="1" l="1"/>
  <c r="K47" i="1"/>
  <c r="K96" i="1" s="1"/>
  <c r="K106" i="1" s="1"/>
  <c r="L39" i="1"/>
  <c r="L104" i="1"/>
  <c r="L41" i="1"/>
  <c r="L32" i="1"/>
  <c r="K78" i="1"/>
  <c r="K85" i="1" s="1"/>
  <c r="K88" i="1" s="1"/>
  <c r="K90" i="1" s="1"/>
  <c r="K103" i="1"/>
  <c r="L60" i="1"/>
  <c r="L61" i="1" s="1"/>
  <c r="L70" i="1" s="1"/>
  <c r="J47" i="1"/>
  <c r="J96" i="1" s="1"/>
  <c r="J106" i="1" s="1"/>
  <c r="J45" i="1"/>
  <c r="L102" i="1" l="1"/>
  <c r="L85" i="1"/>
  <c r="L88" i="1" s="1"/>
  <c r="L90" i="1" s="1"/>
  <c r="L103" i="1"/>
  <c r="L45" i="1"/>
  <c r="L47" i="1"/>
  <c r="L50" i="1" s="1"/>
  <c r="L96" i="1" s="1"/>
  <c r="L106" i="1" s="1"/>
</calcChain>
</file>

<file path=xl/sharedStrings.xml><?xml version="1.0" encoding="utf-8"?>
<sst xmlns="http://schemas.openxmlformats.org/spreadsheetml/2006/main" count="82" uniqueCount="81">
  <si>
    <t>Statement of Cashflows</t>
  </si>
  <si>
    <t>CASHFLOWS FROM OPERATING ACTIVITIES:</t>
  </si>
  <si>
    <t>Net Profit / Loss for the financial year</t>
  </si>
  <si>
    <t>Adjustments for Non-Cash Charges:</t>
  </si>
  <si>
    <t xml:space="preserve">    Depreciation &amp; Amortisation</t>
  </si>
  <si>
    <t xml:space="preserve">    Deferred Income Taxes</t>
  </si>
  <si>
    <t>Changes in Operating Assets &amp; Liabilities</t>
  </si>
  <si>
    <t xml:space="preserve">   Trade and other receivables</t>
  </si>
  <si>
    <t xml:space="preserve">   Inventories</t>
  </si>
  <si>
    <t xml:space="preserve">   Trade and other payables</t>
  </si>
  <si>
    <t xml:space="preserve">   Accrued Expenses</t>
  </si>
  <si>
    <t xml:space="preserve">   Deferred Revenues</t>
  </si>
  <si>
    <t>Net Cash from Operating Activities</t>
  </si>
  <si>
    <t>CASHFLOWS FROM INVESTING ACTIVITIES:</t>
  </si>
  <si>
    <t xml:space="preserve">    Acquisition of PP&amp;E</t>
  </si>
  <si>
    <t xml:space="preserve">    Other Investing activities</t>
  </si>
  <si>
    <t>Net Cash used in Investing Activities</t>
  </si>
  <si>
    <t>CASHFLOWS FROM FINANCING ACTIVITIES:</t>
  </si>
  <si>
    <t xml:space="preserve">    New Equity Issued by Company:</t>
  </si>
  <si>
    <t>Net (decrease)/increase in cash and cash equivalents</t>
  </si>
  <si>
    <t>Beginning Cash</t>
  </si>
  <si>
    <t>Ending Cash</t>
  </si>
  <si>
    <t>Net profit</t>
  </si>
  <si>
    <t>Cost of Sales % Revenue:</t>
  </si>
  <si>
    <t>Income Statement Assumptions</t>
  </si>
  <si>
    <t>Income Statement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</si>
  <si>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</si>
  <si>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</si>
  <si>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</si>
  <si>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</si>
  <si>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</si>
  <si>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</si>
  <si>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</si>
  <si>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</si>
  <si>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</si>
  <si>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</si>
  <si>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</si>
  <si>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</si>
  <si>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</si>
  <si>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</si>
  <si>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</si>
  <si>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</si>
  <si>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</si>
  <si>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</si>
  <si>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</si>
  <si>
    <t>Balance Sheet</t>
  </si>
  <si>
    <t>ASSETS:</t>
  </si>
  <si>
    <t>Current Assets:</t>
  </si>
  <si>
    <t xml:space="preserve">   Cash &amp; Cash Equivalents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</si>
  <si>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</si>
  <si>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</si>
  <si>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</si>
  <si>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</si>
  <si>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</si>
  <si>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</si>
  <si>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</si>
  <si>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</si>
  <si>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</si>
  <si>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</si>
  <si>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</si>
  <si>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</si>
  <si>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</si>
  <si>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</si>
  <si>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</si>
  <si>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</si>
  <si>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</si>
  <si>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</si>
  <si>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Trade and other receivables / Revenue</t>
  </si>
  <si>
    <t>Inventories  / Cost of Sales</t>
  </si>
  <si>
    <t>Balance sheet assumptions</t>
  </si>
  <si>
    <t>Deferred revenue / Revenue</t>
  </si>
  <si>
    <t>Total Liabilities:</t>
  </si>
  <si>
    <t>Equity:</t>
  </si>
  <si>
    <t>Total Liabilities and Equity</t>
  </si>
  <si>
    <t>Net Cash used in Financing Activities</t>
  </si>
  <si>
    <t>Balance Sheet check</t>
  </si>
  <si>
    <t>Revenue Growth Rate</t>
  </si>
  <si>
    <t>Equity</t>
  </si>
  <si>
    <t>New PP&amp;E acquisitions</t>
  </si>
  <si>
    <t>Accrued expenses / (SG&amp;A + R&amp;D)</t>
  </si>
  <si>
    <t>Trade and other payables / (Cost of Sales + SG&amp;A + 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</si>
</sst>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;\(\-#,##0.0\)"/>
    <numFmt numFmtId="166" formatCode="_-* #,##0.0_-;\-* #,##0.0_-;_-* &quot;-&quot;??_-;_-@_-"/>
    <numFmt numFmtId="167" formatCode="0.0"/>
    <numFmt numFmtId="168" formatCode="0.0%"/>
    <numFmt numFmtId="169" formatCode="_(* #,##0.0_);_(* \(#,##0.0\);_(* &quot;-&quot;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6" fontId="0" fillId="0" borderId="3" xfId="1" applyNumberFormat="1" applyFont="1" applyBorder="1"/>
    <xf numFmtId="167" fontId="0" fillId="0" borderId="0" xfId="0" applyNumberFormat="1"/>
    <xf numFmtId="167" fontId="2" fillId="0" borderId="3" xfId="0" applyNumberFormat="1" applyFont="1" applyBorder="1"/>
    <xf numFmtId="166" fontId="0" fillId="0" borderId="0" xfId="1" applyNumberFormat="1" applyFont="1"/>
    <xf numFmtId="0" fontId="2" fillId="0" borderId="2" xfId="0" applyFont="1" applyBorder="1"/>
    <xf numFmtId="166" fontId="2" fillId="0" borderId="2" xfId="1" applyNumberFormat="1" applyFont="1" applyBorder="1"/>
    <xf numFmtId="165" fontId="4" fillId="0" borderId="0" xfId="0" applyNumberFormat="1" applyFont="1"/>
    <xf numFmtId="166" fontId="0" fillId="0" borderId="0" xfId="1" applyNumberFormat="1" applyFont="1" applyBorder="1"/>
    <xf numFmtId="166" fontId="2" fillId="0" borderId="2" xfId="1" applyNumberFormat="1" applyFont="1" applyBorder="1" applyAlignment="1">
      <alignment horizontal="right"/>
    </xf>
    <xf numFmtId="0" fontId="1" fillId="0" borderId="0" xfId="0" applyFont="1"/>
    <xf numFmtId="44" fontId="1" fillId="0" borderId="0" xfId="0" applyNumberFormat="1" applyFont="1"/>
    <xf numFmtId="0" fontId="1" fillId="0" borderId="3" xfId="0" applyFont="1" applyBorder="1"/>
    <xf numFmtId="0" fontId="7" fillId="0" borderId="0" xfId="0" applyFont="1" applyAlignment="1">
      <alignment horizontal="left" indent="1"/>
    </xf>
    <xf numFmtId="168" fontId="1" fillId="0" borderId="0" xfId="0" applyNumberFormat="1" applyFont="1"/>
    <xf numFmtId="0" fontId="1" fillId="0" borderId="0" xfId="0" applyFont="1" applyAlignment="1">
      <alignment horizontal="left"/>
    </xf>
    <xf numFmtId="0" fontId="7" fillId="0" borderId="0" xfId="0" applyFont="1"/>
    <xf numFmtId="166" fontId="0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8" fontId="0" fillId="0" borderId="0" xfId="0" applyNumberFormat="1"/>
    <xf numFmtId="168" fontId="7" fillId="0" borderId="0" xfId="0" applyNumberFormat="1" applyFont="1"/>
    <xf numFmtId="168" fontId="8" fillId="4" borderId="0" xfId="0" applyNumberFormat="1" applyFont="1" applyFill="1"/>
    <xf numFmtId="167" fontId="4" fillId="0" borderId="0" xfId="0" applyNumberFormat="1" applyFont="1"/>
    <xf numFmtId="167" fontId="2" fillId="0" borderId="0" xfId="0" applyNumberFormat="1" applyFont="1"/>
    <xf numFmtId="167" fontId="0" fillId="0" borderId="3" xfId="1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66" fontId="1" fillId="0" borderId="0" xfId="1" applyNumberFormat="1" applyFont="1" applyAlignment="1">
      <alignment horizontal="right"/>
    </xf>
    <xf numFmtId="166" fontId="2" fillId="0" borderId="3" xfId="0" applyNumberFormat="1" applyFont="1" applyBorder="1"/>
    <xf numFmtId="166" fontId="2" fillId="0" borderId="0" xfId="0" applyNumberFormat="1" applyFont="1"/>
    <xf numFmtId="166" fontId="2" fillId="0" borderId="0" xfId="1" applyNumberFormat="1" applyFont="1" applyBorder="1"/>
    <xf numFmtId="164" fontId="0" fillId="0" borderId="0" xfId="0" applyNumberFormat="1"/>
    <xf numFmtId="165" fontId="0" fillId="0" borderId="0" xfId="0" applyNumberFormat="1"/>
    <xf numFmtId="165" fontId="2" fillId="0" borderId="3" xfId="0" applyNumberFormat="1" applyFont="1" applyBorder="1"/>
    <xf numFmtId="166" fontId="2" fillId="0" borderId="0" xfId="1" applyNumberFormat="1" applyFont="1" applyBorder="1" applyAlignment="1">
      <alignment horizontal="right"/>
    </xf>
    <xf numFmtId="167" fontId="2" fillId="0" borderId="2" xfId="0" applyNumberFormat="1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8" fillId="0" borderId="0" xfId="0" applyFont="1"/>
    <xf numFmtId="167" fontId="8" fillId="0" borderId="0" xfId="0" applyNumberFormat="1" applyFont="1"/>
    <xf numFmtId="166" fontId="8" fillId="0" borderId="0" xfId="1" applyNumberFormat="1" applyFont="1" applyAlignment="1">
      <alignment horizontal="right"/>
    </xf>
    <xf numFmtId="166" fontId="10" fillId="0" borderId="2" xfId="1" applyNumberFormat="1" applyFont="1" applyBorder="1"/>
    <xf numFmtId="166" fontId="8" fillId="0" borderId="0" xfId="1" applyNumberFormat="1" applyFont="1"/>
    <xf numFmtId="169" fontId="1" fillId="0" borderId="0" xfId="0" applyNumberFormat="1" applyFont="1"/>
    <xf numFmtId="169" fontId="2" fillId="0" borderId="0" xfId="0" applyNumberFormat="1" applyFont="1"/>
    <xf numFmtId="169" fontId="2" fillId="0" borderId="3" xfId="0" applyNumberFormat="1" applyFont="1" applyBorder="1"/>
    <xf numFmtId="169" fontId="4" fillId="0" borderId="0" xfId="0" applyNumberFormat="1" applyFont="1"/>
    <xf numFmtId="169" fontId="9" fillId="0" borderId="3" xfId="0" applyNumberFormat="1" applyFont="1" applyBorder="1"/>
    <xf numFmtId="168" fontId="7" fillId="0" borderId="0" xfId="2" applyNumberFormat="1" applyFont="1"/>
    <xf numFmtId="166" fontId="8" fillId="4" borderId="0" xfId="1" applyNumberFormat="1" applyFont="1" applyFill="1" applyBorder="1" applyAlignment="1"/>
    <xf numFmtId="167" fontId="9" fillId="0" borderId="0" xfId="0" applyNumberFormat="1" applyFont="1"/>
    <xf numFmtId="164" fontId="9" fillId="0" borderId="0" xfId="0" applyNumberFormat="1" applyFont="1"/>
    <xf numFmtId="168" fontId="4" fillId="0" borderId="0" xfId="0" applyNumberFormat="1" applyFont="1"/>
    <xf numFmtId="168" fontId="4" fillId="0" borderId="0" xfId="0" applyNumberFormat="1" applyFont="1" applyAlignment="1">
      <alignment horizontal="right"/>
    </xf>
    <xf numFmtId="168" fontId="13" fillId="0" borderId="0" xfId="0" applyNumberFormat="1" applyFont="1"/>
    <xf numFmtId="165" fontId="9" fillId="0" borderId="0" xfId="0" applyNumberFormat="1" applyFont="1" applyAlignment="1">
      <alignment horizontal="right"/>
    </xf>
    <xf numFmtId="168" fontId="13" fillId="0" borderId="0" xfId="1" applyNumberFormat="1" applyFont="1" applyAlignment="1">
      <alignment horizontal="right"/>
    </xf>
    <xf numFmtId="167" fontId="9" fillId="0" borderId="3" xfId="0" applyNumberFormat="1" applyFont="1" applyBorder="1"/>
    <xf numFmtId="169" fontId="2" fillId="0" borderId="2" xfId="0" applyNumberFormat="1" applyFont="1" applyBorder="1"/>
    <xf numFmtId="166" fontId="9" fillId="0" borderId="3" xfId="1" applyNumberFormat="1" applyFont="1" applyBorder="1"/>
    <xf numFmtId="165" fontId="9" fillId="0" borderId="3" xfId="0" applyNumberFormat="1" applyFont="1" applyBorder="1"/>
    <xf numFmtId="2" fontId="4" fillId="0" borderId="0" xfId="13" applyNumberFormat="1" applyFont="1"/>
    <xf numFmtId="2" fontId="4" fillId="0" borderId="0" xfId="0" applyNumberFormat="1" applyFont="1"/>
    <xf numFmtId="2" fontId="0" fillId="0" borderId="3" xfId="0" applyNumberFormat="1" applyBorder="1"/>
  </cellXfs>
  <cellStyles count="14">
    <cellStyle name="Comma" xfId="1" builtinId="3"/>
    <cellStyle name="Currency" xfId="13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3"/>
  <sheetViews>
    <sheetView tabSelected="1" topLeftCell="A30" zoomScale="72" workbookViewId="0">
      <selection activeCell="I16" sqref="I16"/>
    </sheetView>
  </sheetViews>
  <sheetFormatPr defaultColWidth="8.88671875" defaultRowHeight="14.4" x14ac:dyDescent="0.3"/>
  <cols>
    <col min="3" max="3" width="49" bestFit="1" customWidth="1"/>
    <col min="8" max="8" width="9.6640625" bestFit="1" customWidth="1"/>
    <col min="11" max="12" width="10.109375" bestFit="1" customWidth="1"/>
  </cols>
  <sheetData>
    <row r="1" spans="2:12" x14ac:dyDescent="0.3">
      <c r="B1" s="31" t="s">
        <v>24</v>
      </c>
      <c r="C1" s="32"/>
      <c r="D1" s="33">
        <v>2012</v>
      </c>
      <c r="E1" s="33">
        <f>D1+1</f>
        <v>2013</v>
      </c>
      <c r="F1" s="33">
        <f t="shared" ref="F1" si="0">E1+1</f>
        <v>2014</v>
      </c>
      <c r="G1" s="33">
        <f t="shared" ref="G1" si="1">F1+1</f>
        <v>2015</v>
      </c>
      <c r="H1" s="34">
        <f>G1+1</f>
        <v>2016</v>
      </c>
      <c r="I1" s="34">
        <f t="shared" ref="I1:L1" si="2">H1+1</f>
        <v>2017</v>
      </c>
      <c r="J1" s="34">
        <f t="shared" si="2"/>
        <v>2018</v>
      </c>
      <c r="K1" s="34">
        <f t="shared" si="2"/>
        <v>2019</v>
      </c>
      <c r="L1" s="34">
        <f t="shared" si="2"/>
        <v>2020</v>
      </c>
    </row>
    <row r="2" spans="2:12" x14ac:dyDescent="0.3">
      <c r="B2" s="16"/>
      <c r="C2" s="16"/>
      <c r="D2" s="16"/>
      <c r="E2" s="17"/>
      <c r="F2" s="17"/>
      <c r="G2" s="17"/>
      <c r="H2" s="16"/>
      <c r="I2" s="16"/>
      <c r="J2" s="16"/>
      <c r="K2" s="16"/>
      <c r="L2" s="18"/>
    </row>
    <row r="3" spans="2:12" x14ac:dyDescent="0.3">
      <c r="B3" s="16"/>
      <c r="C3" t="s">
        <v>76</v>
      </c>
      <c r="D3" s="67"/>
      <c r="E3" s="68">
        <f>(E27-D27)/D27</f>
        <v>0.21380315009264975</v>
      </c>
      <c r="F3" s="68">
        <f t="shared" ref="F3:G3" si="3">(F27-E27)/E27</f>
        <v>0.18112367564507759</v>
      </c>
      <c r="G3" s="68">
        <f t="shared" si="3"/>
        <v>0.1481302382292255</v>
      </c>
      <c r="H3" s="37">
        <v>0.14000000000000001</v>
      </c>
      <c r="I3" s="37">
        <v>0.14000000000000001</v>
      </c>
      <c r="J3" s="37">
        <v>0.14000000000000001</v>
      </c>
      <c r="K3" s="37">
        <v>0.14000000000000001</v>
      </c>
      <c r="L3" s="37">
        <v>0.14000000000000001</v>
      </c>
    </row>
    <row r="4" spans="2:12" x14ac:dyDescent="0.3">
      <c r="B4" s="16"/>
      <c r="C4" s="19"/>
      <c r="D4" s="69"/>
      <c r="E4" s="69"/>
      <c r="F4" s="69"/>
      <c r="G4" s="69"/>
      <c r="H4" s="20"/>
      <c r="I4" s="20">
        <v>5.0000000000000001E-3</v>
      </c>
      <c r="J4" s="20">
        <v>5.0000000000000001E-3</v>
      </c>
      <c r="K4" s="20">
        <v>5.0000000000000001E-3</v>
      </c>
      <c r="L4" s="20">
        <v>5.0000000000000001E-3</v>
      </c>
    </row>
    <row r="5" spans="2:12" x14ac:dyDescent="0.3">
      <c r="B5" s="16"/>
      <c r="C5" s="16" t="s">
        <v>23</v>
      </c>
      <c r="D5" s="67">
        <f>D29/D27</f>
        <v>0.10099999999999999</v>
      </c>
      <c r="E5" s="67">
        <f t="shared" ref="E5:G5" si="4">E29/E27</f>
        <v>9.849999999999999E-2</v>
      </c>
      <c r="F5" s="67">
        <f t="shared" si="4"/>
        <v>9.5999999999999988E-2</v>
      </c>
      <c r="G5" s="67">
        <f t="shared" si="4"/>
        <v>9.3499999999999986E-2</v>
      </c>
      <c r="H5" s="37">
        <v>0.122</v>
      </c>
      <c r="I5" s="37">
        <f>H5+I4</f>
        <v>0.127</v>
      </c>
      <c r="J5" s="37">
        <f t="shared" ref="J5:L5" si="5">I5+J4</f>
        <v>0.13200000000000001</v>
      </c>
      <c r="K5" s="37">
        <f t="shared" si="5"/>
        <v>0.13700000000000001</v>
      </c>
      <c r="L5" s="37">
        <f t="shared" si="5"/>
        <v>0.14200000000000002</v>
      </c>
    </row>
    <row r="6" spans="2:12" x14ac:dyDescent="0.3">
      <c r="B6" s="16"/>
      <c r="C6" s="19"/>
      <c r="D6" s="69"/>
      <c r="E6" s="69"/>
      <c r="F6" s="69"/>
      <c r="G6" s="69"/>
      <c r="H6" s="20"/>
      <c r="I6" s="20"/>
      <c r="J6" s="20"/>
      <c r="K6" s="20"/>
      <c r="L6" s="20"/>
    </row>
    <row r="7" spans="2:12" x14ac:dyDescent="0.3">
      <c r="B7" s="16"/>
      <c r="C7" s="25" t="s">
        <v>41</v>
      </c>
      <c r="D7" s="67">
        <f>D35/D$27</f>
        <v>0.39749999999999996</v>
      </c>
      <c r="E7" s="67">
        <f t="shared" ref="E7:F7" si="6">E35/E$27</f>
        <v>0.39749999999999996</v>
      </c>
      <c r="F7" s="67">
        <f t="shared" si="6"/>
        <v>0.39750000000000002</v>
      </c>
      <c r="G7" s="67">
        <v>0.39800000000000002</v>
      </c>
      <c r="H7" s="37">
        <v>0.39800000000000002</v>
      </c>
      <c r="I7" s="37">
        <v>0.39800000000000002</v>
      </c>
      <c r="J7" s="37">
        <v>0.39800000000000002</v>
      </c>
      <c r="K7" s="37">
        <v>0.39800000000000002</v>
      </c>
      <c r="L7" s="37">
        <v>0.39800000000000002</v>
      </c>
    </row>
    <row r="8" spans="2:12" x14ac:dyDescent="0.3">
      <c r="B8" s="16"/>
      <c r="C8" s="25" t="s">
        <v>42</v>
      </c>
      <c r="D8" s="67">
        <f t="shared" ref="D8:F8" si="7">D36/D$27</f>
        <v>0.21983459964699137</v>
      </c>
      <c r="E8" s="67">
        <f t="shared" si="7"/>
        <v>0.23066586710655324</v>
      </c>
      <c r="F8" s="67">
        <f t="shared" si="7"/>
        <v>0.23967078618358109</v>
      </c>
      <c r="G8" s="67">
        <v>0.245</v>
      </c>
      <c r="H8" s="37">
        <v>0.245</v>
      </c>
      <c r="I8" s="37">
        <v>0.245</v>
      </c>
      <c r="J8" s="37">
        <v>0.245</v>
      </c>
      <c r="K8" s="37">
        <v>0.245</v>
      </c>
      <c r="L8" s="37">
        <v>0.245</v>
      </c>
    </row>
    <row r="9" spans="2:12" x14ac:dyDescent="0.3">
      <c r="B9" s="16"/>
      <c r="C9" s="25" t="s">
        <v>43</v>
      </c>
      <c r="D9" s="67">
        <f t="shared" ref="D9:F9" si="8">D37/D$27</f>
        <v>0.12976657651552856</v>
      </c>
      <c r="E9" s="67">
        <f t="shared" si="8"/>
        <v>0.12642431854730321</v>
      </c>
      <c r="F9" s="67">
        <f t="shared" si="8"/>
        <v>0.12895518085327032</v>
      </c>
      <c r="G9" s="67">
        <v>0.127</v>
      </c>
      <c r="H9" s="37">
        <v>0.127</v>
      </c>
      <c r="I9" s="37">
        <v>0.127</v>
      </c>
      <c r="J9" s="37">
        <v>0.127</v>
      </c>
      <c r="K9" s="37">
        <v>0.127</v>
      </c>
      <c r="L9" s="37">
        <v>0.127</v>
      </c>
    </row>
    <row r="10" spans="2:12" x14ac:dyDescent="0.3">
      <c r="B10" s="16"/>
      <c r="C10" s="25" t="s">
        <v>44</v>
      </c>
      <c r="D10" s="67">
        <f>D38/D$27</f>
        <v>4.5067002256205704E-2</v>
      </c>
      <c r="E10" s="67">
        <f t="shared" ref="E10:F10" si="9">E38/E$27</f>
        <v>3.9186695213145627E-2</v>
      </c>
      <c r="F10" s="67">
        <f t="shared" si="9"/>
        <v>3.4214219164972449E-2</v>
      </c>
      <c r="G10" s="67">
        <v>4.2000000000000003E-2</v>
      </c>
      <c r="H10" s="37">
        <v>4.2000000000000003E-2</v>
      </c>
      <c r="I10" s="37">
        <v>4.2000000000000003E-2</v>
      </c>
      <c r="J10" s="37">
        <v>4.2000000000000003E-2</v>
      </c>
      <c r="K10" s="37">
        <v>4.2000000000000003E-2</v>
      </c>
      <c r="L10" s="37">
        <v>4.2000000000000003E-2</v>
      </c>
    </row>
    <row r="11" spans="2:12" x14ac:dyDescent="0.3">
      <c r="B11" s="16"/>
      <c r="C11" s="25"/>
      <c r="D11" s="35"/>
      <c r="E11" s="35"/>
      <c r="F11" s="35"/>
      <c r="G11" s="35"/>
      <c r="H11" s="25"/>
      <c r="I11" s="25"/>
      <c r="J11" s="25"/>
      <c r="K11" s="25"/>
      <c r="L11" s="25"/>
    </row>
    <row r="12" spans="2:12" x14ac:dyDescent="0.3">
      <c r="B12" s="16"/>
      <c r="C12" s="21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3">
      <c r="B13" s="51" t="s">
        <v>69</v>
      </c>
      <c r="C13" s="52"/>
      <c r="D13" s="33">
        <v>2012</v>
      </c>
      <c r="E13" s="33">
        <f>D13+1</f>
        <v>2013</v>
      </c>
      <c r="F13" s="33">
        <f t="shared" ref="F13" si="10">E13+1</f>
        <v>2014</v>
      </c>
      <c r="G13" s="33">
        <f t="shared" ref="G13" si="11">F13+1</f>
        <v>2015</v>
      </c>
      <c r="H13" s="33">
        <f t="shared" ref="H13" si="12">G13+1</f>
        <v>2016</v>
      </c>
      <c r="I13" s="33">
        <f t="shared" ref="I13" si="13">H13+1</f>
        <v>2017</v>
      </c>
      <c r="J13" s="33">
        <f t="shared" ref="J13" si="14">I13+1</f>
        <v>2018</v>
      </c>
      <c r="K13" s="33">
        <f t="shared" ref="K13" si="15">J13+1</f>
        <v>2019</v>
      </c>
      <c r="L13" s="33">
        <f t="shared" ref="L13" si="16">K13+1</f>
        <v>2020</v>
      </c>
    </row>
    <row r="14" spans="2:12" x14ac:dyDescent="0.3">
      <c r="B14" s="16"/>
      <c r="C14" s="16"/>
      <c r="D14" s="16"/>
      <c r="E14" s="17"/>
      <c r="F14" s="17"/>
      <c r="G14" s="17"/>
      <c r="H14" s="16"/>
      <c r="I14" s="16"/>
      <c r="J14" s="16"/>
      <c r="K14" s="16"/>
      <c r="L14" s="18"/>
    </row>
    <row r="15" spans="2:12" x14ac:dyDescent="0.3">
      <c r="B15" s="16"/>
      <c r="C15" t="s">
        <v>78</v>
      </c>
      <c r="D15" s="16"/>
      <c r="E15" s="17"/>
      <c r="F15" s="17"/>
      <c r="G15" s="17"/>
      <c r="H15" s="64">
        <v>45</v>
      </c>
      <c r="I15" s="64">
        <v>45</v>
      </c>
      <c r="J15" s="64">
        <v>45</v>
      </c>
      <c r="K15" s="64">
        <v>45</v>
      </c>
      <c r="L15" s="64">
        <v>45</v>
      </c>
    </row>
    <row r="16" spans="2:12" x14ac:dyDescent="0.3">
      <c r="B16" s="16"/>
      <c r="D16" s="16"/>
      <c r="E16" s="17"/>
      <c r="F16" s="17"/>
      <c r="G16" s="17"/>
      <c r="H16" s="16"/>
      <c r="I16" s="16"/>
      <c r="J16" s="16"/>
      <c r="K16" s="16"/>
      <c r="L16" s="16"/>
    </row>
    <row r="17" spans="2:12" x14ac:dyDescent="0.3">
      <c r="B17" s="16"/>
      <c r="C17" t="s">
        <v>67</v>
      </c>
      <c r="D17" s="35">
        <f>D59/D27</f>
        <v>0.16600000000000001</v>
      </c>
      <c r="E17" s="35">
        <f>E59/E27</f>
        <v>0.16900000000000001</v>
      </c>
      <c r="F17" s="35">
        <f>F59/F27</f>
        <v>0.17199999999999999</v>
      </c>
      <c r="G17" s="35">
        <f>G59/G27</f>
        <v>0.17499999999999999</v>
      </c>
      <c r="H17" s="37">
        <v>0.19</v>
      </c>
      <c r="I17" s="37">
        <v>0.19</v>
      </c>
      <c r="J17" s="37">
        <v>0.19</v>
      </c>
      <c r="K17" s="37">
        <v>0.19</v>
      </c>
      <c r="L17" s="37">
        <v>0.19</v>
      </c>
    </row>
    <row r="18" spans="2:12" x14ac:dyDescent="0.3">
      <c r="B18" s="16"/>
      <c r="C18" t="s">
        <v>68</v>
      </c>
      <c r="D18" s="35">
        <f>D60/D29</f>
        <v>0.16495995013246065</v>
      </c>
      <c r="E18" s="35">
        <f>E60/E29</f>
        <v>0.16495995013246065</v>
      </c>
      <c r="F18" s="35">
        <f>F60/F29</f>
        <v>0.16495995013246065</v>
      </c>
      <c r="G18" s="35">
        <f>G60/G29</f>
        <v>0.16495995013246065</v>
      </c>
      <c r="H18" s="37">
        <v>0.155</v>
      </c>
      <c r="I18" s="37">
        <v>0.155</v>
      </c>
      <c r="J18" s="37">
        <v>0.155</v>
      </c>
      <c r="K18" s="37">
        <v>0.155</v>
      </c>
      <c r="L18" s="37">
        <v>0.155</v>
      </c>
    </row>
    <row r="19" spans="2:12" x14ac:dyDescent="0.3">
      <c r="B19" s="16"/>
      <c r="C19" s="19"/>
      <c r="D19" s="36"/>
      <c r="E19" s="36"/>
      <c r="F19" s="36"/>
      <c r="G19" s="36"/>
      <c r="H19" s="20"/>
      <c r="I19" s="20"/>
      <c r="J19" s="20"/>
      <c r="K19" s="20"/>
      <c r="L19" s="20"/>
    </row>
    <row r="20" spans="2:12" x14ac:dyDescent="0.3">
      <c r="B20" s="16"/>
      <c r="C20" t="s">
        <v>80</v>
      </c>
      <c r="D20" s="35">
        <f>D75/(D29+D35+D36+D37)</f>
        <v>0.14621328559616528</v>
      </c>
      <c r="E20" s="35">
        <f t="shared" ref="E20:G20" si="17">E75/(E29+E35+E36+E37)</f>
        <v>0.14565339408304787</v>
      </c>
      <c r="F20" s="35">
        <f t="shared" si="17"/>
        <v>0.14531853367125039</v>
      </c>
      <c r="G20" s="35">
        <f t="shared" si="17"/>
        <v>0.14718157195714762</v>
      </c>
      <c r="H20" s="37">
        <v>0.14000000000000001</v>
      </c>
      <c r="I20" s="37">
        <v>0.14000000000000001</v>
      </c>
      <c r="J20" s="37">
        <v>0.14000000000000001</v>
      </c>
      <c r="K20" s="37">
        <v>0.14000000000000001</v>
      </c>
      <c r="L20" s="37">
        <v>0.14000000000000001</v>
      </c>
    </row>
    <row r="21" spans="2:12" x14ac:dyDescent="0.3">
      <c r="B21" s="16"/>
      <c r="C21" s="25" t="s">
        <v>79</v>
      </c>
      <c r="D21" s="35">
        <f>D76/SUM(D35:D37)</f>
        <v>6.5933077715500998E-2</v>
      </c>
      <c r="E21" s="35">
        <f>E76/SUM(E35:E37)</f>
        <v>6.5411283292823322E-2</v>
      </c>
      <c r="F21" s="35">
        <f>F76/SUM(F35:F37)</f>
        <v>6.4959072849115812E-2</v>
      </c>
      <c r="G21" s="35">
        <f>G76/SUM(G35:G37)</f>
        <v>6.5566386877639021E-2</v>
      </c>
      <c r="H21" s="37">
        <v>7.1999999999999995E-2</v>
      </c>
      <c r="I21" s="37">
        <v>7.1999999999999995E-2</v>
      </c>
      <c r="J21" s="37">
        <v>7.1999999999999995E-2</v>
      </c>
      <c r="K21" s="37">
        <v>7.1999999999999995E-2</v>
      </c>
      <c r="L21" s="37">
        <v>7.1999999999999995E-2</v>
      </c>
    </row>
    <row r="22" spans="2:12" x14ac:dyDescent="0.3">
      <c r="B22" s="16"/>
      <c r="C22" s="25" t="s">
        <v>70</v>
      </c>
      <c r="D22" s="35">
        <f>D77/D27</f>
        <v>7.4999999999999997E-2</v>
      </c>
      <c r="E22" s="35">
        <f>E77/E27</f>
        <v>8.5000000000000006E-2</v>
      </c>
      <c r="F22" s="35">
        <f>F77/F27</f>
        <v>9.5000000000000001E-2</v>
      </c>
      <c r="G22" s="35">
        <f>G77/G27</f>
        <v>0.105</v>
      </c>
      <c r="H22" s="37">
        <v>0.12</v>
      </c>
      <c r="I22" s="37">
        <v>0.12</v>
      </c>
      <c r="J22" s="37">
        <v>0.12</v>
      </c>
      <c r="K22" s="37">
        <v>0.12</v>
      </c>
      <c r="L22" s="37">
        <v>0.12</v>
      </c>
    </row>
    <row r="23" spans="2:12" x14ac:dyDescent="0.3">
      <c r="B23" s="16"/>
      <c r="C23" s="25"/>
      <c r="D23" s="35"/>
      <c r="E23" s="35"/>
      <c r="F23" s="35"/>
      <c r="G23" s="35"/>
      <c r="H23" s="35"/>
      <c r="I23" s="35"/>
      <c r="J23" s="35"/>
      <c r="K23" s="35"/>
      <c r="L23" s="35"/>
    </row>
    <row r="24" spans="2:12" x14ac:dyDescent="0.3">
      <c r="B24" s="16"/>
      <c r="C24" s="25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3">
      <c r="B25" s="16"/>
      <c r="C25" s="21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3">
      <c r="B26" s="27" t="s">
        <v>25</v>
      </c>
      <c r="C26" s="28"/>
      <c r="D26" s="29">
        <v>2012</v>
      </c>
      <c r="E26" s="29">
        <v>2013</v>
      </c>
      <c r="F26" s="29">
        <v>2014</v>
      </c>
      <c r="G26" s="29">
        <v>2015</v>
      </c>
      <c r="H26" s="26">
        <f>G26+1</f>
        <v>2016</v>
      </c>
      <c r="I26" s="26">
        <f t="shared" ref="I26:L26" si="18">H26+1</f>
        <v>2017</v>
      </c>
      <c r="J26" s="26">
        <f t="shared" si="18"/>
        <v>2018</v>
      </c>
      <c r="K26" s="26">
        <f t="shared" si="18"/>
        <v>2019</v>
      </c>
      <c r="L26" s="26">
        <f t="shared" si="18"/>
        <v>2020</v>
      </c>
    </row>
    <row r="27" spans="2:12" x14ac:dyDescent="0.3">
      <c r="B27" s="5"/>
      <c r="C27" s="5" t="s">
        <v>26</v>
      </c>
      <c r="D27" s="65">
        <v>250.13550000000004</v>
      </c>
      <c r="E27" s="65">
        <v>303.61525785000003</v>
      </c>
      <c r="F27" s="65">
        <v>358.60716933372004</v>
      </c>
      <c r="G27" s="65">
        <v>411.7277347578322</v>
      </c>
      <c r="H27" s="65">
        <f>G27*(1+H3)</f>
        <v>469.36961762392878</v>
      </c>
      <c r="I27" s="65">
        <f>H27*(1+I3)</f>
        <v>535.08136409127883</v>
      </c>
      <c r="J27" s="65">
        <f t="shared" ref="I27:L27" si="19">I27*(1+J3)</f>
        <v>609.99275506405797</v>
      </c>
      <c r="K27" s="65">
        <f t="shared" si="19"/>
        <v>695.39174077302619</v>
      </c>
      <c r="L27" s="65">
        <f t="shared" si="19"/>
        <v>792.7465844812499</v>
      </c>
    </row>
    <row r="29" spans="2:12" x14ac:dyDescent="0.3">
      <c r="C29" t="s">
        <v>27</v>
      </c>
      <c r="D29" s="58">
        <v>25.263685500000001</v>
      </c>
      <c r="E29" s="58">
        <v>29.906102898225001</v>
      </c>
      <c r="F29" s="58">
        <v>34.426288256037118</v>
      </c>
      <c r="G29" s="58">
        <v>38.496543199857307</v>
      </c>
      <c r="H29" s="38">
        <f>H27*H5</f>
        <v>57.263093350119313</v>
      </c>
      <c r="I29" s="38">
        <f t="shared" ref="I29:L29" si="20">I27*I5</f>
        <v>67.955333239592406</v>
      </c>
      <c r="J29" s="38">
        <f t="shared" si="20"/>
        <v>80.519043668455652</v>
      </c>
      <c r="K29" s="38">
        <f t="shared" si="20"/>
        <v>95.268668485904598</v>
      </c>
      <c r="L29" s="38">
        <f t="shared" si="20"/>
        <v>112.57001499633749</v>
      </c>
    </row>
    <row r="30" spans="2:12" x14ac:dyDescent="0.3">
      <c r="H30" s="8"/>
      <c r="I30" s="8"/>
      <c r="J30" s="8"/>
      <c r="K30" s="8"/>
      <c r="L30" s="8"/>
    </row>
    <row r="31" spans="2:12" x14ac:dyDescent="0.3">
      <c r="C31" s="4" t="s">
        <v>28</v>
      </c>
      <c r="D31" s="66">
        <v>224.87181450000003</v>
      </c>
      <c r="E31" s="66">
        <v>273.70915495177502</v>
      </c>
      <c r="F31" s="66">
        <v>324.1808810776829</v>
      </c>
      <c r="G31" s="66">
        <v>373.23119155797491</v>
      </c>
      <c r="H31" s="39">
        <f>H27-H29</f>
        <v>412.10652427380944</v>
      </c>
      <c r="I31" s="39">
        <f t="shared" ref="I31:L31" si="21">I27-I29</f>
        <v>467.12603085168644</v>
      </c>
      <c r="J31" s="39">
        <f t="shared" si="21"/>
        <v>529.47371139560232</v>
      </c>
      <c r="K31" s="39">
        <f t="shared" si="21"/>
        <v>600.12307228712154</v>
      </c>
      <c r="L31" s="39">
        <f t="shared" si="21"/>
        <v>680.17656948491242</v>
      </c>
    </row>
    <row r="32" spans="2:12" x14ac:dyDescent="0.3">
      <c r="C32" s="22" t="s">
        <v>29</v>
      </c>
      <c r="D32" s="63">
        <v>0.89900000000000002</v>
      </c>
      <c r="E32" s="63">
        <v>0.90149999999999997</v>
      </c>
      <c r="F32" s="63">
        <v>0.90399999999999991</v>
      </c>
      <c r="G32" s="63">
        <v>0.90650000000000008</v>
      </c>
      <c r="H32" s="63">
        <f>H31/H27</f>
        <v>0.878</v>
      </c>
      <c r="I32" s="63">
        <f t="shared" ref="I32:L32" si="22">I31/I27</f>
        <v>0.873</v>
      </c>
      <c r="J32" s="63">
        <f>J31/J27</f>
        <v>0.86799999999999999</v>
      </c>
      <c r="K32" s="63">
        <f t="shared" si="22"/>
        <v>0.86299999999999988</v>
      </c>
      <c r="L32" s="63">
        <f t="shared" si="22"/>
        <v>0.85799999999999998</v>
      </c>
    </row>
    <row r="33" spans="2:12" x14ac:dyDescent="0.3">
      <c r="H33" s="8"/>
      <c r="I33" s="8"/>
      <c r="J33" s="8"/>
      <c r="K33" s="8"/>
      <c r="L33" s="8"/>
    </row>
    <row r="34" spans="2:12" x14ac:dyDescent="0.3">
      <c r="C34" s="4" t="s">
        <v>30</v>
      </c>
      <c r="H34" s="8"/>
      <c r="I34" s="8"/>
      <c r="J34" s="8"/>
      <c r="K34" s="8"/>
      <c r="L34" s="8"/>
    </row>
    <row r="35" spans="2:12" x14ac:dyDescent="0.3">
      <c r="C35" t="s">
        <v>31</v>
      </c>
      <c r="D35" s="58">
        <v>99.428861250000011</v>
      </c>
      <c r="E35" s="58">
        <v>120.687064995375</v>
      </c>
      <c r="F35" s="58">
        <v>142.54634981015371</v>
      </c>
      <c r="G35" s="58">
        <v>163.66177456623828</v>
      </c>
      <c r="H35" s="38">
        <f>H7*H27</f>
        <v>186.80910781432365</v>
      </c>
      <c r="I35" s="38">
        <f t="shared" ref="I35:L35" si="23">I7*I27</f>
        <v>212.96238290832898</v>
      </c>
      <c r="J35" s="38">
        <f t="shared" si="23"/>
        <v>242.77711651549509</v>
      </c>
      <c r="K35" s="38">
        <f t="shared" si="23"/>
        <v>276.76591282766441</v>
      </c>
      <c r="L35" s="38">
        <f t="shared" si="23"/>
        <v>315.51314062353748</v>
      </c>
    </row>
    <row r="36" spans="2:12" x14ac:dyDescent="0.3">
      <c r="C36" t="s">
        <v>32</v>
      </c>
      <c r="D36" s="58">
        <v>54.988437500000018</v>
      </c>
      <c r="E36" s="58">
        <v>70.033676718750002</v>
      </c>
      <c r="F36" s="58">
        <v>85.947662205281276</v>
      </c>
      <c r="G36" s="58">
        <v>100.92172047234605</v>
      </c>
      <c r="H36" s="38">
        <f>H8*H27</f>
        <v>114.99555631786255</v>
      </c>
      <c r="I36" s="38">
        <f>I8*I27</f>
        <v>131.09493420236331</v>
      </c>
      <c r="J36" s="38">
        <f t="shared" ref="J36:L36" si="24">J8*J27</f>
        <v>149.4482249906942</v>
      </c>
      <c r="K36" s="38">
        <f t="shared" si="24"/>
        <v>170.37097648939141</v>
      </c>
      <c r="L36" s="38">
        <f t="shared" si="24"/>
        <v>194.22291319790622</v>
      </c>
    </row>
    <row r="37" spans="2:12" x14ac:dyDescent="0.3">
      <c r="C37" t="s">
        <v>33</v>
      </c>
      <c r="D37" s="58">
        <v>32.459227499999997</v>
      </c>
      <c r="E37" s="58">
        <v>38.384352074250003</v>
      </c>
      <c r="F37" s="58">
        <v>46.244252376709198</v>
      </c>
      <c r="G37" s="58">
        <v>52.393400442111542</v>
      </c>
      <c r="H37" s="38">
        <f>H9*H27</f>
        <v>59.609941438238955</v>
      </c>
      <c r="I37" s="38">
        <f t="shared" ref="I37:L37" si="25">I9*I27</f>
        <v>67.955333239592406</v>
      </c>
      <c r="J37" s="38">
        <f t="shared" si="25"/>
        <v>77.469079893135358</v>
      </c>
      <c r="K37" s="38">
        <f t="shared" si="25"/>
        <v>88.314751078174325</v>
      </c>
      <c r="L37" s="38">
        <f t="shared" si="25"/>
        <v>100.67881622911874</v>
      </c>
    </row>
    <row r="38" spans="2:12" x14ac:dyDescent="0.3">
      <c r="C38" t="s">
        <v>34</v>
      </c>
      <c r="D38" s="58">
        <v>11.272857142857143</v>
      </c>
      <c r="E38" s="58">
        <v>11.897678571428571</v>
      </c>
      <c r="F38" s="58">
        <v>12.269464285714285</v>
      </c>
      <c r="G38" s="58">
        <v>17.251607142857143</v>
      </c>
      <c r="H38" s="38">
        <f>H10*H27</f>
        <v>19.713523940205011</v>
      </c>
      <c r="I38" s="38">
        <f t="shared" ref="I38:L38" si="26">I10*I27</f>
        <v>22.473417291833712</v>
      </c>
      <c r="J38" s="38">
        <f t="shared" si="26"/>
        <v>25.619695712690437</v>
      </c>
      <c r="K38" s="38">
        <f t="shared" si="26"/>
        <v>29.206453112467102</v>
      </c>
      <c r="L38" s="38">
        <f t="shared" si="26"/>
        <v>33.295356548212496</v>
      </c>
    </row>
    <row r="39" spans="2:12" x14ac:dyDescent="0.3">
      <c r="B39" s="6"/>
      <c r="C39" s="5" t="s">
        <v>35</v>
      </c>
      <c r="D39" s="60">
        <v>198.14938339285717</v>
      </c>
      <c r="E39" s="60">
        <v>241.00277235980354</v>
      </c>
      <c r="F39" s="60">
        <v>287.00772867785844</v>
      </c>
      <c r="G39" s="60">
        <v>334.22850262355303</v>
      </c>
      <c r="H39" s="40">
        <f>SUM(H35:H38)</f>
        <v>381.12812951063012</v>
      </c>
      <c r="I39" s="40">
        <f t="shared" ref="I39:L39" si="27">SUM(I35:I38)</f>
        <v>434.48606764211837</v>
      </c>
      <c r="J39" s="40">
        <f t="shared" si="27"/>
        <v>495.31411711201508</v>
      </c>
      <c r="K39" s="40">
        <f t="shared" si="27"/>
        <v>564.65809350769723</v>
      </c>
      <c r="L39" s="40">
        <f t="shared" si="27"/>
        <v>643.71022659877485</v>
      </c>
    </row>
    <row r="40" spans="2:12" x14ac:dyDescent="0.3">
      <c r="D40" s="23"/>
      <c r="E40" s="23"/>
      <c r="F40" s="23"/>
      <c r="G40" s="23"/>
      <c r="H40" s="23"/>
      <c r="I40" s="23"/>
      <c r="J40" s="23"/>
      <c r="K40" s="23"/>
      <c r="L40" s="23"/>
    </row>
    <row r="41" spans="2:12" x14ac:dyDescent="0.3">
      <c r="C41" s="4" t="s">
        <v>36</v>
      </c>
      <c r="D41" s="59">
        <v>26.722431107142853</v>
      </c>
      <c r="E41" s="59">
        <v>32.706382591971476</v>
      </c>
      <c r="F41" s="59">
        <v>37.17315239982446</v>
      </c>
      <c r="G41" s="59">
        <v>39.002688934421883</v>
      </c>
      <c r="H41" s="23">
        <f>H31-H39</f>
        <v>30.978394763179324</v>
      </c>
      <c r="I41" s="23">
        <f t="shared" ref="I41:L41" si="28">I31-I39</f>
        <v>32.639963209568066</v>
      </c>
      <c r="J41" s="23">
        <f t="shared" si="28"/>
        <v>34.159594283587239</v>
      </c>
      <c r="K41" s="23">
        <f t="shared" si="28"/>
        <v>35.464978779424314</v>
      </c>
      <c r="L41" s="23">
        <f t="shared" si="28"/>
        <v>36.466342886137568</v>
      </c>
    </row>
    <row r="42" spans="2:12" x14ac:dyDescent="0.3">
      <c r="D42" s="23"/>
      <c r="E42" s="23"/>
      <c r="F42" s="23"/>
      <c r="G42" s="23"/>
    </row>
    <row r="43" spans="2:12" x14ac:dyDescent="0.3">
      <c r="C43" t="s">
        <v>37</v>
      </c>
      <c r="D43" s="55">
        <v>0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</row>
    <row r="44" spans="2:12" x14ac:dyDescent="0.3">
      <c r="D44" s="23"/>
      <c r="E44" s="23"/>
      <c r="F44" s="23"/>
      <c r="G44" s="23"/>
    </row>
    <row r="45" spans="2:12" x14ac:dyDescent="0.3">
      <c r="C45" s="4" t="s">
        <v>38</v>
      </c>
      <c r="D45" s="58">
        <v>26.722431107142853</v>
      </c>
      <c r="E45" s="58">
        <v>32.706382591971476</v>
      </c>
      <c r="F45" s="58">
        <v>37.17315239982446</v>
      </c>
      <c r="G45" s="58">
        <v>39.002688934421883</v>
      </c>
      <c r="H45" s="24">
        <f>H41</f>
        <v>30.978394763179324</v>
      </c>
      <c r="I45" s="24">
        <f t="shared" ref="I45:L45" si="29">I41</f>
        <v>32.639963209568066</v>
      </c>
      <c r="J45" s="24">
        <f t="shared" si="29"/>
        <v>34.159594283587239</v>
      </c>
      <c r="K45" s="24">
        <f t="shared" si="29"/>
        <v>35.464978779424314</v>
      </c>
      <c r="L45" s="24">
        <f t="shared" si="29"/>
        <v>36.466342886137568</v>
      </c>
    </row>
    <row r="46" spans="2:12" x14ac:dyDescent="0.3">
      <c r="D46" s="23"/>
      <c r="E46" s="23"/>
      <c r="F46" s="23"/>
      <c r="G46" s="23"/>
      <c r="H46" s="23"/>
      <c r="I46" s="23"/>
      <c r="J46" s="23"/>
      <c r="K46" s="23"/>
      <c r="L46" s="23"/>
    </row>
    <row r="47" spans="2:12" x14ac:dyDescent="0.3">
      <c r="C47" t="s">
        <v>39</v>
      </c>
      <c r="D47" s="58">
        <v>-8.0167293321428552</v>
      </c>
      <c r="E47" s="58">
        <v>-9.8119147775914417</v>
      </c>
      <c r="F47" s="58">
        <v>-11.151945719947337</v>
      </c>
      <c r="G47" s="58">
        <v>-11.700806680326565</v>
      </c>
      <c r="H47" s="58">
        <f>H41*H48</f>
        <v>-9.2935184289537975</v>
      </c>
      <c r="I47" s="58">
        <f t="shared" ref="I47:K47" si="30">I41*I48</f>
        <v>-9.7919889628704198</v>
      </c>
      <c r="J47" s="58">
        <f t="shared" si="30"/>
        <v>-10.247878285076171</v>
      </c>
      <c r="K47" s="58">
        <f t="shared" si="30"/>
        <v>-10.639493633827295</v>
      </c>
      <c r="L47" s="58">
        <f>L41*L48</f>
        <v>-10.939902865841271</v>
      </c>
    </row>
    <row r="48" spans="2:12" x14ac:dyDescent="0.3">
      <c r="C48" s="22" t="s">
        <v>40</v>
      </c>
      <c r="D48" s="71">
        <v>-0.3</v>
      </c>
      <c r="E48" s="71">
        <v>-0.3</v>
      </c>
      <c r="F48" s="71">
        <v>-0.3</v>
      </c>
      <c r="G48" s="71">
        <v>-0.3</v>
      </c>
      <c r="H48" s="71">
        <v>-0.3</v>
      </c>
      <c r="I48" s="71">
        <v>-0.3</v>
      </c>
      <c r="J48" s="71">
        <v>-0.3</v>
      </c>
      <c r="K48" s="71">
        <v>-0.3</v>
      </c>
      <c r="L48" s="71">
        <v>-0.3</v>
      </c>
    </row>
    <row r="49" spans="2:12" x14ac:dyDescent="0.3">
      <c r="D49" s="23"/>
      <c r="E49" s="23"/>
      <c r="F49" s="23"/>
      <c r="G49" s="23"/>
    </row>
    <row r="50" spans="2:12" x14ac:dyDescent="0.3">
      <c r="B50" s="11"/>
      <c r="C50" s="11" t="s">
        <v>22</v>
      </c>
      <c r="D50" s="73">
        <v>18.705701774999998</v>
      </c>
      <c r="E50" s="73">
        <v>22.894467814380036</v>
      </c>
      <c r="F50" s="73">
        <v>26.021206679877125</v>
      </c>
      <c r="G50" s="73">
        <v>27.301882254095318</v>
      </c>
      <c r="H50" s="15">
        <f>H41+H47</f>
        <v>21.684876334225528</v>
      </c>
      <c r="I50" s="15">
        <f t="shared" ref="I50:L50" si="31">I41+I47</f>
        <v>22.847974246697646</v>
      </c>
      <c r="J50" s="15">
        <f t="shared" si="31"/>
        <v>23.91171599851107</v>
      </c>
      <c r="K50" s="15">
        <f>K41+K47</f>
        <v>24.825485145597021</v>
      </c>
      <c r="L50" s="15">
        <f t="shared" si="31"/>
        <v>25.526440020296299</v>
      </c>
    </row>
    <row r="51" spans="2:12" x14ac:dyDescent="0.3">
      <c r="B51" s="4"/>
      <c r="C51" s="4"/>
      <c r="D51" s="49"/>
      <c r="E51" s="49"/>
      <c r="F51" s="49"/>
      <c r="G51" s="49"/>
    </row>
    <row r="52" spans="2:12" x14ac:dyDescent="0.3">
      <c r="B52" s="16"/>
      <c r="C52" s="21"/>
      <c r="D52" s="20"/>
      <c r="E52" s="20"/>
      <c r="F52" s="20"/>
      <c r="G52" s="20"/>
    </row>
    <row r="53" spans="2:12" x14ac:dyDescent="0.3">
      <c r="B53" s="27" t="s">
        <v>45</v>
      </c>
      <c r="C53" s="28"/>
      <c r="D53" s="29">
        <v>2012</v>
      </c>
      <c r="E53" s="29">
        <v>2013</v>
      </c>
      <c r="F53" s="29">
        <v>2014</v>
      </c>
      <c r="G53" s="29">
        <v>2015</v>
      </c>
      <c r="H53" s="29">
        <v>2016</v>
      </c>
      <c r="I53" s="29">
        <v>2017</v>
      </c>
      <c r="J53" s="29">
        <v>2018</v>
      </c>
      <c r="K53" s="29">
        <v>2019</v>
      </c>
      <c r="L53" s="29">
        <v>2020</v>
      </c>
    </row>
    <row r="55" spans="2:12" x14ac:dyDescent="0.3">
      <c r="B55" s="11"/>
      <c r="C55" s="11" t="s">
        <v>75</v>
      </c>
      <c r="D55" s="15">
        <v>0</v>
      </c>
      <c r="E55" s="15">
        <v>0</v>
      </c>
      <c r="F55" s="15">
        <v>0</v>
      </c>
      <c r="G55" s="15">
        <v>0</v>
      </c>
      <c r="H55" s="15"/>
      <c r="I55" s="15"/>
      <c r="J55" s="15"/>
      <c r="K55" s="15"/>
      <c r="L55" s="15"/>
    </row>
    <row r="56" spans="2:12" x14ac:dyDescent="0.3">
      <c r="C56" s="1" t="s">
        <v>46</v>
      </c>
    </row>
    <row r="57" spans="2:12" x14ac:dyDescent="0.3">
      <c r="C57" s="41" t="s">
        <v>47</v>
      </c>
    </row>
    <row r="58" spans="2:12" x14ac:dyDescent="0.3">
      <c r="C58" t="s">
        <v>48</v>
      </c>
      <c r="D58" s="61">
        <v>92.130261779342817</v>
      </c>
      <c r="E58" s="61">
        <v>104.41313899021074</v>
      </c>
      <c r="F58" s="61">
        <v>115.78675608244544</v>
      </c>
      <c r="G58" s="61">
        <v>127.71580287098166</v>
      </c>
      <c r="H58" s="23"/>
      <c r="I58" s="23"/>
      <c r="J58" s="23"/>
      <c r="K58" s="23"/>
      <c r="L58" s="23"/>
    </row>
    <row r="59" spans="2:12" x14ac:dyDescent="0.3">
      <c r="C59" t="s">
        <v>7</v>
      </c>
      <c r="D59" s="61">
        <v>41.522493000000011</v>
      </c>
      <c r="E59" s="61">
        <v>51.310978576650008</v>
      </c>
      <c r="F59" s="61">
        <v>61.680433125399844</v>
      </c>
      <c r="G59" s="61">
        <v>72.052353582620626</v>
      </c>
      <c r="H59" s="42">
        <f>H27*H17</f>
        <v>89.180227348546467</v>
      </c>
      <c r="I59" s="42">
        <f>I27*I17</f>
        <v>101.66545917734298</v>
      </c>
      <c r="J59" s="42">
        <f t="shared" ref="J59:K59" si="32">J27*J17</f>
        <v>115.89862346217102</v>
      </c>
      <c r="K59" s="42">
        <f t="shared" si="32"/>
        <v>132.12443074687496</v>
      </c>
      <c r="L59" s="42">
        <f>L27*L17</f>
        <v>150.62185105143749</v>
      </c>
    </row>
    <row r="60" spans="2:12" x14ac:dyDescent="0.3">
      <c r="C60" t="s">
        <v>49</v>
      </c>
      <c r="D60" s="61">
        <v>4.1674963002421697</v>
      </c>
      <c r="E60" s="61">
        <v>4.9333092427474332</v>
      </c>
      <c r="F60" s="61">
        <v>5.6789587939615984</v>
      </c>
      <c r="G60" s="61">
        <v>6.3503878465205785</v>
      </c>
      <c r="H60" s="42">
        <f>H29*H18</f>
        <v>8.8757794692684939</v>
      </c>
      <c r="I60" s="42">
        <f t="shared" ref="I60:K60" si="33">I29*I18</f>
        <v>10.533076652136822</v>
      </c>
      <c r="J60" s="42">
        <f t="shared" si="33"/>
        <v>12.480451768610626</v>
      </c>
      <c r="K60" s="42">
        <f t="shared" si="33"/>
        <v>14.766643615315212</v>
      </c>
      <c r="L60" s="42">
        <f>L29*L18</f>
        <v>17.44835232443231</v>
      </c>
    </row>
    <row r="61" spans="2:12" x14ac:dyDescent="0.3">
      <c r="C61" s="5" t="s">
        <v>50</v>
      </c>
      <c r="D61" s="60">
        <v>137.82025107958501</v>
      </c>
      <c r="E61" s="60">
        <v>160.65742680960818</v>
      </c>
      <c r="F61" s="60">
        <v>183.14614800180686</v>
      </c>
      <c r="G61" s="60">
        <v>206.11854430012286</v>
      </c>
      <c r="H61" s="43">
        <f>SUM(H58:H60)</f>
        <v>98.056006817814961</v>
      </c>
      <c r="I61" s="43">
        <f t="shared" ref="I61:L61" si="34">SUM(I58:I60)</f>
        <v>112.19853582947981</v>
      </c>
      <c r="J61" s="43">
        <f t="shared" si="34"/>
        <v>128.37907523078164</v>
      </c>
      <c r="K61" s="43">
        <f t="shared" si="34"/>
        <v>146.89107436219018</v>
      </c>
      <c r="L61" s="43">
        <f t="shared" si="34"/>
        <v>168.0702033758698</v>
      </c>
    </row>
    <row r="62" spans="2:12" x14ac:dyDescent="0.3">
      <c r="C62" s="4"/>
      <c r="D62" s="44"/>
      <c r="E62" s="44"/>
      <c r="F62" s="44"/>
      <c r="G62" s="44"/>
      <c r="H62" s="44"/>
      <c r="I62" s="44"/>
      <c r="J62" s="44"/>
      <c r="K62" s="44"/>
      <c r="L62" s="44"/>
    </row>
    <row r="64" spans="2:12" x14ac:dyDescent="0.3">
      <c r="C64" s="4" t="s">
        <v>51</v>
      </c>
    </row>
    <row r="65" spans="3:12" x14ac:dyDescent="0.3">
      <c r="C65" t="s">
        <v>52</v>
      </c>
      <c r="D65" s="61">
        <v>27.002142857142857</v>
      </c>
      <c r="E65" s="61">
        <v>39.323214285714286</v>
      </c>
      <c r="F65" s="61">
        <v>56.116250000000001</v>
      </c>
      <c r="G65" s="61">
        <v>73.739642857142854</v>
      </c>
      <c r="H65" s="8">
        <f>G65+H15</f>
        <v>118.73964285714285</v>
      </c>
      <c r="I65" s="8">
        <f>H65+I15</f>
        <v>163.73964285714285</v>
      </c>
      <c r="J65" s="8">
        <f t="shared" ref="J65:L65" si="35">I65+J15</f>
        <v>208.73964285714285</v>
      </c>
      <c r="K65" s="8">
        <f t="shared" si="35"/>
        <v>253.73964285714285</v>
      </c>
      <c r="L65" s="8">
        <f t="shared" si="35"/>
        <v>298.73964285714283</v>
      </c>
    </row>
    <row r="66" spans="3:12" x14ac:dyDescent="0.3">
      <c r="C66" t="s">
        <v>53</v>
      </c>
      <c r="D66" s="61">
        <v>16.753387500000002</v>
      </c>
      <c r="E66" s="61">
        <v>24.343768946250002</v>
      </c>
      <c r="F66" s="61">
        <v>33.308948179593003</v>
      </c>
      <c r="G66" s="61">
        <v>43.6</v>
      </c>
      <c r="H66" s="61">
        <v>43.6</v>
      </c>
      <c r="I66" s="61">
        <v>43.6</v>
      </c>
      <c r="J66" s="61">
        <v>43.6</v>
      </c>
      <c r="K66" s="61">
        <v>43.6</v>
      </c>
      <c r="L66" s="61">
        <v>43.6</v>
      </c>
    </row>
    <row r="67" spans="3:12" x14ac:dyDescent="0.3">
      <c r="C67" t="s">
        <v>54</v>
      </c>
      <c r="D67" s="61">
        <v>8.1</v>
      </c>
      <c r="E67" s="61">
        <v>8.1</v>
      </c>
      <c r="F67" s="61">
        <v>8.1</v>
      </c>
      <c r="G67" s="61">
        <v>8.1</v>
      </c>
      <c r="H67" s="61">
        <v>8.1</v>
      </c>
      <c r="I67" s="61">
        <v>8.1</v>
      </c>
      <c r="J67" s="61">
        <v>8.1</v>
      </c>
      <c r="K67" s="61">
        <v>8.1</v>
      </c>
      <c r="L67" s="61">
        <v>8.1</v>
      </c>
    </row>
    <row r="68" spans="3:12" x14ac:dyDescent="0.3">
      <c r="C68" s="5" t="s">
        <v>55</v>
      </c>
      <c r="D68" s="62">
        <v>51.855530357142861</v>
      </c>
      <c r="E68" s="62">
        <v>71.766983231964289</v>
      </c>
      <c r="F68" s="62">
        <v>97.525198179592991</v>
      </c>
      <c r="G68" s="62">
        <v>125.44178440568166</v>
      </c>
      <c r="H68" s="9">
        <f>SUM(H65:H67)</f>
        <v>170.43964285714284</v>
      </c>
      <c r="I68" s="9">
        <f t="shared" ref="I68:L68" si="36">SUM(I65:I67)</f>
        <v>215.43964285714284</v>
      </c>
      <c r="J68" s="9">
        <f t="shared" si="36"/>
        <v>260.43964285714287</v>
      </c>
      <c r="K68" s="9">
        <f t="shared" si="36"/>
        <v>305.43964285714287</v>
      </c>
      <c r="L68" s="9">
        <f t="shared" si="36"/>
        <v>350.43964285714287</v>
      </c>
    </row>
    <row r="70" spans="3:12" x14ac:dyDescent="0.3">
      <c r="C70" s="11" t="s">
        <v>56</v>
      </c>
      <c r="D70" s="12">
        <v>189.67578143672787</v>
      </c>
      <c r="E70" s="12">
        <v>232.42441004157246</v>
      </c>
      <c r="F70" s="12">
        <v>280.67134618139983</v>
      </c>
      <c r="G70" s="12">
        <v>331.56032870580452</v>
      </c>
      <c r="H70" s="12">
        <f>H61+H68</f>
        <v>268.4956496749578</v>
      </c>
      <c r="I70" s="12">
        <f t="shared" ref="I70:L70" si="37">I61+I68</f>
        <v>327.63817868662267</v>
      </c>
      <c r="J70" s="12">
        <f t="shared" si="37"/>
        <v>388.81871808792448</v>
      </c>
      <c r="K70" s="12">
        <f t="shared" si="37"/>
        <v>452.33071721933305</v>
      </c>
      <c r="L70" s="12">
        <f t="shared" si="37"/>
        <v>518.50984623301269</v>
      </c>
    </row>
    <row r="71" spans="3:12" x14ac:dyDescent="0.3">
      <c r="C71" s="4"/>
      <c r="D71" s="45"/>
      <c r="E71" s="45"/>
      <c r="F71" s="45"/>
      <c r="G71" s="45"/>
      <c r="H71" s="45"/>
      <c r="I71" s="45"/>
      <c r="J71" s="45"/>
      <c r="K71" s="45"/>
      <c r="L71" s="45"/>
    </row>
    <row r="72" spans="3:12" x14ac:dyDescent="0.3">
      <c r="D72" s="46"/>
    </row>
    <row r="73" spans="3:12" x14ac:dyDescent="0.3">
      <c r="C73" s="1" t="s">
        <v>57</v>
      </c>
    </row>
    <row r="74" spans="3:12" x14ac:dyDescent="0.3">
      <c r="C74" s="41" t="s">
        <v>58</v>
      </c>
      <c r="D74" s="3"/>
      <c r="E74" s="3"/>
      <c r="F74" s="3"/>
      <c r="G74" s="3"/>
      <c r="H74" s="3"/>
      <c r="I74" s="3"/>
      <c r="J74" s="3"/>
      <c r="K74" s="3"/>
      <c r="L74" s="3"/>
    </row>
    <row r="75" spans="3:12" x14ac:dyDescent="0.3">
      <c r="C75" t="s">
        <v>59</v>
      </c>
      <c r="D75" s="61">
        <v>31.017717367033733</v>
      </c>
      <c r="E75" s="61">
        <v>37.725859902915168</v>
      </c>
      <c r="F75" s="61">
        <v>44.9273394539618</v>
      </c>
      <c r="G75" s="61">
        <v>52.319139494016547</v>
      </c>
      <c r="H75" s="47">
        <f>H20*(H29+H35+H36+H37)</f>
        <v>58.614877848876233</v>
      </c>
      <c r="I75" s="47">
        <f>I20*(I29+I35+I36+I37)</f>
        <v>67.195517702582805</v>
      </c>
      <c r="J75" s="47">
        <f t="shared" ref="J75:L75" si="38">J20*(J29+J35+J36+J37)</f>
        <v>77.029885109489257</v>
      </c>
      <c r="K75" s="47">
        <f t="shared" si="38"/>
        <v>88.300843243358869</v>
      </c>
      <c r="L75" s="47">
        <f>L20*(L29+L35+L36+L37)</f>
        <v>101.21788390656599</v>
      </c>
    </row>
    <row r="76" spans="3:12" x14ac:dyDescent="0.3">
      <c r="C76" t="s">
        <v>60</v>
      </c>
      <c r="D76" s="61">
        <v>12.321344528444115</v>
      </c>
      <c r="E76" s="61">
        <v>14.986058193620252</v>
      </c>
      <c r="F76" s="61">
        <v>17.846742931088933</v>
      </c>
      <c r="G76" s="61">
        <v>20.783029760360254</v>
      </c>
      <c r="H76" s="47">
        <f>H21*(H35+H36+H37)</f>
        <v>26.021851601070608</v>
      </c>
      <c r="I76" s="47">
        <f>I21*(I35+I36+I37)</f>
        <v>29.664910825220495</v>
      </c>
      <c r="J76" s="47">
        <f t="shared" ref="J76:L76" si="39">J21*(J35+J36+J37)</f>
        <v>33.817998340751373</v>
      </c>
      <c r="K76" s="47">
        <f t="shared" si="39"/>
        <v>38.552518108456567</v>
      </c>
      <c r="L76" s="47">
        <f>L21*(L35+L36+L37)</f>
        <v>43.949870643640487</v>
      </c>
    </row>
    <row r="77" spans="3:12" x14ac:dyDescent="0.3">
      <c r="C77" t="s">
        <v>61</v>
      </c>
      <c r="D77" s="61">
        <v>18.760162500000003</v>
      </c>
      <c r="E77" s="61">
        <v>25.807296917250003</v>
      </c>
      <c r="F77" s="61">
        <v>34.067681086703402</v>
      </c>
      <c r="G77" s="61">
        <v>43.231412149572378</v>
      </c>
      <c r="H77" s="47">
        <f>H22*H27</f>
        <v>56.324354114871454</v>
      </c>
      <c r="I77" s="47">
        <f t="shared" ref="I77:L77" si="40">I22*I27</f>
        <v>64.209763690953451</v>
      </c>
      <c r="J77" s="47">
        <f t="shared" si="40"/>
        <v>73.199130607686953</v>
      </c>
      <c r="K77" s="47">
        <f t="shared" si="40"/>
        <v>83.447008892763137</v>
      </c>
      <c r="L77" s="47">
        <f>L22*L27</f>
        <v>95.129590137749986</v>
      </c>
    </row>
    <row r="78" spans="3:12" x14ac:dyDescent="0.3">
      <c r="C78" s="5" t="s">
        <v>62</v>
      </c>
      <c r="D78" s="48">
        <v>62.099224395477847</v>
      </c>
      <c r="E78" s="9">
        <v>78.519215013785427</v>
      </c>
      <c r="F78" s="9">
        <v>96.841763471754135</v>
      </c>
      <c r="G78" s="9">
        <v>116.33358140394918</v>
      </c>
      <c r="H78" s="48">
        <f>SUM(H75:H77)</f>
        <v>140.9610835648183</v>
      </c>
      <c r="I78" s="48">
        <f t="shared" ref="I78:L78" si="41">SUM(I75:I77)</f>
        <v>161.07019221875674</v>
      </c>
      <c r="J78" s="48">
        <f t="shared" si="41"/>
        <v>184.04701405792758</v>
      </c>
      <c r="K78" s="48">
        <f t="shared" si="41"/>
        <v>210.30037024457857</v>
      </c>
      <c r="L78" s="48">
        <f>SUM(L75:L77)</f>
        <v>240.29734468795647</v>
      </c>
    </row>
    <row r="79" spans="3:12" x14ac:dyDescent="0.3">
      <c r="C79" s="4"/>
      <c r="D79" s="3"/>
      <c r="E79" s="3"/>
      <c r="F79" s="3"/>
      <c r="G79" s="3"/>
      <c r="H79" s="3"/>
      <c r="I79" s="3"/>
      <c r="J79" s="3"/>
      <c r="K79" s="3"/>
      <c r="L79" s="3"/>
    </row>
    <row r="80" spans="3:12" x14ac:dyDescent="0.3">
      <c r="C80" s="4" t="s">
        <v>63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C81" t="s">
        <v>64</v>
      </c>
      <c r="D81" s="61">
        <v>4.0999999999999996</v>
      </c>
      <c r="E81" s="61">
        <v>4.0999999999999996</v>
      </c>
      <c r="F81" s="61">
        <v>4.0999999999999996</v>
      </c>
      <c r="G81" s="61">
        <v>4.0999999999999996</v>
      </c>
      <c r="H81" s="61">
        <v>4.0999999999999996</v>
      </c>
      <c r="I81" s="61">
        <v>4.0999999999999996</v>
      </c>
      <c r="J81" s="61">
        <v>4.0999999999999996</v>
      </c>
      <c r="K81" s="61">
        <v>4.0999999999999996</v>
      </c>
      <c r="L81" s="61">
        <v>4.0999999999999996</v>
      </c>
    </row>
    <row r="82" spans="2:12" x14ac:dyDescent="0.3">
      <c r="C82" t="s">
        <v>65</v>
      </c>
      <c r="D82" s="61">
        <v>9.4058552662499988</v>
      </c>
      <c r="E82" s="61">
        <v>12.840025438407004</v>
      </c>
      <c r="F82" s="61">
        <v>16.743206440388573</v>
      </c>
      <c r="G82" s="61">
        <v>20.8</v>
      </c>
      <c r="H82" s="61">
        <v>20.8</v>
      </c>
      <c r="I82" s="61">
        <v>20.8</v>
      </c>
      <c r="J82" s="61">
        <v>20.8</v>
      </c>
      <c r="K82" s="61">
        <v>20.8</v>
      </c>
      <c r="L82" s="61">
        <v>20.8</v>
      </c>
    </row>
    <row r="83" spans="2:12" x14ac:dyDescent="0.3">
      <c r="C83" s="5" t="s">
        <v>66</v>
      </c>
      <c r="D83" s="60">
        <f>SUM(D81:D82)</f>
        <v>13.505855266249998</v>
      </c>
      <c r="E83" s="60">
        <f t="shared" ref="E83:G83" si="42">SUM(E81:E82)</f>
        <v>16.940025438407005</v>
      </c>
      <c r="F83" s="60">
        <f t="shared" si="42"/>
        <v>20.84320644038857</v>
      </c>
      <c r="G83" s="60">
        <f t="shared" si="42"/>
        <v>24.9</v>
      </c>
      <c r="H83" s="9">
        <f>SUM(H81:H82)</f>
        <v>24.9</v>
      </c>
      <c r="I83" s="9">
        <f t="shared" ref="I83:L83" si="43">SUM(I81:I82)</f>
        <v>24.9</v>
      </c>
      <c r="J83" s="9">
        <f t="shared" si="43"/>
        <v>24.9</v>
      </c>
      <c r="K83" s="9">
        <f t="shared" si="43"/>
        <v>24.9</v>
      </c>
      <c r="L83" s="9">
        <f t="shared" si="43"/>
        <v>24.9</v>
      </c>
    </row>
    <row r="84" spans="2:12" x14ac:dyDescent="0.3">
      <c r="B84" s="16"/>
      <c r="C84" s="21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16"/>
      <c r="C85" s="11" t="s">
        <v>71</v>
      </c>
      <c r="D85" s="50">
        <v>75.605079661727842</v>
      </c>
      <c r="E85" s="50">
        <v>95.459240452192432</v>
      </c>
      <c r="F85" s="50">
        <v>117.68496991214271</v>
      </c>
      <c r="G85" s="50">
        <v>141.27207018245207</v>
      </c>
      <c r="H85" s="50">
        <f>H78+H83</f>
        <v>165.8610835648183</v>
      </c>
      <c r="I85" s="50">
        <f>I78+I83</f>
        <v>185.97019221875675</v>
      </c>
      <c r="J85" s="50">
        <f t="shared" ref="I85:L85" si="44">J78+J83</f>
        <v>208.94701405792759</v>
      </c>
      <c r="K85" s="50">
        <f t="shared" si="44"/>
        <v>235.20037024457858</v>
      </c>
      <c r="L85" s="50">
        <f t="shared" si="44"/>
        <v>265.19734468795644</v>
      </c>
    </row>
    <row r="86" spans="2:12" x14ac:dyDescent="0.3">
      <c r="B86" s="16"/>
      <c r="G86" s="8"/>
    </row>
    <row r="87" spans="2:12" x14ac:dyDescent="0.3">
      <c r="B87" s="16"/>
      <c r="C87" s="4" t="s">
        <v>72</v>
      </c>
    </row>
    <row r="88" spans="2:12" x14ac:dyDescent="0.3">
      <c r="B88" s="16"/>
      <c r="C88" t="s">
        <v>77</v>
      </c>
      <c r="D88" s="70">
        <v>114.07070177500003</v>
      </c>
      <c r="E88" s="70">
        <v>136.96516958938008</v>
      </c>
      <c r="F88" s="70">
        <v>162.98637626925722</v>
      </c>
      <c r="G88" s="70">
        <f>G70-G85</f>
        <v>190.28825852335245</v>
      </c>
      <c r="H88" s="70">
        <f t="shared" ref="H88:L88" si="45">H70-H85</f>
        <v>102.6345661101395</v>
      </c>
      <c r="I88" s="70">
        <f t="shared" si="45"/>
        <v>141.66798646786592</v>
      </c>
      <c r="J88" s="70">
        <f t="shared" si="45"/>
        <v>179.87170402999689</v>
      </c>
      <c r="K88" s="70">
        <f t="shared" si="45"/>
        <v>217.13034697475447</v>
      </c>
      <c r="L88" s="70">
        <f t="shared" si="45"/>
        <v>253.31250154505625</v>
      </c>
    </row>
    <row r="89" spans="2:12" x14ac:dyDescent="0.3">
      <c r="B89" s="16"/>
    </row>
    <row r="90" spans="2:12" x14ac:dyDescent="0.3">
      <c r="B90" s="16"/>
      <c r="C90" s="11" t="s">
        <v>73</v>
      </c>
      <c r="D90" s="50">
        <v>189.67578143672787</v>
      </c>
      <c r="E90" s="50">
        <v>232.42441004157251</v>
      </c>
      <c r="F90" s="50">
        <v>280.67134618139994</v>
      </c>
      <c r="G90" s="50">
        <v>331.56032870580464</v>
      </c>
      <c r="H90" s="12">
        <f>H88+H85</f>
        <v>268.4956496749578</v>
      </c>
      <c r="I90" s="12">
        <f t="shared" ref="I90:L90" si="46">I88+I85</f>
        <v>327.63817868662267</v>
      </c>
      <c r="J90" s="12">
        <f t="shared" si="46"/>
        <v>388.81871808792448</v>
      </c>
      <c r="K90" s="12">
        <f t="shared" si="46"/>
        <v>452.33071721933305</v>
      </c>
      <c r="L90" s="12">
        <f t="shared" si="46"/>
        <v>518.50984623301269</v>
      </c>
    </row>
    <row r="91" spans="2:12" x14ac:dyDescent="0.3">
      <c r="B91" s="16"/>
      <c r="C91" s="21"/>
      <c r="D91" s="20"/>
      <c r="E91" s="20"/>
      <c r="F91" s="20"/>
      <c r="G91" s="20"/>
    </row>
    <row r="92" spans="2:12" x14ac:dyDescent="0.3">
      <c r="B92" s="16"/>
      <c r="C92" s="21"/>
      <c r="D92" s="20"/>
      <c r="E92" s="20"/>
      <c r="F92" s="20"/>
      <c r="G92" s="20"/>
    </row>
    <row r="94" spans="2:12" x14ac:dyDescent="0.3">
      <c r="B94" s="30" t="s">
        <v>0</v>
      </c>
      <c r="C94" s="26"/>
      <c r="D94" s="26">
        <v>2012</v>
      </c>
      <c r="E94" s="26">
        <f>D94+1</f>
        <v>2013</v>
      </c>
      <c r="F94" s="26">
        <f t="shared" ref="F94:G94" si="47">E94+1</f>
        <v>2014</v>
      </c>
      <c r="G94" s="26">
        <f t="shared" si="47"/>
        <v>2015</v>
      </c>
      <c r="H94" s="26">
        <f t="shared" ref="H94" si="48">G94+1</f>
        <v>2016</v>
      </c>
      <c r="I94" s="26">
        <f t="shared" ref="I94" si="49">H94+1</f>
        <v>2017</v>
      </c>
      <c r="J94" s="26">
        <f t="shared" ref="J94" si="50">I94+1</f>
        <v>2018</v>
      </c>
      <c r="K94" s="26">
        <f t="shared" ref="K94" si="51">J94+1</f>
        <v>2019</v>
      </c>
      <c r="L94" s="26">
        <f t="shared" ref="L94" si="52">K94+1</f>
        <v>2020</v>
      </c>
    </row>
    <row r="95" spans="2:12" x14ac:dyDescent="0.3">
      <c r="C95" s="1" t="s">
        <v>1</v>
      </c>
    </row>
    <row r="96" spans="2:12" x14ac:dyDescent="0.3">
      <c r="C96" t="s">
        <v>2</v>
      </c>
      <c r="D96" s="70">
        <v>18.705701774999998</v>
      </c>
      <c r="E96" s="70">
        <v>22.894467814380036</v>
      </c>
      <c r="F96" s="70">
        <v>26.021206679877125</v>
      </c>
      <c r="G96" s="70">
        <v>27.301882254095318</v>
      </c>
      <c r="H96" s="2">
        <f>H50</f>
        <v>21.684876334225528</v>
      </c>
      <c r="I96" s="2">
        <f t="shared" ref="I96:L96" si="53">I50</f>
        <v>22.847974246697646</v>
      </c>
      <c r="J96" s="2">
        <f t="shared" si="53"/>
        <v>23.91171599851107</v>
      </c>
      <c r="K96" s="2">
        <f t="shared" si="53"/>
        <v>24.825485145597021</v>
      </c>
      <c r="L96" s="2">
        <f t="shared" si="53"/>
        <v>25.526440020296299</v>
      </c>
    </row>
    <row r="97" spans="3:12" x14ac:dyDescent="0.3">
      <c r="C97" t="s">
        <v>3</v>
      </c>
    </row>
    <row r="98" spans="3:12" x14ac:dyDescent="0.3">
      <c r="C98" t="s">
        <v>4</v>
      </c>
      <c r="D98" s="61">
        <v>11.272857142857143</v>
      </c>
      <c r="E98" s="61">
        <v>11.897678571428571</v>
      </c>
      <c r="F98" s="61">
        <v>12.269464285714285</v>
      </c>
      <c r="G98" s="61">
        <v>17.251607142857143</v>
      </c>
      <c r="H98" s="38">
        <f>H38</f>
        <v>19.713523940205011</v>
      </c>
      <c r="I98" s="38">
        <f t="shared" ref="I98:L98" si="54">I38</f>
        <v>22.473417291833712</v>
      </c>
      <c r="J98" s="38">
        <f t="shared" si="54"/>
        <v>25.619695712690437</v>
      </c>
      <c r="K98" s="38">
        <f t="shared" si="54"/>
        <v>29.206453112467102</v>
      </c>
      <c r="L98" s="38">
        <f t="shared" si="54"/>
        <v>33.295356548212496</v>
      </c>
    </row>
    <row r="99" spans="3:12" x14ac:dyDescent="0.3">
      <c r="C99" t="s">
        <v>5</v>
      </c>
      <c r="D99" s="58">
        <v>2.8058552662499991</v>
      </c>
      <c r="E99" s="58">
        <v>3.4341701721570046</v>
      </c>
      <c r="F99" s="58">
        <v>3.9031810019815678</v>
      </c>
      <c r="G99" s="58">
        <v>4.0952823381142975</v>
      </c>
      <c r="H99" s="13">
        <f>H82-G82</f>
        <v>0</v>
      </c>
      <c r="I99" s="13">
        <f t="shared" ref="I99:L99" si="55">I82-H82</f>
        <v>0</v>
      </c>
      <c r="J99" s="13">
        <f t="shared" si="55"/>
        <v>0</v>
      </c>
      <c r="K99" s="13">
        <f t="shared" si="55"/>
        <v>0</v>
      </c>
      <c r="L99" s="13">
        <f t="shared" si="55"/>
        <v>0</v>
      </c>
    </row>
    <row r="100" spans="3:12" x14ac:dyDescent="0.3">
      <c r="C100" s="4" t="s">
        <v>6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3:12" x14ac:dyDescent="0.3">
      <c r="C101" t="s">
        <v>7</v>
      </c>
      <c r="D101" s="61">
        <v>-6.92249300000001</v>
      </c>
      <c r="E101" s="61">
        <v>-9.7884855766499967</v>
      </c>
      <c r="F101" s="61">
        <v>-10.369454548749836</v>
      </c>
      <c r="G101" s="61">
        <v>-10.371920457220781</v>
      </c>
      <c r="H101" s="77">
        <f>G59-H59</f>
        <v>-17.127873765925841</v>
      </c>
      <c r="I101" s="77">
        <f t="shared" ref="I101:L101" si="56">H59-I59</f>
        <v>-12.485231828796515</v>
      </c>
      <c r="J101" s="77">
        <f t="shared" si="56"/>
        <v>-14.233164284828035</v>
      </c>
      <c r="K101" s="77">
        <f t="shared" si="56"/>
        <v>-16.225807284703947</v>
      </c>
      <c r="L101" s="77">
        <f t="shared" si="56"/>
        <v>-18.497420304562525</v>
      </c>
    </row>
    <row r="102" spans="3:12" x14ac:dyDescent="0.3">
      <c r="C102" t="s">
        <v>8</v>
      </c>
      <c r="D102" s="61">
        <v>-0.60039630024216972</v>
      </c>
      <c r="E102" s="61">
        <v>-0.76581294250526355</v>
      </c>
      <c r="F102" s="61">
        <v>-0.74564955121416521</v>
      </c>
      <c r="G102" s="61">
        <v>-0.67142905255898011</v>
      </c>
      <c r="H102" s="76">
        <f>G60-H60</f>
        <v>-2.5253916227479154</v>
      </c>
      <c r="I102" s="76">
        <f t="shared" ref="I102:L102" si="57">H60-I60</f>
        <v>-1.6572971828683283</v>
      </c>
      <c r="J102" s="76">
        <f t="shared" si="57"/>
        <v>-1.947375116473804</v>
      </c>
      <c r="K102" s="76">
        <f t="shared" si="57"/>
        <v>-2.2861918467045861</v>
      </c>
      <c r="L102" s="76">
        <f t="shared" si="57"/>
        <v>-2.6817087091170979</v>
      </c>
    </row>
    <row r="103" spans="3:12" x14ac:dyDescent="0.3">
      <c r="C103" t="s">
        <v>9</v>
      </c>
      <c r="D103" s="61">
        <v>3.3502173670337356</v>
      </c>
      <c r="E103" s="61">
        <v>6.7081425358814357</v>
      </c>
      <c r="F103" s="61">
        <v>7.2014795510466314</v>
      </c>
      <c r="G103" s="61">
        <v>7.391800040054747</v>
      </c>
      <c r="H103" s="13">
        <f>H75-G75</f>
        <v>6.2957383548596866</v>
      </c>
      <c r="I103" s="13">
        <f t="shared" ref="I103:L103" si="58">I75-H75</f>
        <v>8.5806398537065718</v>
      </c>
      <c r="J103" s="13">
        <f t="shared" si="58"/>
        <v>9.8343674069064519</v>
      </c>
      <c r="K103" s="13">
        <f t="shared" si="58"/>
        <v>11.270958133869613</v>
      </c>
      <c r="L103" s="13">
        <f t="shared" si="58"/>
        <v>12.917040663207118</v>
      </c>
    </row>
    <row r="104" spans="3:12" x14ac:dyDescent="0.3">
      <c r="C104" t="s">
        <v>10</v>
      </c>
      <c r="D104" s="61">
        <v>1.8867445284441153</v>
      </c>
      <c r="E104" s="61">
        <v>2.6647136651761372</v>
      </c>
      <c r="F104" s="61">
        <v>2.8606847374686808</v>
      </c>
      <c r="G104" s="61">
        <v>2.9362868292713209</v>
      </c>
      <c r="H104" s="13">
        <f>H76-G76</f>
        <v>5.2388218407103544</v>
      </c>
      <c r="I104" s="13">
        <f t="shared" ref="I104:L104" si="59">I76-H76</f>
        <v>3.6430592241498871</v>
      </c>
      <c r="J104" s="13">
        <f t="shared" si="59"/>
        <v>4.1530875155308777</v>
      </c>
      <c r="K104" s="13">
        <f t="shared" si="59"/>
        <v>4.7345197677051942</v>
      </c>
      <c r="L104" s="13">
        <f t="shared" si="59"/>
        <v>5.39735253518392</v>
      </c>
    </row>
    <row r="105" spans="3:12" x14ac:dyDescent="0.3">
      <c r="C105" t="s">
        <v>11</v>
      </c>
      <c r="D105" s="61">
        <v>3.7601625000000034</v>
      </c>
      <c r="E105" s="61">
        <v>7.0471344172499997</v>
      </c>
      <c r="F105" s="61">
        <v>8.260384169453399</v>
      </c>
      <c r="G105" s="61">
        <v>9.1637310628689761</v>
      </c>
      <c r="H105" s="13">
        <f>H77-G77</f>
        <v>13.092941965299076</v>
      </c>
      <c r="I105" s="13">
        <f t="shared" ref="I105:L105" si="60">I77-H77</f>
        <v>7.8854095760819973</v>
      </c>
      <c r="J105" s="13">
        <f t="shared" si="60"/>
        <v>8.989366916733502</v>
      </c>
      <c r="K105" s="13">
        <f t="shared" si="60"/>
        <v>10.247878285076183</v>
      </c>
      <c r="L105" s="13">
        <f t="shared" si="60"/>
        <v>11.682581244986849</v>
      </c>
    </row>
    <row r="106" spans="3:12" x14ac:dyDescent="0.3">
      <c r="C106" s="5" t="s">
        <v>12</v>
      </c>
      <c r="D106" s="74">
        <f>SUM(D96:D105)</f>
        <v>34.258649279342819</v>
      </c>
      <c r="E106" s="74">
        <f t="shared" ref="E106:G106" si="61">SUM(E96:E105)</f>
        <v>44.092008657117923</v>
      </c>
      <c r="F106" s="74">
        <f t="shared" si="61"/>
        <v>49.40129632557769</v>
      </c>
      <c r="G106" s="74">
        <f t="shared" si="61"/>
        <v>57.097240157482034</v>
      </c>
      <c r="H106" s="7">
        <f t="shared" ref="H106:L106" si="62">SUM(H96:H105)</f>
        <v>46.372637046625904</v>
      </c>
      <c r="I106" s="7">
        <f t="shared" si="62"/>
        <v>51.287971180804973</v>
      </c>
      <c r="J106" s="7">
        <f t="shared" si="62"/>
        <v>56.327694149070503</v>
      </c>
      <c r="K106" s="7">
        <f t="shared" si="62"/>
        <v>61.773295313306576</v>
      </c>
      <c r="L106" s="7">
        <f t="shared" si="62"/>
        <v>67.639641998207054</v>
      </c>
    </row>
    <row r="107" spans="3:12" x14ac:dyDescent="0.3">
      <c r="C107" s="4"/>
      <c r="D107" s="14"/>
      <c r="E107" s="14"/>
      <c r="F107" s="14"/>
      <c r="G107" s="14"/>
      <c r="H107" s="14"/>
      <c r="I107" s="14"/>
      <c r="J107" s="14"/>
      <c r="K107" s="14"/>
      <c r="L107" s="14"/>
    </row>
    <row r="109" spans="3:12" x14ac:dyDescent="0.3">
      <c r="C109" s="1" t="s">
        <v>13</v>
      </c>
    </row>
    <row r="110" spans="3:12" x14ac:dyDescent="0.3">
      <c r="C110" t="s">
        <v>14</v>
      </c>
      <c r="D110" s="58">
        <v>-19.375</v>
      </c>
      <c r="E110" s="58">
        <v>-24.21875</v>
      </c>
      <c r="F110" s="58">
        <v>-29.0625</v>
      </c>
      <c r="G110" s="58">
        <v>-34.875</v>
      </c>
      <c r="H110" s="77">
        <f>-H15</f>
        <v>-45</v>
      </c>
      <c r="I110" s="77">
        <f t="shared" ref="I110:L110" si="63">-I15</f>
        <v>-45</v>
      </c>
      <c r="J110" s="77">
        <f t="shared" si="63"/>
        <v>-45</v>
      </c>
      <c r="K110" s="77">
        <f t="shared" si="63"/>
        <v>-45</v>
      </c>
      <c r="L110" s="77">
        <f t="shared" si="63"/>
        <v>-45</v>
      </c>
    </row>
    <row r="111" spans="3:12" x14ac:dyDescent="0.3">
      <c r="C111" t="s">
        <v>15</v>
      </c>
      <c r="D111" s="58">
        <v>-6.2533875000000014</v>
      </c>
      <c r="E111" s="58">
        <v>-7.5903814462500012</v>
      </c>
      <c r="F111" s="58">
        <v>-8.9651792333430009</v>
      </c>
      <c r="G111" s="58">
        <v>-10.293193368945806</v>
      </c>
      <c r="H111" s="77">
        <f>SUM(G66:G67)-SUM(H66:H67)</f>
        <v>0</v>
      </c>
      <c r="I111" s="77">
        <f t="shared" ref="I111:L111" si="64">SUM(H66:H67)-SUM(I66:I67)</f>
        <v>0</v>
      </c>
      <c r="J111" s="77">
        <f t="shared" si="64"/>
        <v>0</v>
      </c>
      <c r="K111" s="77">
        <f t="shared" si="64"/>
        <v>0</v>
      </c>
      <c r="L111" s="77">
        <f t="shared" si="64"/>
        <v>0</v>
      </c>
    </row>
    <row r="112" spans="3:12" x14ac:dyDescent="0.3">
      <c r="C112" s="5" t="s">
        <v>16</v>
      </c>
      <c r="D112" s="75">
        <v>-25.628387500000002</v>
      </c>
      <c r="E112" s="75">
        <v>-31.809131446249999</v>
      </c>
      <c r="F112" s="75">
        <v>-38.027679233343001</v>
      </c>
      <c r="G112" s="75">
        <v>-45.168193368945808</v>
      </c>
      <c r="H112" s="78">
        <f>SUM(H110:H111)</f>
        <v>-45</v>
      </c>
      <c r="I112" s="78">
        <f t="shared" ref="I112:L112" si="65">SUM(I110:I111)</f>
        <v>-45</v>
      </c>
      <c r="J112" s="78">
        <f t="shared" si="65"/>
        <v>-45</v>
      </c>
      <c r="K112" s="78">
        <f t="shared" si="65"/>
        <v>-45</v>
      </c>
      <c r="L112" s="78">
        <f t="shared" si="65"/>
        <v>-45</v>
      </c>
    </row>
    <row r="115" spans="3:12" x14ac:dyDescent="0.3">
      <c r="C115" s="1" t="s">
        <v>17</v>
      </c>
    </row>
    <row r="116" spans="3:12" x14ac:dyDescent="0.3">
      <c r="C116" t="s">
        <v>18</v>
      </c>
      <c r="D116" s="38">
        <v>0</v>
      </c>
      <c r="E116" s="38">
        <v>0</v>
      </c>
      <c r="F116" s="38">
        <v>0</v>
      </c>
      <c r="G116" s="38">
        <v>0</v>
      </c>
      <c r="H116" s="54"/>
      <c r="I116" s="54"/>
      <c r="J116" s="54"/>
      <c r="K116" s="54"/>
      <c r="L116" s="54"/>
    </row>
    <row r="117" spans="3:12" x14ac:dyDescent="0.3">
      <c r="C117" s="5" t="s">
        <v>74</v>
      </c>
      <c r="D117" s="72">
        <v>0</v>
      </c>
      <c r="E117" s="72">
        <v>0</v>
      </c>
      <c r="F117" s="72">
        <v>0</v>
      </c>
      <c r="G117" s="72">
        <v>0</v>
      </c>
      <c r="H117" s="9"/>
      <c r="I117" s="9"/>
      <c r="J117" s="9"/>
      <c r="K117" s="9"/>
      <c r="L117" s="9"/>
    </row>
    <row r="121" spans="3:12" x14ac:dyDescent="0.3">
      <c r="C121" t="s">
        <v>19</v>
      </c>
      <c r="D121" s="57">
        <f>SUM(D117+D112+D106)</f>
        <v>8.6302617793428169</v>
      </c>
      <c r="E121" s="57">
        <f t="shared" ref="E121" si="66">SUM(E117+E112+E106)</f>
        <v>12.282877210867923</v>
      </c>
      <c r="F121" s="57">
        <f t="shared" ref="F121:G121" si="67">SUM(F117+F112+F106)</f>
        <v>11.373617092234689</v>
      </c>
      <c r="G121" s="57">
        <f t="shared" si="67"/>
        <v>11.929046788536226</v>
      </c>
      <c r="H121" s="10"/>
      <c r="I121" s="10"/>
      <c r="J121" s="10"/>
      <c r="K121" s="10"/>
      <c r="L121" s="10"/>
    </row>
    <row r="122" spans="3:12" x14ac:dyDescent="0.3">
      <c r="C122" t="s">
        <v>20</v>
      </c>
      <c r="D122" s="53">
        <v>83.5</v>
      </c>
      <c r="E122" s="57">
        <f>D123</f>
        <v>92.130261779342817</v>
      </c>
      <c r="F122" s="57">
        <f t="shared" ref="F122:G122" si="68">E123</f>
        <v>104.41313899021074</v>
      </c>
      <c r="G122" s="57">
        <f t="shared" si="68"/>
        <v>115.78675608244544</v>
      </c>
      <c r="H122" s="10"/>
      <c r="I122" s="10"/>
      <c r="J122" s="10"/>
      <c r="K122" s="10"/>
      <c r="L122" s="10"/>
    </row>
    <row r="123" spans="3:12" x14ac:dyDescent="0.3">
      <c r="C123" s="11" t="s">
        <v>21</v>
      </c>
      <c r="D123" s="56">
        <f>SUM(D121:D122)</f>
        <v>92.130261779342817</v>
      </c>
      <c r="E123" s="56">
        <f t="shared" ref="E123" si="69">SUM(E121:E122)</f>
        <v>104.41313899021074</v>
      </c>
      <c r="F123" s="56">
        <f t="shared" ref="F123" si="70">SUM(F121:F122)</f>
        <v>115.78675608244544</v>
      </c>
      <c r="G123" s="56">
        <f t="shared" ref="G123" si="71">SUM(G121:G122)</f>
        <v>127.71580287098166</v>
      </c>
      <c r="H123" s="12"/>
      <c r="I123" s="12"/>
      <c r="J123" s="12"/>
      <c r="K123" s="12"/>
      <c r="L123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Projections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Ruoxi Zhang</cp:lastModifiedBy>
  <dcterms:created xsi:type="dcterms:W3CDTF">2016-09-26T09:15:51Z</dcterms:created>
  <dcterms:modified xsi:type="dcterms:W3CDTF">2024-09-26T03:34:46Z</dcterms:modified>
</cp:coreProperties>
</file>