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inance Fuctions\"/>
    </mc:Choice>
  </mc:AlternateContent>
  <xr:revisionPtr revIDLastSave="0" documentId="13_ncr:1_{DBA9E22A-0765-4795-81D7-EC8E2C15D3AE}" xr6:coauthVersionLast="47" xr6:coauthVersionMax="47" xr10:uidLastSave="{00000000-0000-0000-0000-000000000000}"/>
  <bookViews>
    <workbookView xWindow="1632" yWindow="636" windowWidth="17064" windowHeight="12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TEREST_RATE">Sheet1!$G$5</definedName>
    <definedName name="LOAN_TERM">Sheet1!$G$4</definedName>
    <definedName name="PRINCIPAL">Sheet1!$G$3</definedName>
    <definedName name="START_YEAR">Sheet1!#REF!</definedName>
  </definedNames>
  <calcPr calcId="191029" calcMode="autoNoTable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16" i="1"/>
  <c r="E17" i="1"/>
  <c r="G10" i="1"/>
  <c r="G8" i="1"/>
  <c r="D18" i="1"/>
  <c r="D17" i="1"/>
  <c r="B16" i="2"/>
  <c r="D16" i="2" s="1"/>
  <c r="F15" i="2"/>
  <c r="C16" i="2" s="1"/>
  <c r="G10" i="2"/>
  <c r="G8" i="2"/>
  <c r="E16" i="2" l="1"/>
  <c r="F16" i="2" s="1"/>
  <c r="C17" i="2" s="1"/>
  <c r="B17" i="2"/>
  <c r="D17" i="2" s="1"/>
  <c r="E17" i="2"/>
  <c r="B18" i="2"/>
  <c r="F17" i="2" l="1"/>
  <c r="C18" i="2" s="1"/>
  <c r="B19" i="2"/>
  <c r="E18" i="2"/>
  <c r="F18" i="2" s="1"/>
  <c r="C19" i="2" s="1"/>
  <c r="D18" i="2"/>
  <c r="F15" i="1"/>
  <c r="C16" i="1" s="1"/>
  <c r="E16" i="1"/>
  <c r="B17" i="1"/>
  <c r="F16" i="1" l="1"/>
  <c r="D19" i="2"/>
  <c r="B20" i="2"/>
  <c r="E19" i="2"/>
  <c r="F19" i="2" s="1"/>
  <c r="C20" i="2" s="1"/>
  <c r="B18" i="1"/>
  <c r="C17" i="1"/>
  <c r="B21" i="2" l="1"/>
  <c r="E20" i="2"/>
  <c r="F20" i="2" s="1"/>
  <c r="C21" i="2" s="1"/>
  <c r="D20" i="2"/>
  <c r="B19" i="1"/>
  <c r="E18" i="1"/>
  <c r="F17" i="1"/>
  <c r="C18" i="1" s="1"/>
  <c r="D21" i="2" l="1"/>
  <c r="B22" i="2"/>
  <c r="E21" i="2"/>
  <c r="F21" i="2" s="1"/>
  <c r="C22" i="2" s="1"/>
  <c r="C19" i="1"/>
  <c r="B20" i="1"/>
  <c r="D19" i="1"/>
  <c r="E19" i="1"/>
  <c r="B23" i="2" l="1"/>
  <c r="E22" i="2"/>
  <c r="F22" i="2" s="1"/>
  <c r="C23" i="2" s="1"/>
  <c r="D22" i="2"/>
  <c r="B21" i="1"/>
  <c r="D20" i="1"/>
  <c r="E20" i="1"/>
  <c r="F19" i="1"/>
  <c r="C20" i="1" s="1"/>
  <c r="D23" i="2" l="1"/>
  <c r="B24" i="2"/>
  <c r="E23" i="2"/>
  <c r="F23" i="2" s="1"/>
  <c r="C24" i="2" s="1"/>
  <c r="F20" i="1"/>
  <c r="C21" i="1" s="1"/>
  <c r="B22" i="1"/>
  <c r="D21" i="1"/>
  <c r="E21" i="1"/>
  <c r="B25" i="2" l="1"/>
  <c r="E24" i="2"/>
  <c r="F24" i="2" s="1"/>
  <c r="C25" i="2" s="1"/>
  <c r="D24" i="2"/>
  <c r="B23" i="1"/>
  <c r="D22" i="1"/>
  <c r="E22" i="1"/>
  <c r="F21" i="1"/>
  <c r="C22" i="1" s="1"/>
  <c r="D25" i="2" l="1"/>
  <c r="B26" i="2"/>
  <c r="E25" i="2"/>
  <c r="F25" i="2" s="1"/>
  <c r="C26" i="2" s="1"/>
  <c r="F22" i="1"/>
  <c r="C23" i="1" s="1"/>
  <c r="B24" i="1"/>
  <c r="D23" i="1"/>
  <c r="E23" i="1"/>
  <c r="B27" i="2" l="1"/>
  <c r="E26" i="2"/>
  <c r="F26" i="2" s="1"/>
  <c r="C27" i="2" s="1"/>
  <c r="D26" i="2"/>
  <c r="B25" i="1"/>
  <c r="D24" i="1"/>
  <c r="E24" i="1"/>
  <c r="F23" i="1"/>
  <c r="C24" i="1" s="1"/>
  <c r="D27" i="2" l="1"/>
  <c r="B28" i="2"/>
  <c r="E27" i="2"/>
  <c r="F27" i="2" s="1"/>
  <c r="C28" i="2" s="1"/>
  <c r="F24" i="1"/>
  <c r="C25" i="1" s="1"/>
  <c r="B26" i="1"/>
  <c r="D25" i="1"/>
  <c r="E25" i="1"/>
  <c r="B29" i="2" l="1"/>
  <c r="E28" i="2"/>
  <c r="F28" i="2" s="1"/>
  <c r="C29" i="2" s="1"/>
  <c r="D28" i="2"/>
  <c r="B27" i="1"/>
  <c r="D26" i="1"/>
  <c r="E26" i="1"/>
  <c r="F25" i="1"/>
  <c r="C26" i="1" s="1"/>
  <c r="D29" i="2" l="1"/>
  <c r="B30" i="2"/>
  <c r="E29" i="2"/>
  <c r="F29" i="2" s="1"/>
  <c r="C30" i="2" s="1"/>
  <c r="F26" i="1"/>
  <c r="C27" i="1" s="1"/>
  <c r="B28" i="1"/>
  <c r="D27" i="1"/>
  <c r="E27" i="1"/>
  <c r="B31" i="2" l="1"/>
  <c r="E30" i="2"/>
  <c r="F30" i="2" s="1"/>
  <c r="C31" i="2" s="1"/>
  <c r="D30" i="2"/>
  <c r="B29" i="1"/>
  <c r="D28" i="1"/>
  <c r="E28" i="1"/>
  <c r="F27" i="1"/>
  <c r="C28" i="1" s="1"/>
  <c r="F28" i="1" l="1"/>
  <c r="C29" i="1" s="1"/>
  <c r="D31" i="2"/>
  <c r="B32" i="2"/>
  <c r="E31" i="2"/>
  <c r="F31" i="2" s="1"/>
  <c r="C32" i="2" s="1"/>
  <c r="B30" i="1"/>
  <c r="D29" i="1"/>
  <c r="E29" i="1"/>
  <c r="F29" i="1" s="1"/>
  <c r="C30" i="1" s="1"/>
  <c r="B33" i="2" l="1"/>
  <c r="E32" i="2"/>
  <c r="F32" i="2" s="1"/>
  <c r="C33" i="2" s="1"/>
  <c r="D32" i="2"/>
  <c r="B31" i="1"/>
  <c r="D30" i="1"/>
  <c r="E30" i="1"/>
  <c r="F30" i="1" s="1"/>
  <c r="C31" i="1" s="1"/>
  <c r="D33" i="2" l="1"/>
  <c r="B34" i="2"/>
  <c r="E33" i="2"/>
  <c r="F33" i="2" s="1"/>
  <c r="C34" i="2" s="1"/>
  <c r="B32" i="1"/>
  <c r="D31" i="1"/>
  <c r="E31" i="1"/>
  <c r="F31" i="1" s="1"/>
  <c r="C32" i="1" s="1"/>
  <c r="B35" i="2" l="1"/>
  <c r="E34" i="2"/>
  <c r="F34" i="2" s="1"/>
  <c r="C35" i="2" s="1"/>
  <c r="D34" i="2"/>
  <c r="B33" i="1"/>
  <c r="D32" i="1"/>
  <c r="E32" i="1"/>
  <c r="F32" i="1" s="1"/>
  <c r="C33" i="1" s="1"/>
  <c r="D35" i="2" l="1"/>
  <c r="E35" i="2"/>
  <c r="F35" i="2" s="1"/>
  <c r="B34" i="1"/>
  <c r="D33" i="1"/>
  <c r="E33" i="1"/>
  <c r="F33" i="1" s="1"/>
  <c r="C34" i="1" s="1"/>
  <c r="B35" i="1" l="1"/>
  <c r="D34" i="1"/>
  <c r="E34" i="1"/>
  <c r="F34" i="1" s="1"/>
  <c r="C35" i="1" s="1"/>
  <c r="D35" i="1" l="1"/>
  <c r="E35" i="1"/>
  <c r="F35" i="1" s="1"/>
</calcChain>
</file>

<file path=xl/sharedStrings.xml><?xml version="1.0" encoding="utf-8"?>
<sst xmlns="http://schemas.openxmlformats.org/spreadsheetml/2006/main" count="34" uniqueCount="16">
  <si>
    <t>Amortizing loan example</t>
  </si>
  <si>
    <t>Loan amount</t>
  </si>
  <si>
    <t>Interest rate</t>
  </si>
  <si>
    <t>Term (in years)</t>
  </si>
  <si>
    <t>Yearly repayment</t>
  </si>
  <si>
    <t>Monthly repayment</t>
  </si>
  <si>
    <t>Year #</t>
  </si>
  <si>
    <t>Beg. Balance</t>
  </si>
  <si>
    <t>Interest</t>
  </si>
  <si>
    <t>Principal</t>
  </si>
  <si>
    <t>End Balance</t>
  </si>
  <si>
    <t>N/A</t>
  </si>
  <si>
    <t>~=IPMT(INTEREST_RATE,B18,LOAN_TERM,PRINCIPAL)</t>
  </si>
  <si>
    <t>`=PMT(G5,G4,G3)</t>
  </si>
  <si>
    <t>`=PMT(G5/12,G4*12,G3)</t>
  </si>
  <si>
    <t>~=PPMT(INTEREST_RATE,B17,LOAN_TERM,PRINCIPAL)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</si>
</sst>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-* #,##0.00_-;\-* #,##0.00_-;_-* &quot;-&quot;??_-;_-@_-"/>
    <numFmt numFmtId="165" formatCode="_-[$$-409]* #,##0_ ;_-[$$-409]* \-#,##0\ ;_-[$$-409]* &quot;-&quot;_ ;_-@_ "/>
    <numFmt numFmtId="166" formatCode="_-* #,##0_-;\-* #,##0_-;_-* &quot;-&quot;??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5" fontId="0" fillId="2" borderId="1" xfId="0" applyNumberFormat="1" applyFill="1" applyBorder="1"/>
    <xf numFmtId="165" fontId="0" fillId="0" borderId="0" xfId="0" applyNumberFormat="1"/>
    <xf numFmtId="9" fontId="0" fillId="2" borderId="1" xfId="0" applyNumberFormat="1" applyFill="1" applyBorder="1"/>
    <xf numFmtId="10" fontId="1" fillId="0" borderId="0" xfId="0" applyNumberFormat="1" applyFont="1"/>
    <xf numFmtId="0" fontId="0" fillId="2" borderId="1" xfId="0" applyFill="1" applyBorder="1"/>
    <xf numFmtId="165" fontId="1" fillId="3" borderId="0" xfId="0" applyNumberFormat="1" applyFont="1" applyFill="1"/>
    <xf numFmtId="14" fontId="0" fillId="0" borderId="0" xfId="0" applyNumberFormat="1"/>
    <xf numFmtId="165" fontId="1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1" fillId="4" borderId="2" xfId="0" applyNumberFormat="1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6" xfId="0" applyNumberFormat="1" applyFont="1" applyBorder="1"/>
    <xf numFmtId="0" fontId="0" fillId="0" borderId="5" xfId="0" applyBorder="1" applyAlignment="1">
      <alignment horizontal="center"/>
    </xf>
    <xf numFmtId="165" fontId="0" fillId="0" borderId="6" xfId="0" applyNumberForma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8" xfId="0" applyNumberFormat="1" applyBorder="1"/>
    <xf numFmtId="165" fontId="0" fillId="0" borderId="9" xfId="0" applyNumberFormat="1" applyBorder="1"/>
    <xf numFmtId="166" fontId="0" fillId="2" borderId="1" xfId="1" applyNumberFormat="1" applyFont="1" applyFill="1" applyBorder="1"/>
    <xf numFmtId="167" fontId="0" fillId="2" borderId="10" xfId="0" applyNumberFormat="1" applyFill="1" applyBorder="1"/>
    <xf numFmtId="9" fontId="0" fillId="0" borderId="3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0"/>
  <sheetViews>
    <sheetView tabSelected="1" topLeftCell="A12" workbookViewId="0">
      <selection activeCell="F18" sqref="F18"/>
    </sheetView>
  </sheetViews>
  <sheetFormatPr defaultRowHeight="14.4" x14ac:dyDescent="0.3"/>
  <cols>
    <col min="1" max="1" width="5.44140625" customWidth="1"/>
    <col min="2" max="7" width="12.6640625" customWidth="1"/>
  </cols>
  <sheetData>
    <row r="2" spans="2:7" x14ac:dyDescent="0.3">
      <c r="B2" s="1" t="s">
        <v>0</v>
      </c>
    </row>
    <row r="3" spans="2:7" x14ac:dyDescent="0.3">
      <c r="B3" t="s">
        <v>1</v>
      </c>
      <c r="G3" s="2">
        <v>400000</v>
      </c>
    </row>
    <row r="4" spans="2:7" x14ac:dyDescent="0.3">
      <c r="B4" t="s">
        <v>3</v>
      </c>
      <c r="G4" s="6">
        <v>20</v>
      </c>
    </row>
    <row r="5" spans="2:7" x14ac:dyDescent="0.3">
      <c r="B5" t="s">
        <v>2</v>
      </c>
      <c r="G5" s="4">
        <v>0.04</v>
      </c>
    </row>
    <row r="7" spans="2:7" x14ac:dyDescent="0.3">
      <c r="B7" s="1"/>
      <c r="G7" s="5"/>
    </row>
    <row r="8" spans="2:7" x14ac:dyDescent="0.3">
      <c r="B8" s="1" t="s">
        <v>4</v>
      </c>
      <c r="G8" s="7">
        <f>PMT(G5,G4,G3)</f>
        <v>-29432.700131451558</v>
      </c>
    </row>
    <row r="9" spans="2:7" x14ac:dyDescent="0.3">
      <c r="F9" t="s">
        <v>13</v>
      </c>
      <c r="G9" s="3"/>
    </row>
    <row r="10" spans="2:7" x14ac:dyDescent="0.3">
      <c r="B10" s="1" t="s">
        <v>5</v>
      </c>
      <c r="G10" s="7">
        <f>PMT(G5/12,G4*12,G3)</f>
        <v>-2423.9213171976749</v>
      </c>
    </row>
    <row r="11" spans="2:7" x14ac:dyDescent="0.3">
      <c r="B11" s="1"/>
      <c r="F11" t="s">
        <v>14</v>
      </c>
      <c r="G11" s="9"/>
    </row>
    <row r="12" spans="2:7" x14ac:dyDescent="0.3">
      <c r="C12" t="s">
        <v>9</v>
      </c>
      <c r="D12" t="s">
        <v>15</v>
      </c>
    </row>
    <row r="13" spans="2:7" x14ac:dyDescent="0.3">
      <c r="B13" s="8"/>
      <c r="C13" t="s">
        <v>8</v>
      </c>
      <c r="D13" s="30" t="s">
        <v>12</v>
      </c>
      <c r="E13" s="8"/>
      <c r="F13" s="8"/>
    </row>
    <row r="14" spans="2:7" x14ac:dyDescent="0.3">
      <c r="B14" s="12" t="s">
        <v>6</v>
      </c>
      <c r="C14" s="13" t="s">
        <v>7</v>
      </c>
      <c r="D14" s="13" t="s">
        <v>8</v>
      </c>
      <c r="E14" s="13" t="s">
        <v>9</v>
      </c>
      <c r="F14" s="14" t="s">
        <v>10</v>
      </c>
      <c r="G14" s="9"/>
    </row>
    <row r="15" spans="2:7" x14ac:dyDescent="0.3">
      <c r="B15" s="15">
        <v>0</v>
      </c>
      <c r="C15" s="10" t="s">
        <v>11</v>
      </c>
      <c r="D15" s="10" t="s">
        <v>11</v>
      </c>
      <c r="E15" s="10" t="s">
        <v>11</v>
      </c>
      <c r="F15" s="16">
        <f>PRINCIPAL</f>
        <v>400000</v>
      </c>
      <c r="G15" s="11"/>
    </row>
    <row r="16" spans="2:7" x14ac:dyDescent="0.3">
      <c r="B16" s="17">
        <v>1</v>
      </c>
      <c r="C16" s="3">
        <f>F15</f>
        <v>400000</v>
      </c>
      <c r="D16" s="3">
        <f>IPMT(INTEREST_RATE,B16,LOAN_TERM,PRINCIPAL)</f>
        <v>-16000</v>
      </c>
      <c r="E16" s="3">
        <f t="shared" ref="E16:E35" si="0">PPMT(INTEREST_RATE,B16,LOAN_TERM,PRINCIPAL)</f>
        <v>-13432.700131451558</v>
      </c>
      <c r="F16" s="18">
        <f>C16+E16+G16</f>
        <v>386567.29986854846</v>
      </c>
      <c r="G16" s="11"/>
    </row>
    <row r="17" spans="2:7" x14ac:dyDescent="0.3">
      <c r="B17" s="19">
        <f>B16+1</f>
        <v>2</v>
      </c>
      <c r="C17" s="3">
        <f t="shared" ref="C17:C35" si="1">F16</f>
        <v>386567.29986854846</v>
      </c>
      <c r="D17" s="3">
        <f>IPMT(INTEREST_RATE,B17,LOAN_TERM,PRINCIPAL)</f>
        <v>-15462.691994741939</v>
      </c>
      <c r="E17" s="3">
        <f>PPMT(INTEREST_RATE,B17,LOAN_TERM,PRINCIPAL)</f>
        <v>-13970.008136709619</v>
      </c>
      <c r="F17" s="18">
        <f t="shared" ref="F17:F35" si="2">C17+E17+G17</f>
        <v>372597.29173183884</v>
      </c>
      <c r="G17" s="11"/>
    </row>
    <row r="18" spans="2:7" x14ac:dyDescent="0.3">
      <c r="B18" s="19">
        <f t="shared" ref="B18:B35" si="3">B17+1</f>
        <v>3</v>
      </c>
      <c r="C18" s="3">
        <f t="shared" si="1"/>
        <v>372597.29173183884</v>
      </c>
      <c r="D18" s="3">
        <f>IPMT(INTEREST_RATE,B18,LOAN_TERM,PRINCIPAL)</f>
        <v>-14903.891669273557</v>
      </c>
      <c r="E18" s="3">
        <f t="shared" si="0"/>
        <v>-14528.808462178002</v>
      </c>
      <c r="F18" s="18">
        <f>C18+E18+G18</f>
        <v>358068.48326966085</v>
      </c>
      <c r="G18" s="11"/>
    </row>
    <row r="19" spans="2:7" x14ac:dyDescent="0.3">
      <c r="B19" s="19">
        <f t="shared" si="3"/>
        <v>4</v>
      </c>
      <c r="C19" s="3">
        <f t="shared" si="1"/>
        <v>358068.48326966085</v>
      </c>
      <c r="D19" s="3">
        <f t="shared" ref="D16:D35" si="4">IPMT(INTEREST_RATE,B19,LOAN_TERM,PRINCIPAL)</f>
        <v>-14322.739330786435</v>
      </c>
      <c r="E19" s="3">
        <f t="shared" si="0"/>
        <v>-15109.960800665121</v>
      </c>
      <c r="F19" s="18">
        <f t="shared" si="2"/>
        <v>342958.52246899571</v>
      </c>
      <c r="G19" s="11"/>
    </row>
    <row r="20" spans="2:7" x14ac:dyDescent="0.3">
      <c r="B20" s="19">
        <f t="shared" si="3"/>
        <v>5</v>
      </c>
      <c r="C20" s="3">
        <f t="shared" si="1"/>
        <v>342958.52246899571</v>
      </c>
      <c r="D20" s="3">
        <f t="shared" si="4"/>
        <v>-13718.34089875983</v>
      </c>
      <c r="E20" s="3">
        <f t="shared" si="0"/>
        <v>-15714.359232691728</v>
      </c>
      <c r="F20" s="18">
        <f t="shared" si="2"/>
        <v>327244.16323630395</v>
      </c>
      <c r="G20" s="11"/>
    </row>
    <row r="21" spans="2:7" x14ac:dyDescent="0.3">
      <c r="B21" s="19">
        <f t="shared" si="3"/>
        <v>6</v>
      </c>
      <c r="C21" s="3">
        <f t="shared" si="1"/>
        <v>327244.16323630395</v>
      </c>
      <c r="D21" s="3">
        <f t="shared" si="4"/>
        <v>-13089.766529452163</v>
      </c>
      <c r="E21" s="3">
        <f t="shared" si="0"/>
        <v>-16342.933601999399</v>
      </c>
      <c r="F21" s="18">
        <f t="shared" si="2"/>
        <v>310901.22963430453</v>
      </c>
      <c r="G21" s="11"/>
    </row>
    <row r="22" spans="2:7" x14ac:dyDescent="0.3">
      <c r="B22" s="19">
        <f t="shared" si="3"/>
        <v>7</v>
      </c>
      <c r="C22" s="3">
        <f t="shared" si="1"/>
        <v>310901.22963430453</v>
      </c>
      <c r="D22" s="3">
        <f t="shared" si="4"/>
        <v>-12436.049185372183</v>
      </c>
      <c r="E22" s="3">
        <f t="shared" si="0"/>
        <v>-16996.650946079375</v>
      </c>
      <c r="F22" s="18">
        <f t="shared" si="2"/>
        <v>293904.57868822513</v>
      </c>
      <c r="G22" s="11"/>
    </row>
    <row r="23" spans="2:7" x14ac:dyDescent="0.3">
      <c r="B23" s="19">
        <f t="shared" si="3"/>
        <v>8</v>
      </c>
      <c r="C23" s="3">
        <f t="shared" si="1"/>
        <v>293904.57868822513</v>
      </c>
      <c r="D23" s="3">
        <f t="shared" si="4"/>
        <v>-11756.183147529013</v>
      </c>
      <c r="E23" s="3">
        <f t="shared" si="0"/>
        <v>-17676.516983922545</v>
      </c>
      <c r="F23" s="18">
        <f t="shared" si="2"/>
        <v>276228.06170430256</v>
      </c>
      <c r="G23" s="11"/>
    </row>
    <row r="24" spans="2:7" x14ac:dyDescent="0.3">
      <c r="B24" s="19">
        <f t="shared" si="3"/>
        <v>9</v>
      </c>
      <c r="C24" s="3">
        <f t="shared" si="1"/>
        <v>276228.06170430256</v>
      </c>
      <c r="D24" s="3">
        <f t="shared" si="4"/>
        <v>-11049.122468172109</v>
      </c>
      <c r="E24" s="3">
        <f t="shared" si="0"/>
        <v>-18383.577663279451</v>
      </c>
      <c r="F24" s="18">
        <f t="shared" si="2"/>
        <v>257844.4840410231</v>
      </c>
      <c r="G24" s="11"/>
    </row>
    <row r="25" spans="2:7" x14ac:dyDescent="0.3">
      <c r="B25" s="19">
        <f t="shared" si="3"/>
        <v>10</v>
      </c>
      <c r="C25" s="3">
        <f t="shared" si="1"/>
        <v>257844.4840410231</v>
      </c>
      <c r="D25" s="3">
        <f t="shared" si="4"/>
        <v>-10313.779361640931</v>
      </c>
      <c r="E25" s="3">
        <f t="shared" si="0"/>
        <v>-19118.920769810629</v>
      </c>
      <c r="F25" s="18">
        <f t="shared" si="2"/>
        <v>238725.56327121248</v>
      </c>
      <c r="G25" s="11"/>
    </row>
    <row r="26" spans="2:7" x14ac:dyDescent="0.3">
      <c r="B26" s="19">
        <f t="shared" si="3"/>
        <v>11</v>
      </c>
      <c r="C26" s="3">
        <f t="shared" si="1"/>
        <v>238725.56327121248</v>
      </c>
      <c r="D26" s="3">
        <f t="shared" si="4"/>
        <v>-9549.0225308485042</v>
      </c>
      <c r="E26" s="3">
        <f t="shared" si="0"/>
        <v>-19883.677600603052</v>
      </c>
      <c r="F26" s="18">
        <f t="shared" si="2"/>
        <v>218841.88567060942</v>
      </c>
      <c r="G26" s="11"/>
    </row>
    <row r="27" spans="2:7" x14ac:dyDescent="0.3">
      <c r="B27" s="19">
        <f t="shared" si="3"/>
        <v>12</v>
      </c>
      <c r="C27" s="3">
        <f t="shared" si="1"/>
        <v>218841.88567060942</v>
      </c>
      <c r="D27" s="3">
        <f t="shared" si="4"/>
        <v>-8753.6754268243822</v>
      </c>
      <c r="E27" s="3">
        <f t="shared" si="0"/>
        <v>-20679.024704627172</v>
      </c>
      <c r="F27" s="18">
        <f t="shared" si="2"/>
        <v>198162.86096598225</v>
      </c>
      <c r="G27" s="11"/>
    </row>
    <row r="28" spans="2:7" x14ac:dyDescent="0.3">
      <c r="B28" s="19">
        <f t="shared" si="3"/>
        <v>13</v>
      </c>
      <c r="C28" s="3">
        <f t="shared" si="1"/>
        <v>198162.86096598225</v>
      </c>
      <c r="D28" s="3">
        <f t="shared" si="4"/>
        <v>-7926.5144386392958</v>
      </c>
      <c r="E28" s="3">
        <f t="shared" si="0"/>
        <v>-21506.185692812262</v>
      </c>
      <c r="F28" s="18">
        <f t="shared" si="2"/>
        <v>176656.67527317</v>
      </c>
      <c r="G28" s="11"/>
    </row>
    <row r="29" spans="2:7" x14ac:dyDescent="0.3">
      <c r="B29" s="19">
        <f t="shared" si="3"/>
        <v>14</v>
      </c>
      <c r="C29" s="3">
        <f t="shared" si="1"/>
        <v>176656.67527317</v>
      </c>
      <c r="D29" s="3">
        <f t="shared" si="4"/>
        <v>-7066.2670109268056</v>
      </c>
      <c r="E29" s="3">
        <f t="shared" si="0"/>
        <v>-22366.433120524754</v>
      </c>
      <c r="F29" s="18">
        <f t="shared" si="2"/>
        <v>154290.24215264525</v>
      </c>
      <c r="G29" s="11"/>
    </row>
    <row r="30" spans="2:7" x14ac:dyDescent="0.3">
      <c r="B30" s="19">
        <f t="shared" si="3"/>
        <v>15</v>
      </c>
      <c r="C30" s="3">
        <f t="shared" si="1"/>
        <v>154290.24215264525</v>
      </c>
      <c r="D30" s="3">
        <f t="shared" si="4"/>
        <v>-6171.6096861058149</v>
      </c>
      <c r="E30" s="3">
        <f t="shared" si="0"/>
        <v>-23261.090445345744</v>
      </c>
      <c r="F30" s="18">
        <f t="shared" si="2"/>
        <v>131029.1517072995</v>
      </c>
      <c r="G30" s="11"/>
    </row>
    <row r="31" spans="2:7" x14ac:dyDescent="0.3">
      <c r="B31" s="19">
        <f t="shared" si="3"/>
        <v>16</v>
      </c>
      <c r="C31" s="3">
        <f t="shared" si="1"/>
        <v>131029.1517072995</v>
      </c>
      <c r="D31" s="3">
        <f t="shared" si="4"/>
        <v>-5241.1660682919855</v>
      </c>
      <c r="E31" s="3">
        <f t="shared" si="0"/>
        <v>-24191.534063159572</v>
      </c>
      <c r="F31" s="18">
        <f t="shared" si="2"/>
        <v>106837.61764413993</v>
      </c>
      <c r="G31" s="11"/>
    </row>
    <row r="32" spans="2:7" x14ac:dyDescent="0.3">
      <c r="B32" s="19">
        <f t="shared" si="3"/>
        <v>17</v>
      </c>
      <c r="C32" s="3">
        <f t="shared" si="1"/>
        <v>106837.61764413993</v>
      </c>
      <c r="D32" s="3">
        <f t="shared" si="4"/>
        <v>-4273.5047057656029</v>
      </c>
      <c r="E32" s="3">
        <f t="shared" si="0"/>
        <v>-25159.195425685954</v>
      </c>
      <c r="F32" s="18">
        <f t="shared" si="2"/>
        <v>81678.422218453983</v>
      </c>
      <c r="G32" s="11"/>
    </row>
    <row r="33" spans="2:7" x14ac:dyDescent="0.3">
      <c r="B33" s="19">
        <f t="shared" si="3"/>
        <v>18</v>
      </c>
      <c r="C33" s="3">
        <f t="shared" si="1"/>
        <v>81678.422218453983</v>
      </c>
      <c r="D33" s="3">
        <f t="shared" si="4"/>
        <v>-3267.136888738165</v>
      </c>
      <c r="E33" s="3">
        <f t="shared" si="0"/>
        <v>-26165.56324271339</v>
      </c>
      <c r="F33" s="18">
        <f t="shared" si="2"/>
        <v>55512.858975740593</v>
      </c>
      <c r="G33" s="11"/>
    </row>
    <row r="34" spans="2:7" x14ac:dyDescent="0.3">
      <c r="B34" s="19">
        <f t="shared" si="3"/>
        <v>19</v>
      </c>
      <c r="C34" s="3">
        <f t="shared" si="1"/>
        <v>55512.858975740593</v>
      </c>
      <c r="D34" s="3">
        <f t="shared" si="4"/>
        <v>-2220.5143590296293</v>
      </c>
      <c r="E34" s="3">
        <f t="shared" si="0"/>
        <v>-27212.18577242193</v>
      </c>
      <c r="F34" s="18">
        <f t="shared" si="2"/>
        <v>28300.673203318664</v>
      </c>
      <c r="G34" s="11"/>
    </row>
    <row r="35" spans="2:7" x14ac:dyDescent="0.3">
      <c r="B35" s="20">
        <f t="shared" si="3"/>
        <v>20</v>
      </c>
      <c r="C35" s="21">
        <f t="shared" si="1"/>
        <v>28300.673203318664</v>
      </c>
      <c r="D35" s="21">
        <f t="shared" si="4"/>
        <v>-1132.0269281327523</v>
      </c>
      <c r="E35" s="21">
        <f t="shared" si="0"/>
        <v>-28300.673203318809</v>
      </c>
      <c r="F35" s="22">
        <f t="shared" si="2"/>
        <v>-1.4551915228366852E-10</v>
      </c>
      <c r="G35" s="11"/>
    </row>
    <row r="36" spans="2:7" x14ac:dyDescent="0.3">
      <c r="B36" s="1"/>
    </row>
    <row r="37" spans="2:7" x14ac:dyDescent="0.3">
      <c r="B37" s="1"/>
    </row>
    <row r="38" spans="2:7" x14ac:dyDescent="0.3">
      <c r="B38" s="1"/>
    </row>
    <row r="39" spans="2:7" x14ac:dyDescent="0.3">
      <c r="B39" s="1"/>
    </row>
    <row r="40" spans="2:7" x14ac:dyDescent="0.3">
      <c r="B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5"/>
  <sheetViews>
    <sheetView workbookViewId="0">
      <selection activeCell="D1" sqref="D1"/>
    </sheetView>
  </sheetViews>
  <sheetFormatPr defaultRowHeight="14.4" x14ac:dyDescent="0.3"/>
  <cols>
    <col min="1" max="1" width="6.109375" customWidth="1"/>
    <col min="2" max="8" width="12.6640625" customWidth="1"/>
  </cols>
  <sheetData>
    <row r="2" spans="2:7" x14ac:dyDescent="0.3">
      <c r="B2" s="1" t="s">
        <v>0</v>
      </c>
    </row>
    <row r="3" spans="2:7" x14ac:dyDescent="0.3">
      <c r="B3" t="s">
        <v>1</v>
      </c>
      <c r="G3" s="2">
        <v>600000</v>
      </c>
    </row>
    <row r="4" spans="2:7" x14ac:dyDescent="0.3">
      <c r="B4" t="s">
        <v>3</v>
      </c>
      <c r="G4" s="23">
        <v>20</v>
      </c>
    </row>
    <row r="5" spans="2:7" x14ac:dyDescent="0.3">
      <c r="B5" t="s">
        <v>2</v>
      </c>
      <c r="G5" s="24">
        <v>4.2000000000000003E-2</v>
      </c>
    </row>
    <row r="6" spans="2:7" x14ac:dyDescent="0.3">
      <c r="G6" s="25"/>
    </row>
    <row r="8" spans="2:7" x14ac:dyDescent="0.3">
      <c r="B8" t="s">
        <v>4</v>
      </c>
      <c r="G8" s="7">
        <f>PMT($G$5,$G$4,$G$3)</f>
        <v>-44934.451937182952</v>
      </c>
    </row>
    <row r="9" spans="2:7" x14ac:dyDescent="0.3">
      <c r="B9" s="3"/>
      <c r="C9" s="3"/>
      <c r="D9" s="3"/>
      <c r="E9" s="3"/>
      <c r="F9" s="3"/>
      <c r="G9" s="3"/>
    </row>
    <row r="10" spans="2:7" x14ac:dyDescent="0.3">
      <c r="B10" t="s">
        <v>5</v>
      </c>
      <c r="G10" s="7">
        <f>PMT($G$5/12,$G$4*12,$G$3)</f>
        <v>-3699.4244125077389</v>
      </c>
    </row>
    <row r="11" spans="2:7" x14ac:dyDescent="0.3">
      <c r="B11" s="1"/>
    </row>
    <row r="12" spans="2:7" x14ac:dyDescent="0.3">
      <c r="B12" s="3"/>
      <c r="C12" s="3"/>
      <c r="D12" s="3"/>
      <c r="E12" s="3"/>
      <c r="F12" s="3"/>
      <c r="G12" s="3"/>
    </row>
    <row r="13" spans="2:7" x14ac:dyDescent="0.3">
      <c r="B13" s="1"/>
      <c r="G13" s="5"/>
    </row>
    <row r="14" spans="2:7" x14ac:dyDescent="0.3">
      <c r="B14" s="26" t="s">
        <v>6</v>
      </c>
      <c r="C14" s="27" t="s">
        <v>7</v>
      </c>
      <c r="D14" s="27" t="s">
        <v>8</v>
      </c>
      <c r="E14" s="27" t="s">
        <v>9</v>
      </c>
      <c r="F14" s="28" t="s">
        <v>10</v>
      </c>
      <c r="G14" s="9"/>
    </row>
    <row r="15" spans="2:7" x14ac:dyDescent="0.3">
      <c r="B15" s="29">
        <v>0</v>
      </c>
      <c r="C15" s="10" t="s">
        <v>11</v>
      </c>
      <c r="D15" s="10" t="s">
        <v>11</v>
      </c>
      <c r="E15" s="10" t="s">
        <v>11</v>
      </c>
      <c r="F15" s="16">
        <f>G3</f>
        <v>600000</v>
      </c>
      <c r="G15" s="3"/>
    </row>
    <row r="16" spans="2:7" x14ac:dyDescent="0.3">
      <c r="B16" s="19">
        <f>B15+1</f>
        <v>1</v>
      </c>
      <c r="C16" s="3">
        <f>F15</f>
        <v>600000</v>
      </c>
      <c r="D16" s="3">
        <f>IPMT($G$5, B16,$G$4,$G$3)</f>
        <v>-25200</v>
      </c>
      <c r="E16" s="3">
        <f>PPMT($G$5,B16,$G$4,$G$3)</f>
        <v>-19734.451937182948</v>
      </c>
      <c r="F16" s="18">
        <f>E16+C16</f>
        <v>580265.54806281708</v>
      </c>
      <c r="G16" s="9"/>
    </row>
    <row r="17" spans="2:6" x14ac:dyDescent="0.3">
      <c r="B17" s="19">
        <f t="shared" ref="B17:B35" si="0">B16+1</f>
        <v>2</v>
      </c>
      <c r="C17" s="3">
        <f t="shared" ref="C17:C35" si="1">F16</f>
        <v>580265.54806281708</v>
      </c>
      <c r="D17" s="3">
        <f t="shared" ref="D17:D35" si="2">IPMT($G$5, B17,$G$4,$G$3)</f>
        <v>-24371.153018638313</v>
      </c>
      <c r="E17" s="3">
        <f t="shared" ref="E17:E35" si="3">PPMT($G$5,B17,$G$4,$G$3)</f>
        <v>-20563.298918544631</v>
      </c>
      <c r="F17" s="18">
        <f t="shared" ref="F17:F35" si="4">E17+C17</f>
        <v>559702.24914427241</v>
      </c>
    </row>
    <row r="18" spans="2:6" x14ac:dyDescent="0.3">
      <c r="B18" s="19">
        <f t="shared" si="0"/>
        <v>3</v>
      </c>
      <c r="C18" s="3">
        <f t="shared" si="1"/>
        <v>559702.24914427241</v>
      </c>
      <c r="D18" s="3">
        <f t="shared" si="2"/>
        <v>-23507.494464059444</v>
      </c>
      <c r="E18" s="3">
        <f t="shared" si="3"/>
        <v>-21426.957473123508</v>
      </c>
      <c r="F18" s="18">
        <f t="shared" si="4"/>
        <v>538275.29167114885</v>
      </c>
    </row>
    <row r="19" spans="2:6" x14ac:dyDescent="0.3">
      <c r="B19" s="19">
        <f t="shared" si="0"/>
        <v>4</v>
      </c>
      <c r="C19" s="3">
        <f t="shared" si="1"/>
        <v>538275.29167114885</v>
      </c>
      <c r="D19" s="3">
        <f t="shared" si="2"/>
        <v>-22607.562250188254</v>
      </c>
      <c r="E19" s="3">
        <f t="shared" si="3"/>
        <v>-22326.889686994695</v>
      </c>
      <c r="F19" s="18">
        <f t="shared" si="4"/>
        <v>515948.40198415413</v>
      </c>
    </row>
    <row r="20" spans="2:6" x14ac:dyDescent="0.3">
      <c r="B20" s="19">
        <f t="shared" si="0"/>
        <v>5</v>
      </c>
      <c r="C20" s="3">
        <f t="shared" si="1"/>
        <v>515948.40198415413</v>
      </c>
      <c r="D20" s="3">
        <f t="shared" si="2"/>
        <v>-21669.832883334475</v>
      </c>
      <c r="E20" s="3">
        <f t="shared" si="3"/>
        <v>-23264.61905384847</v>
      </c>
      <c r="F20" s="18">
        <f t="shared" si="4"/>
        <v>492683.78293030564</v>
      </c>
    </row>
    <row r="21" spans="2:6" x14ac:dyDescent="0.3">
      <c r="B21" s="19">
        <f t="shared" si="0"/>
        <v>6</v>
      </c>
      <c r="C21" s="3">
        <f t="shared" si="1"/>
        <v>492683.78293030564</v>
      </c>
      <c r="D21" s="3">
        <f t="shared" si="2"/>
        <v>-20692.718883072845</v>
      </c>
      <c r="E21" s="3">
        <f t="shared" si="3"/>
        <v>-24241.733054110107</v>
      </c>
      <c r="F21" s="18">
        <f t="shared" si="4"/>
        <v>468442.04987619555</v>
      </c>
    </row>
    <row r="22" spans="2:6" x14ac:dyDescent="0.3">
      <c r="B22" s="19">
        <f t="shared" si="0"/>
        <v>7</v>
      </c>
      <c r="C22" s="3">
        <f t="shared" si="1"/>
        <v>468442.04987619555</v>
      </c>
      <c r="D22" s="3">
        <f t="shared" si="2"/>
        <v>-19674.566094800219</v>
      </c>
      <c r="E22" s="3">
        <f t="shared" si="3"/>
        <v>-25259.885842382733</v>
      </c>
      <c r="F22" s="18">
        <f t="shared" si="4"/>
        <v>443182.16403381282</v>
      </c>
    </row>
    <row r="23" spans="2:6" x14ac:dyDescent="0.3">
      <c r="B23" s="19">
        <f t="shared" si="0"/>
        <v>8</v>
      </c>
      <c r="C23" s="3">
        <f t="shared" si="1"/>
        <v>443182.16403381282</v>
      </c>
      <c r="D23" s="3">
        <f t="shared" si="2"/>
        <v>-18613.650889420143</v>
      </c>
      <c r="E23" s="3">
        <f t="shared" si="3"/>
        <v>-26320.801047762809</v>
      </c>
      <c r="F23" s="18">
        <f t="shared" si="4"/>
        <v>416861.36298605002</v>
      </c>
    </row>
    <row r="24" spans="2:6" x14ac:dyDescent="0.3">
      <c r="B24" s="19">
        <f t="shared" si="0"/>
        <v>9</v>
      </c>
      <c r="C24" s="3">
        <f t="shared" si="1"/>
        <v>416861.36298605002</v>
      </c>
      <c r="D24" s="3">
        <f t="shared" si="2"/>
        <v>-17508.177245414103</v>
      </c>
      <c r="E24" s="3">
        <f t="shared" si="3"/>
        <v>-27426.274691768849</v>
      </c>
      <c r="F24" s="18">
        <f t="shared" si="4"/>
        <v>389435.08829428116</v>
      </c>
    </row>
    <row r="25" spans="2:6" x14ac:dyDescent="0.3">
      <c r="B25" s="19">
        <f t="shared" si="0"/>
        <v>10</v>
      </c>
      <c r="C25" s="3">
        <f t="shared" si="1"/>
        <v>389435.08829428116</v>
      </c>
      <c r="D25" s="3">
        <f t="shared" si="2"/>
        <v>-16356.273708359809</v>
      </c>
      <c r="E25" s="3">
        <f t="shared" si="3"/>
        <v>-28578.178228823141</v>
      </c>
      <c r="F25" s="18">
        <f t="shared" si="4"/>
        <v>360856.91006545804</v>
      </c>
    </row>
    <row r="26" spans="2:6" x14ac:dyDescent="0.3">
      <c r="B26" s="19">
        <f t="shared" si="0"/>
        <v>11</v>
      </c>
      <c r="C26" s="3">
        <f t="shared" si="1"/>
        <v>360856.91006545804</v>
      </c>
      <c r="D26" s="3">
        <f t="shared" si="2"/>
        <v>-15155.99022274924</v>
      </c>
      <c r="E26" s="3">
        <f t="shared" si="3"/>
        <v>-29778.461714433706</v>
      </c>
      <c r="F26" s="18">
        <f t="shared" si="4"/>
        <v>331078.44835102436</v>
      </c>
    </row>
    <row r="27" spans="2:6" x14ac:dyDescent="0.3">
      <c r="B27" s="19">
        <f t="shared" si="0"/>
        <v>12</v>
      </c>
      <c r="C27" s="3">
        <f t="shared" si="1"/>
        <v>331078.44835102436</v>
      </c>
      <c r="D27" s="3">
        <f t="shared" si="2"/>
        <v>-13905.294830743027</v>
      </c>
      <c r="E27" s="3">
        <f t="shared" si="3"/>
        <v>-31029.157106439929</v>
      </c>
      <c r="F27" s="18">
        <f t="shared" si="4"/>
        <v>300049.29124458443</v>
      </c>
    </row>
    <row r="28" spans="2:6" x14ac:dyDescent="0.3">
      <c r="B28" s="19">
        <f t="shared" si="0"/>
        <v>13</v>
      </c>
      <c r="C28" s="3">
        <f t="shared" si="1"/>
        <v>300049.29124458443</v>
      </c>
      <c r="D28" s="3">
        <f t="shared" si="2"/>
        <v>-12602.070232272548</v>
      </c>
      <c r="E28" s="3">
        <f t="shared" si="3"/>
        <v>-32332.3817049104</v>
      </c>
      <c r="F28" s="18">
        <f t="shared" si="4"/>
        <v>267716.909539674</v>
      </c>
    </row>
    <row r="29" spans="2:6" x14ac:dyDescent="0.3">
      <c r="B29" s="19">
        <f t="shared" si="0"/>
        <v>14</v>
      </c>
      <c r="C29" s="3">
        <f t="shared" si="1"/>
        <v>267716.909539674</v>
      </c>
      <c r="D29" s="3">
        <f t="shared" si="2"/>
        <v>-11244.110200666311</v>
      </c>
      <c r="E29" s="3">
        <f t="shared" si="3"/>
        <v>-33690.341736516639</v>
      </c>
      <c r="F29" s="18">
        <f t="shared" si="4"/>
        <v>234026.56780315738</v>
      </c>
    </row>
    <row r="30" spans="2:6" x14ac:dyDescent="0.3">
      <c r="B30" s="19">
        <f t="shared" si="0"/>
        <v>15</v>
      </c>
      <c r="C30" s="3">
        <f t="shared" si="1"/>
        <v>234026.56780315738</v>
      </c>
      <c r="D30" s="3">
        <f t="shared" si="2"/>
        <v>-9829.1158477326117</v>
      </c>
      <c r="E30" s="3">
        <f t="shared" si="3"/>
        <v>-35105.336089450342</v>
      </c>
      <c r="F30" s="18">
        <f t="shared" si="4"/>
        <v>198921.23171370703</v>
      </c>
    </row>
    <row r="31" spans="2:6" x14ac:dyDescent="0.3">
      <c r="B31" s="19">
        <f t="shared" si="0"/>
        <v>16</v>
      </c>
      <c r="C31" s="3">
        <f t="shared" si="1"/>
        <v>198921.23171370703</v>
      </c>
      <c r="D31" s="3">
        <f t="shared" si="2"/>
        <v>-8354.6917319756976</v>
      </c>
      <c r="E31" s="3">
        <f t="shared" si="3"/>
        <v>-36579.760205207254</v>
      </c>
      <c r="F31" s="18">
        <f t="shared" si="4"/>
        <v>162341.47150849979</v>
      </c>
    </row>
    <row r="32" spans="2:6" x14ac:dyDescent="0.3">
      <c r="B32" s="19">
        <f t="shared" si="0"/>
        <v>17</v>
      </c>
      <c r="C32" s="3">
        <f t="shared" si="1"/>
        <v>162341.47150849979</v>
      </c>
      <c r="D32" s="3">
        <f t="shared" si="2"/>
        <v>-6818.3418033569942</v>
      </c>
      <c r="E32" s="3">
        <f t="shared" si="3"/>
        <v>-38116.110133825954</v>
      </c>
      <c r="F32" s="18">
        <f t="shared" si="4"/>
        <v>124225.36137467384</v>
      </c>
    </row>
    <row r="33" spans="2:6" x14ac:dyDescent="0.3">
      <c r="B33" s="19">
        <f t="shared" si="0"/>
        <v>18</v>
      </c>
      <c r="C33" s="3">
        <f t="shared" si="1"/>
        <v>124225.36137467384</v>
      </c>
      <c r="D33" s="3">
        <f t="shared" si="2"/>
        <v>-5217.4651777363033</v>
      </c>
      <c r="E33" s="3">
        <f t="shared" si="3"/>
        <v>-39716.986759446649</v>
      </c>
      <c r="F33" s="18">
        <f t="shared" si="4"/>
        <v>84508.374615227192</v>
      </c>
    </row>
    <row r="34" spans="2:6" x14ac:dyDescent="0.3">
      <c r="B34" s="19">
        <f t="shared" si="0"/>
        <v>19</v>
      </c>
      <c r="C34" s="3">
        <f t="shared" si="1"/>
        <v>84508.374615227192</v>
      </c>
      <c r="D34" s="3">
        <f t="shared" si="2"/>
        <v>-3549.3517338395441</v>
      </c>
      <c r="E34" s="3">
        <f t="shared" si="3"/>
        <v>-41385.100203343398</v>
      </c>
      <c r="F34" s="18">
        <f t="shared" si="4"/>
        <v>43123.274411883795</v>
      </c>
    </row>
    <row r="35" spans="2:6" x14ac:dyDescent="0.3">
      <c r="B35" s="20">
        <f t="shared" si="0"/>
        <v>20</v>
      </c>
      <c r="C35" s="21">
        <f t="shared" si="1"/>
        <v>43123.274411883795</v>
      </c>
      <c r="D35" s="21">
        <f t="shared" si="2"/>
        <v>-1811.177525299121</v>
      </c>
      <c r="E35" s="21">
        <f t="shared" si="3"/>
        <v>-43123.274411883831</v>
      </c>
      <c r="F35" s="22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INTEREST_RATE</vt:lpstr>
      <vt:lpstr>LOAN_TERM</vt:lpstr>
      <vt:lpstr>PRINCIPAL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2013-06-10T12:43:04Z</dcterms:created>
  <dcterms:modified xsi:type="dcterms:W3CDTF">2024-10-07T04:14:42Z</dcterms:modified>
</cp:coreProperties>
</file>