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0" yWindow="60" windowWidth="20490" windowHeight="7530" tabRatio="809" activeTab="1"/>
  </bookViews>
  <sheets>
    <sheet name="宏站验收记录单" sheetId="1" r:id="rId1"/>
    <sheet name="性能验收测试表格" sheetId="2" r:id="rId2"/>
    <sheet name="性能验收覆盖效果图" sheetId="3" r:id="rId3"/>
    <sheet name="基站遍历覆盖效果图" sheetId="6" r:id="rId4"/>
    <sheet name="站点验收天面勘测报告" sheetId="4" r:id="rId5"/>
    <sheet name="遗留问题汇总" sheetId="5" r:id="rId6"/>
    <sheet name="切换验收测试表格" sheetId="7" r:id="rId7"/>
  </sheets>
  <calcPr calcId="145621"/>
</workbook>
</file>

<file path=xl/calcChain.xml><?xml version="1.0" encoding="utf-8"?>
<calcChain xmlns="http://schemas.openxmlformats.org/spreadsheetml/2006/main">
  <c r="AX2" i="7" l="1"/>
  <c r="W20" i="7"/>
  <c r="W19" i="7"/>
  <c r="W18" i="7"/>
  <c r="W17" i="7"/>
  <c r="P20" i="7"/>
  <c r="AI20" i="7" s="1"/>
  <c r="P19" i="7"/>
  <c r="AI19" i="7" s="1"/>
  <c r="P18" i="7"/>
  <c r="AI18" i="7" s="1"/>
  <c r="P17" i="7"/>
  <c r="AC17" i="7" s="1"/>
  <c r="W14" i="7"/>
  <c r="W13" i="7"/>
  <c r="W12" i="7"/>
  <c r="W11" i="7"/>
  <c r="P14" i="7"/>
  <c r="AI14" i="7" s="1"/>
  <c r="P13" i="7"/>
  <c r="AI13" i="7" s="1"/>
  <c r="P12" i="7"/>
  <c r="AI12" i="7" s="1"/>
  <c r="P11" i="7"/>
  <c r="AI11" i="7" s="1"/>
  <c r="W8" i="7"/>
  <c r="P8" i="7"/>
  <c r="AI8" i="7" s="1"/>
  <c r="P7" i="7"/>
  <c r="AI7" i="7" s="1"/>
  <c r="W7" i="7"/>
  <c r="W6" i="7"/>
  <c r="P6" i="7"/>
  <c r="AI6" i="7" s="1"/>
  <c r="W5" i="7"/>
  <c r="P5" i="7"/>
  <c r="AC7" i="7" l="1"/>
  <c r="AI17" i="7"/>
  <c r="AC12" i="7"/>
  <c r="AC18" i="7"/>
  <c r="AC13" i="7"/>
  <c r="AC19" i="7"/>
  <c r="AC11" i="7"/>
  <c r="AC14" i="7"/>
  <c r="AC20" i="7"/>
  <c r="AC8" i="7"/>
  <c r="AC6" i="7"/>
  <c r="AI5" i="7" l="1"/>
  <c r="AC5" i="7"/>
  <c r="W77" i="2"/>
  <c r="P77" i="2"/>
  <c r="W52" i="2"/>
  <c r="P52" i="2"/>
  <c r="W27" i="2"/>
  <c r="P27" i="2"/>
  <c r="AC27" i="2" l="1"/>
  <c r="F3" i="1"/>
  <c r="F5" i="1"/>
  <c r="F7" i="1"/>
  <c r="B7" i="4" s="1"/>
  <c r="AC2" i="2" l="1"/>
  <c r="AC2" i="7"/>
  <c r="B6" i="4"/>
  <c r="C2" i="2"/>
  <c r="C4" i="6"/>
  <c r="C2" i="7"/>
  <c r="C4" i="3"/>
  <c r="X26" i="1" l="1"/>
  <c r="P26" i="1"/>
  <c r="H26" i="1"/>
  <c r="S2" i="4" l="1"/>
  <c r="S3" i="4"/>
  <c r="S1" i="4"/>
  <c r="AL78" i="6" l="1"/>
  <c r="AL9" i="6"/>
  <c r="AL10" i="6" l="1"/>
  <c r="AL79" i="6"/>
  <c r="AK9" i="6"/>
  <c r="AK78" i="6"/>
  <c r="AK79" i="6" l="1"/>
  <c r="AL80" i="6"/>
  <c r="AK10" i="6"/>
  <c r="AL11" i="6"/>
  <c r="AK11" i="6" l="1"/>
  <c r="AL12" i="6"/>
  <c r="AK12" i="6" s="1"/>
  <c r="AK80" i="6"/>
  <c r="AL81" i="6"/>
  <c r="AK81" i="6" s="1"/>
  <c r="AA26" i="1" l="1"/>
  <c r="S26" i="1"/>
  <c r="S27" i="1"/>
  <c r="AA27" i="1"/>
  <c r="K26" i="1"/>
  <c r="AX2" i="2" l="1"/>
  <c r="BI35" i="1" l="1"/>
  <c r="BG35" i="1"/>
  <c r="BE35" i="1"/>
  <c r="K27" i="1" l="1"/>
  <c r="W57" i="2" l="1"/>
  <c r="W56" i="2"/>
  <c r="W55" i="2"/>
  <c r="P57" i="2"/>
  <c r="AC57" i="2" s="1"/>
  <c r="P56" i="2"/>
  <c r="AI56" i="2" s="1"/>
  <c r="P55" i="2"/>
  <c r="AI55" i="2" s="1"/>
  <c r="P30" i="2"/>
  <c r="AC30" i="2" s="1"/>
  <c r="AI77" i="2"/>
  <c r="AC77" i="2"/>
  <c r="AI52" i="2"/>
  <c r="AC52" i="2"/>
  <c r="AI27" i="2"/>
  <c r="W32" i="2"/>
  <c r="W31" i="2"/>
  <c r="W30" i="2"/>
  <c r="W5" i="2"/>
  <c r="P32" i="2"/>
  <c r="AI32" i="2" s="1"/>
  <c r="P31" i="2"/>
  <c r="AI31" i="2" s="1"/>
  <c r="P5" i="2"/>
  <c r="AI5" i="2" s="1"/>
  <c r="W7" i="2"/>
  <c r="W6" i="2"/>
  <c r="P7" i="2"/>
  <c r="AI7" i="2" s="1"/>
  <c r="P6" i="2"/>
  <c r="AI6" i="2" s="1"/>
  <c r="AC31" i="2" l="1"/>
  <c r="AC32" i="2"/>
  <c r="AC6" i="2"/>
  <c r="AC7" i="2"/>
  <c r="AI57" i="2"/>
  <c r="AC56" i="2"/>
  <c r="AC55" i="2"/>
  <c r="AI30" i="2"/>
  <c r="AC5" i="2"/>
  <c r="Z7" i="1"/>
  <c r="Z9" i="1" l="1"/>
  <c r="AI75" i="2" l="1"/>
  <c r="AI73" i="2"/>
  <c r="AI72" i="2"/>
  <c r="W75" i="2"/>
  <c r="W72" i="2"/>
  <c r="P75" i="2"/>
  <c r="P72" i="2"/>
  <c r="AI50" i="2"/>
  <c r="AI47" i="2"/>
  <c r="W50" i="2"/>
  <c r="W47" i="2"/>
  <c r="P50" i="2"/>
  <c r="P47" i="2"/>
  <c r="AI25" i="2"/>
  <c r="W25" i="2"/>
  <c r="P25" i="2"/>
  <c r="AI22" i="2"/>
  <c r="W22" i="2"/>
  <c r="P22" i="2"/>
  <c r="AI74" i="2" l="1"/>
  <c r="AI71" i="2"/>
  <c r="AI70" i="2"/>
  <c r="AI49" i="2"/>
  <c r="AI48" i="2"/>
  <c r="AI46" i="2"/>
  <c r="AI45" i="2"/>
  <c r="AI24" i="2"/>
  <c r="AI23" i="2"/>
  <c r="AI21" i="2"/>
  <c r="AI20" i="2"/>
  <c r="K23" i="1" l="1"/>
  <c r="K22" i="1"/>
  <c r="K21" i="1"/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BH20" i="1" l="1"/>
  <c r="BH19" i="1"/>
  <c r="BF20" i="1"/>
  <c r="BF19" i="1"/>
  <c r="BD20" i="1"/>
  <c r="BD19" i="1"/>
  <c r="D8" i="4" l="1"/>
  <c r="B8" i="4"/>
  <c r="B13" i="4"/>
  <c r="D14" i="4"/>
  <c r="D13" i="4"/>
  <c r="D12" i="4"/>
  <c r="B20" i="4"/>
  <c r="B21" i="4"/>
  <c r="D20" i="4"/>
  <c r="D19" i="4"/>
  <c r="B18" i="4"/>
  <c r="B17" i="4"/>
  <c r="B16" i="4"/>
  <c r="B15" i="4"/>
  <c r="B14" i="4"/>
  <c r="B12" i="4"/>
  <c r="BJ28" i="2"/>
  <c r="BI28" i="2"/>
  <c r="BH28" i="2"/>
  <c r="BJ4" i="2"/>
  <c r="BI4" i="2"/>
  <c r="BH4" i="2"/>
  <c r="N56" i="1"/>
  <c r="N55" i="1"/>
  <c r="N53" i="1"/>
  <c r="N61" i="1"/>
  <c r="N60" i="1"/>
  <c r="N59" i="1"/>
  <c r="N14" i="1"/>
  <c r="AY16" i="1" s="1"/>
  <c r="Z14" i="1" s="1"/>
  <c r="N13" i="1"/>
  <c r="B9" i="4" s="1"/>
  <c r="H16" i="1"/>
  <c r="T16" i="1" s="1"/>
  <c r="H15" i="1"/>
  <c r="T15" i="1" s="1"/>
  <c r="H14" i="1"/>
  <c r="T14" i="1" s="1"/>
  <c r="H13" i="1"/>
  <c r="T13" i="1" s="1"/>
  <c r="D9" i="4" l="1"/>
  <c r="AX32" i="1"/>
  <c r="BE33" i="1"/>
  <c r="AA24" i="1"/>
  <c r="AA23" i="1"/>
  <c r="AA22" i="1"/>
  <c r="AA21" i="1"/>
  <c r="AA20" i="1"/>
  <c r="AA19" i="1"/>
  <c r="Z5" i="1"/>
  <c r="D6" i="4" s="1"/>
  <c r="Z3" i="1"/>
  <c r="F9" i="1"/>
  <c r="S33" i="1"/>
  <c r="S32" i="1"/>
  <c r="S30" i="1"/>
  <c r="S29" i="1"/>
  <c r="S28" i="1"/>
  <c r="S24" i="1"/>
  <c r="S23" i="1"/>
  <c r="S22" i="1"/>
  <c r="S21" i="1"/>
  <c r="S20" i="1"/>
  <c r="S19" i="1"/>
  <c r="AA33" i="1"/>
  <c r="AA32" i="1"/>
  <c r="AA30" i="1"/>
  <c r="AA29" i="1"/>
  <c r="AA28" i="1"/>
  <c r="X33" i="1"/>
  <c r="X32" i="1"/>
  <c r="X30" i="1"/>
  <c r="X29" i="1"/>
  <c r="X28" i="1"/>
  <c r="X27" i="1"/>
  <c r="X24" i="1"/>
  <c r="X23" i="1"/>
  <c r="X22" i="1"/>
  <c r="X21" i="1"/>
  <c r="X20" i="1"/>
  <c r="X19" i="1"/>
  <c r="P33" i="1"/>
  <c r="P32" i="1"/>
  <c r="P30" i="1"/>
  <c r="P29" i="1"/>
  <c r="P28" i="1"/>
  <c r="P27" i="1"/>
  <c r="P24" i="1"/>
  <c r="P20" i="1"/>
  <c r="P19" i="1"/>
  <c r="P23" i="1"/>
  <c r="P22" i="1"/>
  <c r="P21" i="1"/>
  <c r="K33" i="1"/>
  <c r="K32" i="1"/>
  <c r="K30" i="1"/>
  <c r="K29" i="1"/>
  <c r="K28" i="1"/>
  <c r="K24" i="1"/>
  <c r="K19" i="1"/>
  <c r="H33" i="1"/>
  <c r="H32" i="1"/>
  <c r="H30" i="1"/>
  <c r="H29" i="1"/>
  <c r="H28" i="1"/>
  <c r="H27" i="1"/>
  <c r="H24" i="1"/>
  <c r="H23" i="1"/>
  <c r="H22" i="1"/>
  <c r="H21" i="1"/>
  <c r="H20" i="1"/>
  <c r="K20" i="1" s="1"/>
  <c r="H19" i="1"/>
  <c r="AK2" i="7" l="1"/>
  <c r="C5" i="6"/>
  <c r="AK2" i="2"/>
  <c r="C5" i="3"/>
  <c r="AF32" i="1"/>
  <c r="AF28" i="1"/>
  <c r="AF23" i="1"/>
  <c r="AF19" i="1"/>
  <c r="AF29" i="1"/>
  <c r="AF20" i="1"/>
  <c r="AF31" i="1"/>
  <c r="AF27" i="1"/>
  <c r="AF22" i="1"/>
  <c r="AF33" i="1"/>
  <c r="AF30" i="1"/>
  <c r="AF26" i="1"/>
  <c r="AF21" i="1"/>
  <c r="AF24" i="1"/>
  <c r="P31" i="1"/>
  <c r="K31" i="1"/>
  <c r="H31" i="1"/>
  <c r="S31" i="1"/>
  <c r="X31" i="1"/>
  <c r="AD25" i="1"/>
  <c r="BI34" i="1" l="1"/>
  <c r="BG34" i="1"/>
  <c r="BE34" i="1"/>
  <c r="BG33" i="1"/>
  <c r="BI33" i="1"/>
  <c r="W74" i="2" l="1"/>
  <c r="W73" i="2"/>
  <c r="W71" i="2"/>
  <c r="W70" i="2"/>
  <c r="P74" i="2"/>
  <c r="P73" i="2"/>
  <c r="P71" i="2"/>
  <c r="P70" i="2"/>
  <c r="W49" i="2"/>
  <c r="W48" i="2"/>
  <c r="W46" i="2"/>
  <c r="W45" i="2"/>
  <c r="P49" i="2"/>
  <c r="P48" i="2"/>
  <c r="P46" i="2"/>
  <c r="P45" i="2"/>
  <c r="AC45" i="2" s="1"/>
  <c r="P21" i="2"/>
  <c r="P24" i="2"/>
  <c r="W24" i="2"/>
  <c r="W23" i="2"/>
  <c r="P23" i="2"/>
  <c r="P20" i="2"/>
  <c r="W20" i="2"/>
  <c r="W21" i="2"/>
  <c r="AC71" i="2" l="1"/>
  <c r="AC49" i="2"/>
  <c r="AC73" i="2"/>
  <c r="AC20" i="2"/>
  <c r="AC46" i="2"/>
  <c r="AC70" i="2"/>
  <c r="AC74" i="2"/>
  <c r="AC24" i="2"/>
  <c r="AC23" i="2"/>
  <c r="AC21" i="2"/>
  <c r="AC48" i="2"/>
  <c r="N16" i="1" l="1"/>
  <c r="N15" i="1"/>
  <c r="E67" i="1" l="1"/>
  <c r="Z13" i="1"/>
  <c r="BE8" i="1"/>
  <c r="BE7" i="1"/>
  <c r="BE6" i="1"/>
  <c r="C143" i="3" l="1"/>
  <c r="O2" i="4"/>
  <c r="M2" i="4" s="1"/>
  <c r="K67" i="1" s="1"/>
  <c r="D3" i="4"/>
  <c r="O1" i="4"/>
  <c r="C28" i="3"/>
  <c r="C258" i="3"/>
  <c r="P74" i="1" l="1"/>
  <c r="P73" i="1" s="1"/>
  <c r="O3" i="4"/>
  <c r="P17" i="1" l="1"/>
  <c r="X17" i="1"/>
  <c r="H17" i="1"/>
  <c r="N26" i="1" l="1"/>
  <c r="AY30" i="1"/>
  <c r="N30" i="1"/>
  <c r="AD26" i="1"/>
  <c r="BA30" i="1"/>
  <c r="AD30" i="1"/>
  <c r="V26" i="1"/>
  <c r="AZ30" i="1"/>
  <c r="V30" i="1"/>
  <c r="N31" i="1"/>
  <c r="W26" i="2"/>
  <c r="AY27" i="1"/>
  <c r="N21" i="1"/>
  <c r="N20" i="1"/>
  <c r="N23" i="1"/>
  <c r="N24" i="1"/>
  <c r="N19" i="1"/>
  <c r="N22" i="1"/>
  <c r="AY24" i="1"/>
  <c r="AY20" i="1"/>
  <c r="N32" i="1"/>
  <c r="AY29" i="1"/>
  <c r="AY23" i="1"/>
  <c r="AY19" i="1"/>
  <c r="N29" i="1"/>
  <c r="AY32" i="1"/>
  <c r="AY28" i="1"/>
  <c r="AY22" i="1"/>
  <c r="AY18" i="1"/>
  <c r="N28" i="1"/>
  <c r="AY31" i="1"/>
  <c r="AY26" i="1"/>
  <c r="AY21" i="1"/>
  <c r="N33" i="1"/>
  <c r="N27" i="1"/>
  <c r="W76" i="2"/>
  <c r="BA27" i="1"/>
  <c r="AD23" i="1"/>
  <c r="AD19" i="1"/>
  <c r="AD24" i="1"/>
  <c r="AD22" i="1"/>
  <c r="AD21" i="1"/>
  <c r="AD20" i="1"/>
  <c r="BA32" i="1"/>
  <c r="BA28" i="1"/>
  <c r="BA22" i="1"/>
  <c r="BA18" i="1"/>
  <c r="AD32" i="1"/>
  <c r="AD27" i="1"/>
  <c r="BA20" i="1"/>
  <c r="BA31" i="1"/>
  <c r="BA26" i="1"/>
  <c r="BA21" i="1"/>
  <c r="BA24" i="1"/>
  <c r="AD29" i="1"/>
  <c r="BA29" i="1"/>
  <c r="BA23" i="1"/>
  <c r="BA19" i="1"/>
  <c r="AD33" i="1"/>
  <c r="AD28" i="1"/>
  <c r="W51" i="2"/>
  <c r="AZ27" i="1"/>
  <c r="V22" i="1"/>
  <c r="V21" i="1"/>
  <c r="V24" i="1"/>
  <c r="V23" i="1"/>
  <c r="V19" i="1"/>
  <c r="V20" i="1"/>
  <c r="AZ29" i="1"/>
  <c r="AZ23" i="1"/>
  <c r="AZ19" i="1"/>
  <c r="V29" i="1"/>
  <c r="AZ26" i="1"/>
  <c r="AZ32" i="1"/>
  <c r="AZ28" i="1"/>
  <c r="AZ22" i="1"/>
  <c r="AZ18" i="1"/>
  <c r="V33" i="1"/>
  <c r="V28" i="1"/>
  <c r="AZ31" i="1"/>
  <c r="AZ21" i="1"/>
  <c r="V32" i="1"/>
  <c r="V27" i="1"/>
  <c r="AZ24" i="1"/>
  <c r="AZ20" i="1"/>
  <c r="V31" i="1"/>
  <c r="L39" i="1"/>
  <c r="Q39" i="1"/>
  <c r="Q40" i="1" s="1"/>
  <c r="V39" i="1"/>
  <c r="V40" i="1" s="1"/>
  <c r="V41" i="1" l="1"/>
  <c r="BP30" i="2" s="1"/>
  <c r="BP29" i="2"/>
  <c r="Q41" i="1"/>
  <c r="BO29" i="2"/>
  <c r="L41" i="1"/>
  <c r="L40" i="1"/>
  <c r="BN29" i="2" s="1"/>
  <c r="AX29" i="1"/>
  <c r="L42" i="1"/>
  <c r="BN31" i="2" s="1"/>
  <c r="L44" i="1"/>
  <c r="L43" i="1"/>
  <c r="BN32" i="2" s="1"/>
  <c r="AC26" i="2"/>
  <c r="AI26" i="2"/>
  <c r="AY47" i="1" s="1"/>
  <c r="V44" i="1"/>
  <c r="V42" i="1"/>
  <c r="BP31" i="2" s="1"/>
  <c r="V43" i="1"/>
  <c r="BP32" i="2" s="1"/>
  <c r="BA47" i="1"/>
  <c r="AX31" i="1"/>
  <c r="AX30" i="1"/>
  <c r="AC51" i="2"/>
  <c r="AI51" i="2"/>
  <c r="AZ47" i="1" s="1"/>
  <c r="Q43" i="1"/>
  <c r="BO32" i="2" s="1"/>
  <c r="Q42" i="1"/>
  <c r="BO31" i="2" s="1"/>
  <c r="Q44" i="1"/>
  <c r="AY50" i="1"/>
  <c r="AY49" i="1"/>
  <c r="AZ50" i="1"/>
  <c r="AZ49" i="1"/>
  <c r="BO44" i="2" s="1"/>
  <c r="BA50" i="1"/>
  <c r="BA49" i="1"/>
  <c r="BP44" i="2" s="1"/>
  <c r="AA31" i="1"/>
  <c r="AD31" i="1" s="1"/>
  <c r="B19" i="4"/>
  <c r="N236" i="3"/>
  <c r="N121" i="3"/>
  <c r="N6" i="3"/>
  <c r="BN44" i="2" l="1"/>
  <c r="AX49" i="1"/>
  <c r="N49" i="1" s="1"/>
  <c r="AX50" i="1"/>
  <c r="BV23" i="2"/>
  <c r="BW23" i="2" s="1"/>
  <c r="AX47" i="1"/>
  <c r="N47" i="1" s="1"/>
  <c r="BA35" i="1"/>
  <c r="AZ35" i="1"/>
  <c r="AY35" i="1"/>
  <c r="AX34" i="1"/>
  <c r="N54" i="1" s="1"/>
  <c r="BR70" i="2"/>
  <c r="BS70" i="2" s="1"/>
  <c r="N50" i="1"/>
  <c r="BV25" i="2"/>
  <c r="BW25" i="2" s="1"/>
  <c r="BA48" i="1"/>
  <c r="BP45" i="2"/>
  <c r="BV24" i="2"/>
  <c r="BW24" i="2" s="1"/>
  <c r="BN30" i="2"/>
  <c r="BO30" i="2"/>
  <c r="BR69" i="2" s="1"/>
  <c r="BS69" i="2" s="1"/>
  <c r="AX18" i="1"/>
  <c r="AX26" i="1"/>
  <c r="AX23" i="1"/>
  <c r="AX28" i="1"/>
  <c r="AX24" i="1"/>
  <c r="AX22" i="1"/>
  <c r="AX27" i="1"/>
  <c r="AX21" i="1"/>
  <c r="AX20" i="1"/>
  <c r="BZ25" i="2" l="1"/>
  <c r="CA25" i="2" s="1"/>
  <c r="AZ48" i="1"/>
  <c r="BO45" i="2"/>
  <c r="AY48" i="1"/>
  <c r="BN45" i="2"/>
  <c r="AX19" i="1"/>
  <c r="AX33" i="1" s="1"/>
  <c r="BZ23" i="2" l="1"/>
  <c r="CA23" i="2" s="1"/>
  <c r="AX48" i="1"/>
  <c r="N48" i="1" s="1"/>
  <c r="AX35" i="1" s="1"/>
  <c r="AX65" i="1" s="1"/>
  <c r="H65" i="1" s="1"/>
  <c r="BM25" i="2"/>
  <c r="F71" i="1" s="1"/>
  <c r="N62" i="1"/>
  <c r="BZ24" i="2"/>
  <c r="BM23" i="2" l="1"/>
  <c r="F69" i="1" s="1"/>
  <c r="CA24" i="2"/>
  <c r="K68" i="1"/>
  <c r="BM24" i="2" l="1"/>
  <c r="F70" i="1" s="1"/>
  <c r="B69" i="1"/>
  <c r="B68" i="1"/>
</calcChain>
</file>

<file path=xl/sharedStrings.xml><?xml version="1.0" encoding="utf-8"?>
<sst xmlns="http://schemas.openxmlformats.org/spreadsheetml/2006/main" count="729" uniqueCount="442">
  <si>
    <t>站名：</t>
  </si>
  <si>
    <t>日期：</t>
  </si>
  <si>
    <t>站号：</t>
  </si>
  <si>
    <t>区县：</t>
  </si>
  <si>
    <t>地址：</t>
  </si>
  <si>
    <t>站型：</t>
  </si>
  <si>
    <t>设备类型：</t>
  </si>
  <si>
    <t>相关参数验收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</si>
  <si>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</si>
  <si>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</si>
  <si>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</si>
  <si>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</si>
  <si>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</si>
  <si>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</si>
  <si>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</si>
  <si>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传输带宽</t>
  </si>
  <si>
    <t>LAC</t>
  </si>
  <si>
    <t xml:space="preserve"> </t>
  </si>
  <si>
    <t>传输IP配置</t>
  </si>
  <si>
    <t>CI</t>
  </si>
  <si>
    <t>小区参数</t>
  </si>
  <si>
    <t>结果</t>
  </si>
  <si>
    <t>RsPower(dBm)</t>
  </si>
  <si>
    <t>PA</t>
  </si>
  <si>
    <t>PB</t>
  </si>
  <si>
    <t>天线挂高（米）</t>
  </si>
  <si>
    <t>方位角（度）</t>
  </si>
  <si>
    <t>总下倾角（度）</t>
  </si>
  <si>
    <t>预制电下倾（度）</t>
  </si>
  <si>
    <t>机械下倾角（度）</t>
  </si>
  <si>
    <t>性能验收</t>
  </si>
  <si>
    <t>业务验证</t>
  </si>
  <si>
    <t>网优性能测试</t>
  </si>
  <si>
    <t>RRC Setup Success Rate</t>
  </si>
  <si>
    <t>ERAB Setup Success Rate</t>
  </si>
  <si>
    <t>Access Success Rate</t>
  </si>
  <si>
    <t>重要功能验收</t>
  </si>
  <si>
    <t>其他功能</t>
  </si>
  <si>
    <t>验收通过</t>
  </si>
  <si>
    <t>同站切换验收（系统内）</t>
  </si>
  <si>
    <t>3\4G互操作（重选、PS重定向）</t>
  </si>
  <si>
    <t>CSFB功能测试</t>
  </si>
  <si>
    <t>结构验收</t>
  </si>
  <si>
    <t>检查项</t>
  </si>
  <si>
    <t>无“四超”情况</t>
  </si>
  <si>
    <t>天线挂高、位置、方向检查</t>
  </si>
  <si>
    <t>天线挂高、位置、方向合理</t>
  </si>
  <si>
    <t>无阻挡</t>
  </si>
  <si>
    <t>可调整</t>
  </si>
  <si>
    <t>接入网优平台信息是否准确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</si>
  <si>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</si>
  <si>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</si>
  <si>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</si>
  <si>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</si>
  <si>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</si>
  <si>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</si>
  <si>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</si>
  <si>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</si>
  <si>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备注:</t>
  </si>
  <si>
    <t>验收人员</t>
  </si>
  <si>
    <t>姓名</t>
  </si>
  <si>
    <t>日期</t>
  </si>
  <si>
    <t>电话</t>
  </si>
  <si>
    <t>签名</t>
  </si>
  <si>
    <t>工程人员</t>
  </si>
  <si>
    <t>网优人员</t>
  </si>
  <si>
    <t>其他人员</t>
  </si>
  <si>
    <t>Sector1</t>
  </si>
  <si>
    <t>业务测试情况：</t>
  </si>
  <si>
    <t>尝试次数</t>
  </si>
  <si>
    <t>成功次数</t>
  </si>
  <si>
    <t>失败次数</t>
  </si>
  <si>
    <t>成功率</t>
  </si>
  <si>
    <t>验证标准</t>
  </si>
  <si>
    <t>FTP吞吐率测试</t>
  </si>
  <si>
    <t>差点</t>
  </si>
  <si>
    <t>任意点</t>
  </si>
  <si>
    <t>FTP下行吞吐率</t>
  </si>
  <si>
    <t>RSRP</t>
  </si>
  <si>
    <t>Average SINR</t>
  </si>
  <si>
    <t>下行吞吐率</t>
  </si>
  <si>
    <t>FTP上行吞吐率</t>
  </si>
  <si>
    <t>上行吞吐率</t>
  </si>
  <si>
    <t>系统内切换</t>
  </si>
  <si>
    <t>Sector2</t>
  </si>
  <si>
    <t>Sector3</t>
  </si>
  <si>
    <t>覆盖效果图：</t>
  </si>
  <si>
    <t>Sect.1 RSRP覆盖图（要求锁小区进行测试）</t>
  </si>
  <si>
    <t>Sect.1  SINR（要求锁小区进行测试）</t>
  </si>
  <si>
    <t>Sect.1 下载速率（要求锁小区进行测试）</t>
  </si>
  <si>
    <t>Sect.2 RSRP覆盖（要求锁小区进行测试）</t>
  </si>
  <si>
    <t>Sect.2  SINR（要求锁小区进行测试）</t>
  </si>
  <si>
    <t>Sect.2 下载速率（要求锁小区进行测试）</t>
  </si>
  <si>
    <t>Sect.2 上传速率（要求锁小区进行测试）</t>
  </si>
  <si>
    <t>Sect.3 RSRP覆盖（要求锁小区进行测试）</t>
  </si>
  <si>
    <t>Sect.3  SINR（要求锁小区进行测试）</t>
  </si>
  <si>
    <t>Sect.3 下载速率（要求锁小区进行测试）</t>
  </si>
  <si>
    <t>Sect.3 上传速率（要求锁小区进行测试）</t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</si>
  <si>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</si>
  <si>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</si>
  <si>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</si>
  <si>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</si>
  <si>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</si>
  <si>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</si>
  <si>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</si>
  <si>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</si>
  <si>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</si>
  <si>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</si>
  <si>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</si>
  <si>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</si>
  <si>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</si>
  <si>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</si>
  <si>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</si>
  <si>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</si>
  <si>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原因说明</t>
  </si>
  <si>
    <t>共天线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</si>
  <si>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</si>
  <si>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</si>
  <si>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</si>
  <si>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</si>
  <si>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</si>
  <si>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</si>
  <si>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</si>
  <si>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</si>
  <si>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屋顶天面全景图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</si>
  <si>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</si>
  <si>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</si>
  <si>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</si>
  <si>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</si>
  <si>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</si>
  <si>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</si>
  <si>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</si>
  <si>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</si>
  <si>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</si>
  <si>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</si>
  <si>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</si>
  <si>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</si>
  <si>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说明：</t>
  </si>
  <si>
    <t>站址类型：</t>
  </si>
  <si>
    <t>新址/共址GSM/共址TD</t>
  </si>
  <si>
    <t>共址站名：</t>
  </si>
  <si>
    <t>新址不涉及</t>
  </si>
  <si>
    <t>站点类型：</t>
  </si>
  <si>
    <r>
      <t>楼顶站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街道站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灯杆站</t>
    </r>
    <r>
      <rPr>
        <sz val="10"/>
        <rFont val="宋体"/>
        <family val="1"/>
        <scheme val="minor"/>
      </rPr>
      <t>/快装站等</t>
    </r>
  </si>
  <si>
    <t>建筑物功能：</t>
  </si>
  <si>
    <r>
      <t>酒店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居民楼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办公楼</t>
    </r>
    <r>
      <rPr>
        <sz val="10"/>
        <rFont val="宋体"/>
        <family val="1"/>
        <scheme val="minor"/>
      </rPr>
      <t>/商场等</t>
    </r>
  </si>
  <si>
    <t>原塔桅位置：</t>
  </si>
  <si>
    <r>
      <t>楼顶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裙楼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挂墙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空地等</t>
    </r>
  </si>
  <si>
    <t>原天面方式：</t>
  </si>
  <si>
    <r>
      <t>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美化罩等</t>
    </r>
  </si>
  <si>
    <t>新增天线类型：</t>
  </si>
  <si>
    <r>
      <rPr>
        <sz val="10"/>
        <rFont val="Times New Roman"/>
        <family val="1"/>
      </rPr>
      <t>FAD</t>
    </r>
    <r>
      <rPr>
        <sz val="10"/>
        <rFont val="宋体"/>
        <family val="3"/>
        <charset val="134"/>
      </rPr>
      <t>天线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  <scheme val="minor"/>
      </rPr>
      <t>单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天线</t>
    </r>
  </si>
  <si>
    <t>新增天面方式：</t>
  </si>
  <si>
    <r>
      <t>利旧或新增抱杆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美化灯杆</t>
    </r>
    <r>
      <rPr>
        <sz val="10"/>
        <rFont val="宋体"/>
        <family val="1"/>
        <scheme val="minor"/>
      </rPr>
      <t>/美化水桶/美化方柱/空调外机/变色龙</t>
    </r>
    <r>
      <rPr>
        <sz val="10"/>
        <rFont val="宋体"/>
        <family val="3"/>
        <charset val="134"/>
        <scheme val="minor"/>
      </rPr>
      <t>等</t>
    </r>
  </si>
  <si>
    <t>序号</t>
  </si>
  <si>
    <t>日期</t>
    <phoneticPr fontId="7" type="noConversion"/>
  </si>
  <si>
    <t>站点入口图</t>
    <phoneticPr fontId="7" type="noConversion"/>
  </si>
  <si>
    <t>  站点全貌：</t>
    <phoneticPr fontId="7" type="noConversion"/>
  </si>
  <si>
    <t>Sect.1 上传速率（要求锁小区进行测试）</t>
    <phoneticPr fontId="7" type="noConversion"/>
  </si>
  <si>
    <t>Sect.1 RSRP拉线图（要求锁小区进行测试）</t>
    <phoneticPr fontId="7" type="noConversion"/>
  </si>
  <si>
    <t>Sect.2 RSRP拉线图（要求锁小区进行测试）</t>
    <phoneticPr fontId="7" type="noConversion"/>
  </si>
  <si>
    <t>Sect.3 RSRP拉线图（要求锁小区进行测试）</t>
    <phoneticPr fontId="7" type="noConversion"/>
  </si>
  <si>
    <t xml:space="preserve">  可管可控验收</t>
    <phoneticPr fontId="7" type="noConversion"/>
  </si>
  <si>
    <t>备注：</t>
    <phoneticPr fontId="7" type="noConversion"/>
  </si>
  <si>
    <t>大点为该小区作为服务小区的RSRP打点图，小点为该小区作为邻区的RSRP打点图</t>
    <phoneticPr fontId="7" type="noConversion"/>
  </si>
  <si>
    <r>
      <t>Sect.1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</si>
  <si>
    <r>
      <t>Sect.2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</si>
  <si>
    <t>2.  天面：（共址站点楼顶每个天面拍一张、包含塔桅、天面）</t>
    <phoneticPr fontId="7" type="noConversion"/>
  </si>
  <si>
    <t>尝试次数</t>
    <phoneticPr fontId="7" type="noConversion"/>
  </si>
  <si>
    <t>成功次数</t>
    <phoneticPr fontId="7" type="noConversion"/>
  </si>
  <si>
    <t>第一次</t>
    <phoneticPr fontId="7" type="noConversion"/>
  </si>
  <si>
    <t>第二次</t>
    <phoneticPr fontId="7" type="noConversion"/>
  </si>
  <si>
    <t>Rspower结论</t>
    <phoneticPr fontId="7" type="noConversion"/>
  </si>
  <si>
    <t>PA结论</t>
    <phoneticPr fontId="7" type="noConversion"/>
  </si>
  <si>
    <t>PB结论</t>
    <phoneticPr fontId="7" type="noConversion"/>
  </si>
  <si>
    <t>ECI</t>
    <phoneticPr fontId="7" type="noConversion"/>
  </si>
  <si>
    <t>EARFCN</t>
    <phoneticPr fontId="7" type="noConversion"/>
  </si>
  <si>
    <t>PCI</t>
    <phoneticPr fontId="7" type="noConversion"/>
  </si>
  <si>
    <t>TAC</t>
    <phoneticPr fontId="7" type="noConversion"/>
  </si>
  <si>
    <t>频段：</t>
    <phoneticPr fontId="7" type="noConversion"/>
  </si>
  <si>
    <t>cell1规划</t>
    <phoneticPr fontId="7" type="noConversion"/>
  </si>
  <si>
    <t>cell1实测</t>
    <phoneticPr fontId="7" type="noConversion"/>
  </si>
  <si>
    <t>ECI</t>
    <phoneticPr fontId="7" type="noConversion"/>
  </si>
  <si>
    <t>EARFCN</t>
    <phoneticPr fontId="7" type="noConversion"/>
  </si>
  <si>
    <t>cell2规划</t>
    <phoneticPr fontId="7" type="noConversion"/>
  </si>
  <si>
    <t>cell2实测</t>
    <phoneticPr fontId="7" type="noConversion"/>
  </si>
  <si>
    <t>cell3规划</t>
    <phoneticPr fontId="7" type="noConversion"/>
  </si>
  <si>
    <t>cell3实测</t>
    <phoneticPr fontId="7" type="noConversion"/>
  </si>
  <si>
    <t>Rspower</t>
    <phoneticPr fontId="7" type="noConversion"/>
  </si>
  <si>
    <t>PA</t>
    <phoneticPr fontId="7" type="noConversion"/>
  </si>
  <si>
    <t>PB</t>
    <phoneticPr fontId="7" type="noConversion"/>
  </si>
  <si>
    <t>小区个数</t>
    <phoneticPr fontId="7" type="noConversion"/>
  </si>
  <si>
    <t>可测小区数</t>
    <phoneticPr fontId="7" type="noConversion"/>
  </si>
  <si>
    <t>:</t>
    <phoneticPr fontId="7" type="noConversion"/>
  </si>
  <si>
    <t>不可测小区数为</t>
    <phoneticPr fontId="7" type="noConversion"/>
  </si>
  <si>
    <t>拨测10次，成功率90%</t>
    <phoneticPr fontId="7" type="noConversion"/>
  </si>
  <si>
    <t>上下行子帧配比</t>
    <phoneticPr fontId="7" type="noConversion"/>
  </si>
  <si>
    <t>特殊子帧配比</t>
    <phoneticPr fontId="7" type="noConversion"/>
  </si>
  <si>
    <t>SA</t>
    <phoneticPr fontId="7" type="noConversion"/>
  </si>
  <si>
    <t>SSP</t>
    <phoneticPr fontId="7" type="noConversion"/>
  </si>
  <si>
    <t>拨测10次，成功率90%</t>
    <phoneticPr fontId="7" type="noConversion"/>
  </si>
  <si>
    <t>拨测10次，切换成功率90%</t>
    <phoneticPr fontId="7" type="noConversion"/>
  </si>
  <si>
    <t>拨测10次，互操作成功率90%</t>
    <phoneticPr fontId="7" type="noConversion"/>
  </si>
  <si>
    <t>拨测10次，呼叫成功率90%</t>
    <phoneticPr fontId="7" type="noConversion"/>
  </si>
  <si>
    <t>拨测10次，切换成功率90%</t>
    <phoneticPr fontId="25" type="noConversion"/>
  </si>
  <si>
    <t>拨测10次，切换成功率90%</t>
    <phoneticPr fontId="25" type="noConversion"/>
  </si>
  <si>
    <t>小区1</t>
    <phoneticPr fontId="7" type="noConversion"/>
  </si>
  <si>
    <t>小区4</t>
  </si>
  <si>
    <t>小区5</t>
  </si>
  <si>
    <t>小区6</t>
  </si>
  <si>
    <t>小区7</t>
  </si>
  <si>
    <t>小区8</t>
  </si>
  <si>
    <t>小区9</t>
  </si>
  <si>
    <t>小区10</t>
  </si>
  <si>
    <t>方位角：</t>
    <phoneticPr fontId="7" type="noConversion"/>
  </si>
  <si>
    <t/>
  </si>
  <si>
    <t>业务验证项：</t>
    <phoneticPr fontId="7" type="noConversion"/>
  </si>
  <si>
    <r>
      <t>Sect.3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  <phoneticPr fontId="7" type="noConversion"/>
  </si>
  <si>
    <t>Access Success Rate</t>
    <phoneticPr fontId="7" type="noConversion"/>
  </si>
  <si>
    <t>规划数据</t>
    <phoneticPr fontId="7" type="noConversion"/>
  </si>
  <si>
    <t>实测数据</t>
    <phoneticPr fontId="7" type="noConversion"/>
  </si>
  <si>
    <t>站型</t>
    <phoneticPr fontId="7" type="noConversion"/>
  </si>
  <si>
    <t>经度</t>
    <phoneticPr fontId="7" type="noConversion"/>
  </si>
  <si>
    <t>纬度</t>
    <phoneticPr fontId="7" type="noConversion"/>
  </si>
  <si>
    <t>传输带宽</t>
    <phoneticPr fontId="7" type="noConversion"/>
  </si>
  <si>
    <t>传输IP配置</t>
    <phoneticPr fontId="7" type="noConversion"/>
  </si>
  <si>
    <t>站名</t>
    <phoneticPr fontId="7" type="noConversion"/>
  </si>
  <si>
    <t>站号</t>
    <phoneticPr fontId="7" type="noConversion"/>
  </si>
  <si>
    <t>地址</t>
    <phoneticPr fontId="7" type="noConversion"/>
  </si>
  <si>
    <t>设备类型</t>
    <phoneticPr fontId="7" type="noConversion"/>
  </si>
  <si>
    <t>区县</t>
    <phoneticPr fontId="7" type="noConversion"/>
  </si>
  <si>
    <t>频段</t>
    <phoneticPr fontId="7" type="noConversion"/>
  </si>
  <si>
    <t>天线挂高</t>
    <phoneticPr fontId="7" type="noConversion"/>
  </si>
  <si>
    <t>方位角</t>
    <phoneticPr fontId="7" type="noConversion"/>
  </si>
  <si>
    <t>预制电下倾</t>
    <phoneticPr fontId="7" type="noConversion"/>
  </si>
  <si>
    <t>机械下倾角</t>
    <phoneticPr fontId="7" type="noConversion"/>
  </si>
  <si>
    <t>RRC</t>
    <phoneticPr fontId="7" type="noConversion"/>
  </si>
  <si>
    <t>ERAB</t>
    <phoneticPr fontId="7" type="noConversion"/>
  </si>
  <si>
    <t>Attach</t>
    <phoneticPr fontId="7" type="noConversion"/>
  </si>
  <si>
    <t>CSFB</t>
    <phoneticPr fontId="7" type="noConversion"/>
  </si>
  <si>
    <t>VoLTE</t>
    <phoneticPr fontId="7" type="noConversion"/>
  </si>
  <si>
    <t>网内切换</t>
    <phoneticPr fontId="7" type="noConversion"/>
  </si>
  <si>
    <t>网间切换</t>
    <phoneticPr fontId="7" type="noConversion"/>
  </si>
  <si>
    <t>第一次</t>
  </si>
  <si>
    <t>第二次</t>
  </si>
  <si>
    <t>FTP_DL</t>
    <phoneticPr fontId="7" type="noConversion"/>
  </si>
  <si>
    <t>RSRP_SUM</t>
    <phoneticPr fontId="7" type="noConversion"/>
  </si>
  <si>
    <t>RSRP_COUNT</t>
    <phoneticPr fontId="7" type="noConversion"/>
  </si>
  <si>
    <t>RSRP_MIN</t>
    <phoneticPr fontId="7" type="noConversion"/>
  </si>
  <si>
    <t>SINR_SUM</t>
  </si>
  <si>
    <t>SINR_COUNT</t>
  </si>
  <si>
    <t>SINR_MIN</t>
  </si>
  <si>
    <t>RRU=0</t>
    <phoneticPr fontId="7" type="noConversion"/>
  </si>
  <si>
    <t>表(enb级)-字段Name</t>
    <phoneticPr fontId="7" type="noConversion"/>
  </si>
  <si>
    <t>新增天面类型-说明</t>
    <phoneticPr fontId="7" type="noConversion"/>
  </si>
  <si>
    <t>新增天面方式-说明</t>
    <phoneticPr fontId="7" type="noConversion"/>
  </si>
  <si>
    <t>备注</t>
    <phoneticPr fontId="7" type="noConversion"/>
  </si>
  <si>
    <t>楼高</t>
    <phoneticPr fontId="7" type="noConversion"/>
  </si>
  <si>
    <t>VoLTE功能测试</t>
    <phoneticPr fontId="7" type="noConversion"/>
  </si>
  <si>
    <t>PA枚举后</t>
    <phoneticPr fontId="7" type="noConversion"/>
  </si>
  <si>
    <t>PB枚举后</t>
    <phoneticPr fontId="7" type="noConversion"/>
  </si>
  <si>
    <t>Cell1</t>
    <phoneticPr fontId="7" type="noConversion"/>
  </si>
  <si>
    <t>Cell2</t>
    <phoneticPr fontId="7" type="noConversion"/>
  </si>
  <si>
    <t>Cell3</t>
    <phoneticPr fontId="7" type="noConversion"/>
  </si>
  <si>
    <t>PA_FW_HYPOTHESIS</t>
  </si>
  <si>
    <t>4/5</t>
  </si>
  <si>
    <t>3/5</t>
  </si>
  <si>
    <t>2/5</t>
  </si>
  <si>
    <t>5/4</t>
  </si>
  <si>
    <t>3/4</t>
  </si>
  <si>
    <t>1/2</t>
  </si>
  <si>
    <t>PB_FW_HYPOTHESIS</t>
  </si>
  <si>
    <t>Cell-1</t>
    <phoneticPr fontId="7" type="noConversion"/>
  </si>
  <si>
    <t>Cell-2</t>
    <phoneticPr fontId="7" type="noConversion"/>
  </si>
  <si>
    <t>Cell-3</t>
    <phoneticPr fontId="7" type="noConversion"/>
  </si>
  <si>
    <t>Cell-2</t>
    <phoneticPr fontId="7" type="noConversion"/>
  </si>
  <si>
    <t>成功次数</t>
    <phoneticPr fontId="7" type="noConversion"/>
  </si>
  <si>
    <t>尝试次数</t>
    <phoneticPr fontId="7" type="noConversion"/>
  </si>
  <si>
    <t>掉话次数</t>
    <phoneticPr fontId="7" type="noConversion"/>
  </si>
  <si>
    <t>volte</t>
    <phoneticPr fontId="7" type="noConversion"/>
  </si>
  <si>
    <t>时延-sum</t>
    <phoneticPr fontId="7" type="noConversion"/>
  </si>
  <si>
    <t>时延-con</t>
    <phoneticPr fontId="7" type="noConversion"/>
  </si>
  <si>
    <t>TB_SIZE_SUM</t>
    <phoneticPr fontId="7" type="noConversion"/>
  </si>
  <si>
    <t>DURATION_SUM</t>
    <phoneticPr fontId="7" type="noConversion"/>
  </si>
  <si>
    <t>FTP-DL</t>
    <phoneticPr fontId="7" type="noConversion"/>
  </si>
  <si>
    <t>FTP-UL</t>
    <phoneticPr fontId="7" type="noConversion"/>
  </si>
  <si>
    <t>Cell-3</t>
    <phoneticPr fontId="7" type="noConversion"/>
  </si>
  <si>
    <t>站间距</t>
    <phoneticPr fontId="7" type="noConversion"/>
  </si>
  <si>
    <t>新天面挂高</t>
    <phoneticPr fontId="7" type="noConversion"/>
  </si>
  <si>
    <t>问题场景</t>
    <phoneticPr fontId="7" type="noConversion"/>
  </si>
  <si>
    <t>问题描述与分析</t>
    <phoneticPr fontId="7" type="noConversion"/>
  </si>
  <si>
    <t>照片取证</t>
    <phoneticPr fontId="7" type="noConversion"/>
  </si>
  <si>
    <t>SA结论</t>
    <phoneticPr fontId="7" type="noConversion"/>
  </si>
  <si>
    <t>SSP结论</t>
    <phoneticPr fontId="7" type="noConversion"/>
  </si>
  <si>
    <t>ECI结论</t>
    <phoneticPr fontId="7" type="noConversion"/>
  </si>
  <si>
    <t>EARFCN结论</t>
    <phoneticPr fontId="7" type="noConversion"/>
  </si>
  <si>
    <t>PCI结论</t>
    <phoneticPr fontId="7" type="noConversion"/>
  </si>
  <si>
    <t>TAC结论</t>
    <phoneticPr fontId="7" type="noConversion"/>
  </si>
  <si>
    <t>Cell2-判断</t>
  </si>
  <si>
    <t>Cell3-判断</t>
  </si>
  <si>
    <t>总-判断</t>
  </si>
  <si>
    <t>Cell1-判断</t>
  </si>
  <si>
    <t>全部参数核查</t>
    <phoneticPr fontId="7" type="noConversion"/>
  </si>
  <si>
    <t>天线参数核查</t>
    <phoneticPr fontId="7" type="noConversion"/>
  </si>
  <si>
    <t>四超(超近、超远、超高、超重叠覆盖)检查</t>
    <phoneticPr fontId="7" type="noConversion"/>
  </si>
  <si>
    <t>天面阻挡情况检查</t>
    <phoneticPr fontId="7" type="noConversion"/>
  </si>
  <si>
    <t>天线后期可调整情况检查</t>
    <phoneticPr fontId="7" type="noConversion"/>
  </si>
  <si>
    <t>网优平台信息</t>
    <phoneticPr fontId="7" type="noConversion"/>
  </si>
  <si>
    <t>资管平台信息</t>
    <phoneticPr fontId="7" type="noConversion"/>
  </si>
  <si>
    <t>MRR是否可以开启</t>
    <phoneticPr fontId="7" type="noConversion"/>
  </si>
  <si>
    <t>四超检查</t>
    <phoneticPr fontId="7" type="noConversion"/>
  </si>
  <si>
    <t>天面阻挡情况检查</t>
    <phoneticPr fontId="7" type="noConversion"/>
  </si>
  <si>
    <t>天线可调整情况检查</t>
    <phoneticPr fontId="7" type="noConversion"/>
  </si>
  <si>
    <t>FTP下载</t>
  </si>
  <si>
    <t>FTP上传</t>
    <phoneticPr fontId="7" type="noConversion"/>
  </si>
  <si>
    <t>RRC</t>
    <phoneticPr fontId="7" type="noConversion"/>
  </si>
  <si>
    <t>ERAB</t>
    <phoneticPr fontId="7" type="noConversion"/>
  </si>
  <si>
    <t>Cell-1</t>
    <phoneticPr fontId="7" type="noConversion"/>
  </si>
  <si>
    <t>Cell-2</t>
  </si>
  <si>
    <t>Cell-3</t>
  </si>
  <si>
    <t>CSFB</t>
    <phoneticPr fontId="7" type="noConversion"/>
  </si>
  <si>
    <t>VoLTE</t>
    <phoneticPr fontId="7" type="noConversion"/>
  </si>
  <si>
    <t>否否否</t>
    <phoneticPr fontId="7" type="noConversion"/>
  </si>
  <si>
    <t>否否是</t>
    <phoneticPr fontId="7" type="noConversion"/>
  </si>
  <si>
    <t>否是否</t>
    <phoneticPr fontId="7" type="noConversion"/>
  </si>
  <si>
    <t>否是是</t>
    <phoneticPr fontId="7" type="noConversion"/>
  </si>
  <si>
    <t>是是是</t>
    <phoneticPr fontId="7" type="noConversion"/>
  </si>
  <si>
    <t>FTP下载、FTP上传、RRC建立</t>
    <phoneticPr fontId="7" type="noConversion"/>
  </si>
  <si>
    <t>FTP下载、FTP上传</t>
    <phoneticPr fontId="7" type="noConversion"/>
  </si>
  <si>
    <t>FTP下载、RRC建立</t>
    <phoneticPr fontId="7" type="noConversion"/>
  </si>
  <si>
    <t>FTP下载</t>
    <phoneticPr fontId="7" type="noConversion"/>
  </si>
  <si>
    <t>ERAB建立、Access测试、系统内切换</t>
    <phoneticPr fontId="7" type="noConversion"/>
  </si>
  <si>
    <t>ERAB建立、Access测试</t>
    <phoneticPr fontId="7" type="noConversion"/>
  </si>
  <si>
    <t>ERAB建立、系统内切换</t>
    <phoneticPr fontId="7" type="noConversion"/>
  </si>
  <si>
    <t>ERAB建立</t>
    <phoneticPr fontId="7" type="noConversion"/>
  </si>
  <si>
    <t>3G/4G切换、CSFB测试、VoLTE测试</t>
    <phoneticPr fontId="7" type="noConversion"/>
  </si>
  <si>
    <t>3G/4G切换、CSFB测试</t>
    <phoneticPr fontId="7" type="noConversion"/>
  </si>
  <si>
    <t>3G/4G切换、VoLTE测试</t>
    <phoneticPr fontId="7" type="noConversion"/>
  </si>
  <si>
    <t>3G/4G切换</t>
    <phoneticPr fontId="7" type="noConversion"/>
  </si>
  <si>
    <t>共址站名</t>
    <phoneticPr fontId="7" type="noConversion"/>
  </si>
  <si>
    <t>共址站名</t>
    <phoneticPr fontId="7" type="noConversion"/>
  </si>
  <si>
    <t>RRU Index</t>
    <phoneticPr fontId="7" type="noConversion"/>
  </si>
  <si>
    <t>Test Floor</t>
    <phoneticPr fontId="7" type="noConversion"/>
  </si>
  <si>
    <t>小区11</t>
  </si>
  <si>
    <t>小区12</t>
  </si>
  <si>
    <t>小区13</t>
  </si>
  <si>
    <t>小区14</t>
  </si>
  <si>
    <t>小区15</t>
  </si>
  <si>
    <t>小区16</t>
  </si>
  <si>
    <t>小区17</t>
  </si>
  <si>
    <t>小区18</t>
  </si>
  <si>
    <t>小区19</t>
  </si>
  <si>
    <t>小区20</t>
  </si>
  <si>
    <t>站点类型</t>
    <phoneticPr fontId="7" type="noConversion"/>
  </si>
  <si>
    <t>楼层数</t>
    <phoneticPr fontId="7" type="noConversion"/>
  </si>
  <si>
    <t>备注</t>
    <phoneticPr fontId="7" type="noConversion"/>
  </si>
  <si>
    <t>备注</t>
    <phoneticPr fontId="7" type="noConversion"/>
  </si>
  <si>
    <t>备注</t>
    <phoneticPr fontId="7" type="noConversion"/>
  </si>
  <si>
    <t>others</t>
    <phoneticPr fontId="7" type="noConversion"/>
  </si>
  <si>
    <t>Cell-1</t>
    <phoneticPr fontId="7" type="noConversion"/>
  </si>
  <si>
    <t>RsPower
有符号数</t>
    <phoneticPr fontId="7" type="noConversion"/>
  </si>
  <si>
    <t>优化验收人员：</t>
    <phoneticPr fontId="7" type="noConversion"/>
  </si>
  <si>
    <t>日期：</t>
    <phoneticPr fontId="7" type="noConversion"/>
  </si>
  <si>
    <t>站号：</t>
    <phoneticPr fontId="7" type="noConversion"/>
  </si>
  <si>
    <t>备注-原因</t>
    <phoneticPr fontId="7" type="noConversion"/>
  </si>
  <si>
    <t>RSRP覆盖图</t>
    <phoneticPr fontId="7" type="noConversion"/>
  </si>
  <si>
    <t>[0,30)</t>
    <phoneticPr fontId="7" type="noConversion"/>
  </si>
  <si>
    <t>[30,60)</t>
    <phoneticPr fontId="7" type="noConversion"/>
  </si>
  <si>
    <t>[60,90)</t>
    <phoneticPr fontId="7" type="noConversion"/>
  </si>
  <si>
    <t>[90,180)</t>
    <phoneticPr fontId="7" type="noConversion"/>
  </si>
  <si>
    <t>conclusion</t>
    <phoneticPr fontId="7" type="noConversion"/>
  </si>
  <si>
    <t>结论</t>
    <phoneticPr fontId="7" type="noConversion"/>
  </si>
  <si>
    <t>天馈接反结论</t>
    <phoneticPr fontId="7" type="noConversion"/>
  </si>
  <si>
    <t>原因值</t>
    <phoneticPr fontId="7" type="noConversion"/>
  </si>
  <si>
    <t>备注：</t>
    <phoneticPr fontId="7" type="noConversion"/>
  </si>
  <si>
    <t xml:space="preserve"> SINR</t>
    <phoneticPr fontId="7" type="noConversion"/>
  </si>
  <si>
    <t>下载速率</t>
    <phoneticPr fontId="7" type="noConversion"/>
  </si>
  <si>
    <t>PCI</t>
    <phoneticPr fontId="7" type="noConversion"/>
  </si>
  <si>
    <t>conclusion</t>
    <phoneticPr fontId="7" type="noConversion"/>
  </si>
  <si>
    <t>结论</t>
    <phoneticPr fontId="7" type="noConversion"/>
  </si>
  <si>
    <t>原因值</t>
    <phoneticPr fontId="7" type="noConversion"/>
  </si>
  <si>
    <t>通过</t>
  </si>
  <si>
    <t>4类终端：上下行配比1：3，
            F频段：子帧配比 9:3:2的情况下，下行吞吐率&gt;40Mbps；
            D频段：子帧配比10:2:2的情况下，下行吞吐率&gt;40Mbps;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</si>
  <si>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</si>
  <si>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</si>
  <si>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</si>
  <si>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9:3:2的情况下，下行吞吐率&gt;40Mbps；
            D频段：子帧配比10:2:2的情况下，下行吞吐率&gt;40Mbps;</t>
    <phoneticPr fontId="7" type="noConversion"/>
  </si>
  <si>
    <t>偏差距离（米）：</t>
    <phoneticPr fontId="7" type="noConversion"/>
  </si>
  <si>
    <t>覆盖区域类型</t>
    <phoneticPr fontId="7" type="noConversion"/>
  </si>
  <si>
    <t>基站描述</t>
    <phoneticPr fontId="7" type="noConversion"/>
  </si>
  <si>
    <t>CSFB语音通话后返回成功率</t>
    <phoneticPr fontId="7" type="noConversion"/>
  </si>
  <si>
    <t>CSFB语音通话后返回成功率</t>
    <phoneticPr fontId="7" type="noConversion"/>
  </si>
  <si>
    <t>TD-LTE网络重选至LTE-FDD网络成功率</t>
    <phoneticPr fontId="7" type="noConversion"/>
  </si>
  <si>
    <t>LTE-FDD网络重选至TD-LTE网络成功率</t>
    <phoneticPr fontId="7" type="noConversion"/>
  </si>
  <si>
    <t>TD-LTE网络切换至LTE-FDD网络成功率</t>
    <phoneticPr fontId="7" type="noConversion"/>
  </si>
  <si>
    <t>LTE-FDD网络切换至TD-LTE网络成功率</t>
    <phoneticPr fontId="7" type="noConversion"/>
  </si>
  <si>
    <t>TD/FDD-LTE单站网优验收测试表格</t>
    <phoneticPr fontId="7" type="noConversion"/>
  </si>
  <si>
    <t>CELL1</t>
    <phoneticPr fontId="7" type="noConversion"/>
  </si>
  <si>
    <t>CELL2</t>
    <phoneticPr fontId="7" type="noConversion"/>
  </si>
  <si>
    <t>CELL3</t>
    <phoneticPr fontId="7" type="noConversion"/>
  </si>
  <si>
    <t>T2F_RESELECT_ATTEMPT_COUNT</t>
  </si>
  <si>
    <t>T2F_RESELECT_SUCC_COUNT</t>
  </si>
  <si>
    <t>F2T_RESELECT_ATTEMPT_COUNT</t>
  </si>
  <si>
    <t>F2T_RESELECT_SUCC_COUNT</t>
  </si>
  <si>
    <t>T2F_HO_ATTEMPT_COUNT</t>
  </si>
  <si>
    <t>T2F_HO_SUCC_COUNT</t>
  </si>
  <si>
    <t>F2T_HO_ATTEMPT_COUNT</t>
  </si>
  <si>
    <t>F2T_HO_SUCC_COUNT</t>
  </si>
  <si>
    <t>CSFB_FALLBACK_ATTEMPT</t>
    <phoneticPr fontId="7" type="noConversion"/>
  </si>
  <si>
    <t>CSFB_FALLBACK_SUCC</t>
    <phoneticPr fontId="7" type="noConversion"/>
  </si>
  <si>
    <t>网络制式</t>
    <phoneticPr fontId="7" type="noConversion"/>
  </si>
  <si>
    <r>
      <t>FTP</t>
    </r>
    <r>
      <rPr>
        <sz val="10"/>
        <color theme="1"/>
        <rFont val="宋体"/>
        <family val="3"/>
        <charset val="134"/>
      </rPr>
      <t>下载</t>
    </r>
  </si>
  <si>
    <r>
      <t>CSFB</t>
    </r>
    <r>
      <rPr>
        <sz val="10"/>
        <color theme="1"/>
        <rFont val="宋体"/>
        <family val="3"/>
        <charset val="134"/>
      </rPr>
      <t>测试</t>
    </r>
  </si>
  <si>
    <t>F2T切换验收测试表格</t>
    <phoneticPr fontId="7" type="noConversion"/>
  </si>
  <si>
    <r>
      <t>FTP</t>
    </r>
    <r>
      <rPr>
        <sz val="10"/>
        <color theme="1"/>
        <rFont val="宋体"/>
        <family val="3"/>
        <charset val="134"/>
      </rPr>
      <t>上传</t>
    </r>
    <phoneticPr fontId="7" type="noConversion"/>
  </si>
  <si>
    <t>宏站</t>
  </si>
  <si>
    <t>长沙县海吉星菜市场北侧HL-D3900393222PT</t>
  </si>
  <si>
    <t>长沙县</t>
  </si>
  <si>
    <t>DB-3</t>
  </si>
  <si>
    <t>长沙县海吉星菜市场北侧HL-D3900393222PT-71</t>
  </si>
  <si>
    <t>长沙县海吉星菜市场北侧HL-D3900393222PT-72</t>
  </si>
  <si>
    <t>长沙县海吉星菜市场北侧HL-D3900393222PT-73</t>
  </si>
  <si>
    <t>VOLTE无线接通率</t>
    <phoneticPr fontId="7" type="noConversion"/>
  </si>
  <si>
    <t>VOLTE掉话率</t>
    <phoneticPr fontId="7" type="noConversion"/>
  </si>
  <si>
    <t>CSFB手机主叫的呼叫成功率</t>
    <phoneticPr fontId="7" type="noConversion"/>
  </si>
  <si>
    <t>CSFB手机被叫的接通成功率</t>
    <phoneticPr fontId="7" type="noConversion"/>
  </si>
  <si>
    <t>CSFB手机主叫增加的呼叫接通时延</t>
    <phoneticPr fontId="7" type="noConversion"/>
  </si>
  <si>
    <t>CSFB手机被叫增加的呼叫接通时延</t>
    <phoneticPr fontId="7" type="noConversion"/>
  </si>
  <si>
    <t>CSFB手机语音通话后返回成功率</t>
    <phoneticPr fontId="7" type="noConversion"/>
  </si>
  <si>
    <t>TD-LTE网络重选至LTE-FDD网络成功率</t>
    <phoneticPr fontId="7" type="noConversion"/>
  </si>
  <si>
    <t>LTE-FDD网络重选至TD-LTE网络成功率</t>
    <phoneticPr fontId="7" type="noConversion"/>
  </si>
  <si>
    <t>TD-LTE网络切换至LTE-FDD网络成功率</t>
    <phoneticPr fontId="7" type="noConversion"/>
  </si>
  <si>
    <t>LTE-FDD网络切换至TD-LTE网络成功率</t>
    <phoneticPr fontId="7" type="noConversion"/>
  </si>
  <si>
    <t>CSFB手机语音通话后返回FDD时间</t>
    <phoneticPr fontId="7" type="noConversion"/>
  </si>
  <si>
    <t>ms</t>
    <phoneticPr fontId="7" type="noConversion"/>
  </si>
  <si>
    <t>ms</t>
    <phoneticPr fontId="7" type="noConversion"/>
  </si>
  <si>
    <t>测试10次 ≥97%</t>
    <phoneticPr fontId="7" type="noConversion"/>
  </si>
  <si>
    <t>测试10次 ≤2%</t>
    <phoneticPr fontId="7" type="noConversion"/>
  </si>
  <si>
    <t>测试10次 ≥95%</t>
    <phoneticPr fontId="7" type="noConversion"/>
  </si>
  <si>
    <t>测试10次 ≥96%</t>
    <phoneticPr fontId="7" type="noConversion"/>
  </si>
  <si>
    <t>测试10次   ≤30s</t>
    <phoneticPr fontId="7" type="noConversion"/>
  </si>
  <si>
    <t>测试10次 主叫平均≤6s     被叫平≤8s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</si>
</sst>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_ "/>
    <numFmt numFmtId="178" formatCode="0.00_ "/>
    <numFmt numFmtId="179" formatCode="0.00000_ "/>
    <numFmt numFmtId="180" formatCode="0.00_);[Red]\(0.00\)"/>
  </numFmts>
  <fonts count="6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b/>
      <sz val="10.5"/>
      <name val="幼圆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1"/>
      <scheme val="minor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FrutigerNext LT Regular"/>
      <family val="2"/>
    </font>
    <font>
      <sz val="11"/>
      <name val="宋体"/>
      <family val="2"/>
      <scheme val="minor"/>
    </font>
    <font>
      <sz val="11"/>
      <name val="Arial Unicode MS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scheme val="minor"/>
    </font>
    <font>
      <b/>
      <sz val="16"/>
      <name val="Arial Unicode MS"/>
      <family val="2"/>
      <charset val="134"/>
    </font>
    <font>
      <sz val="10.5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6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FrutigerNext LT Regular"/>
      <family val="2"/>
    </font>
    <font>
      <b/>
      <sz val="14"/>
      <color theme="1"/>
      <name val="宋体"/>
      <family val="3"/>
      <charset val="134"/>
    </font>
    <font>
      <b/>
      <sz val="14"/>
      <color theme="1"/>
      <name val="FrutigerNext LT Regular"/>
      <family val="2"/>
    </font>
    <font>
      <b/>
      <sz val="10"/>
      <color theme="1"/>
      <name val="宋体"/>
      <family val="3"/>
      <charset val="134"/>
    </font>
    <font>
      <sz val="10"/>
      <color theme="1"/>
      <name val="FrutigerNext LT Regular"/>
      <family val="2"/>
    </font>
    <font>
      <sz val="12"/>
      <color theme="1"/>
      <name val="黑体"/>
      <family val="3"/>
      <charset val="134"/>
    </font>
    <font>
      <sz val="10"/>
      <color theme="1"/>
      <name val="宋体"/>
      <family val="3"/>
      <charset val="134"/>
      <scheme val="maj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Arial Unicode MS"/>
      <family val="2"/>
      <charset val="134"/>
    </font>
    <font>
      <b/>
      <sz val="10"/>
      <color theme="1"/>
      <name val="FrutigerNext LT Regular"/>
      <family val="2"/>
    </font>
    <font>
      <b/>
      <sz val="14"/>
      <name val="宋体"/>
      <family val="3"/>
      <charset val="134"/>
    </font>
    <font>
      <b/>
      <sz val="14"/>
      <name val="FrutigerNext LT Regular"/>
      <family val="2"/>
    </font>
    <font>
      <b/>
      <sz val="10"/>
      <name val="宋体"/>
      <family val="3"/>
      <charset val="134"/>
    </font>
    <font>
      <b/>
      <sz val="16"/>
      <color theme="0"/>
      <name val="黑体"/>
      <family val="3"/>
      <charset val="134"/>
    </font>
    <font>
      <sz val="12"/>
      <color theme="0"/>
      <name val="FrutigerNext LT Regular"/>
      <family val="2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7">
    <xf numFmtId="0" fontId="0" fillId="0" borderId="0"/>
    <xf numFmtId="0" fontId="6" fillId="0" borderId="0">
      <alignment vertical="center"/>
    </xf>
    <xf numFmtId="0" fontId="8" fillId="0" borderId="0">
      <alignment vertical="center"/>
    </xf>
    <xf numFmtId="0" fontId="12" fillId="0" borderId="0"/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22">
    <xf numFmtId="0" fontId="0" fillId="0" borderId="0" xfId="0"/>
    <xf numFmtId="0" fontId="14" fillId="2" borderId="0" xfId="2" applyFont="1" applyFill="1">
      <alignment vertical="center"/>
    </xf>
    <xf numFmtId="0" fontId="10" fillId="2" borderId="0" xfId="2" applyFont="1" applyFill="1">
      <alignment vertical="center"/>
    </xf>
    <xf numFmtId="0" fontId="15" fillId="3" borderId="5" xfId="3" applyFont="1" applyFill="1" applyBorder="1" applyAlignment="1">
      <alignment horizontal="center" vertical="top" wrapText="1"/>
    </xf>
    <xf numFmtId="0" fontId="8" fillId="0" borderId="5" xfId="2" applyFont="1" applyBorder="1">
      <alignment vertical="center"/>
    </xf>
    <xf numFmtId="0" fontId="9" fillId="0" borderId="5" xfId="2" applyFont="1" applyBorder="1">
      <alignment vertical="center"/>
    </xf>
    <xf numFmtId="0" fontId="11" fillId="2" borderId="0" xfId="2" applyFont="1" applyFill="1">
      <alignment vertical="center"/>
    </xf>
    <xf numFmtId="0" fontId="10" fillId="2" borderId="0" xfId="2" applyFont="1" applyFill="1" applyAlignment="1" applyProtection="1">
      <alignment vertical="center"/>
      <protection locked="0"/>
    </xf>
    <xf numFmtId="0" fontId="11" fillId="2" borderId="0" xfId="2" applyFont="1" applyFill="1" applyAlignment="1" applyProtection="1">
      <alignment vertical="center"/>
      <protection locked="0"/>
    </xf>
    <xf numFmtId="0" fontId="9" fillId="0" borderId="5" xfId="2" applyFont="1" applyBorder="1" applyAlignment="1">
      <alignment vertical="center" wrapText="1"/>
    </xf>
    <xf numFmtId="0" fontId="11" fillId="2" borderId="13" xfId="2" applyFont="1" applyFill="1" applyBorder="1" applyAlignment="1" applyProtection="1">
      <alignment vertical="center"/>
      <protection locked="0"/>
    </xf>
    <xf numFmtId="0" fontId="11" fillId="2" borderId="14" xfId="2" applyFont="1" applyFill="1" applyBorder="1" applyAlignment="1" applyProtection="1">
      <alignment vertical="center"/>
      <protection locked="0"/>
    </xf>
    <xf numFmtId="0" fontId="11" fillId="2" borderId="15" xfId="2" applyFont="1" applyFill="1" applyBorder="1" applyAlignment="1" applyProtection="1">
      <alignment vertical="center"/>
      <protection locked="0"/>
    </xf>
    <xf numFmtId="0" fontId="23" fillId="0" borderId="16" xfId="0" applyFont="1" applyBorder="1"/>
    <xf numFmtId="0" fontId="11" fillId="2" borderId="0" xfId="2" applyFont="1" applyFill="1" applyBorder="1" applyAlignment="1" applyProtection="1">
      <alignment vertical="center"/>
      <protection locked="0"/>
    </xf>
    <xf numFmtId="0" fontId="11" fillId="2" borderId="20" xfId="2" applyFont="1" applyFill="1" applyBorder="1" applyAlignment="1" applyProtection="1">
      <alignment vertical="center"/>
      <protection locked="0"/>
    </xf>
    <xf numFmtId="0" fontId="11" fillId="2" borderId="16" xfId="2" applyFont="1" applyFill="1" applyBorder="1" applyAlignment="1" applyProtection="1">
      <alignment vertical="center"/>
      <protection locked="0"/>
    </xf>
    <xf numFmtId="0" fontId="11" fillId="2" borderId="36" xfId="2" applyFont="1" applyFill="1" applyBorder="1" applyAlignment="1" applyProtection="1">
      <alignment vertical="center"/>
      <protection locked="0"/>
    </xf>
    <xf numFmtId="0" fontId="11" fillId="2" borderId="37" xfId="2" applyFont="1" applyFill="1" applyBorder="1" applyAlignment="1" applyProtection="1">
      <alignment vertical="center"/>
      <protection locked="0"/>
    </xf>
    <xf numFmtId="0" fontId="11" fillId="2" borderId="38" xfId="2" applyFont="1" applyFill="1" applyBorder="1" applyAlignment="1" applyProtection="1">
      <alignment vertical="center"/>
      <protection locked="0"/>
    </xf>
    <xf numFmtId="0" fontId="11" fillId="2" borderId="52" xfId="2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Alignment="1">
      <alignment horizontal="right" vertical="center"/>
    </xf>
    <xf numFmtId="0" fontId="11" fillId="2" borderId="52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Border="1" applyAlignment="1" applyProtection="1">
      <alignment vertical="center"/>
      <protection locked="0"/>
    </xf>
    <xf numFmtId="0" fontId="10" fillId="2" borderId="59" xfId="2" applyFont="1" applyFill="1" applyBorder="1" applyAlignment="1" applyProtection="1">
      <alignment horizontal="center" vertical="center"/>
      <protection locked="0"/>
    </xf>
    <xf numFmtId="0" fontId="23" fillId="5" borderId="0" xfId="0" applyFont="1" applyFill="1"/>
    <xf numFmtId="0" fontId="27" fillId="5" borderId="0" xfId="0" applyFont="1" applyFill="1"/>
    <xf numFmtId="0" fontId="24" fillId="5" borderId="0" xfId="0" applyFont="1" applyFill="1"/>
    <xf numFmtId="0" fontId="18" fillId="5" borderId="0" xfId="1" applyFont="1" applyFill="1">
      <alignment vertical="center"/>
    </xf>
    <xf numFmtId="0" fontId="28" fillId="5" borderId="0" xfId="1" applyFont="1" applyFill="1">
      <alignment vertical="center"/>
    </xf>
    <xf numFmtId="0" fontId="26" fillId="5" borderId="0" xfId="1" applyFont="1" applyFill="1">
      <alignment vertical="center"/>
    </xf>
    <xf numFmtId="9" fontId="26" fillId="5" borderId="0" xfId="9" applyFont="1" applyFill="1" applyAlignment="1"/>
    <xf numFmtId="0" fontId="23" fillId="5" borderId="0" xfId="0" applyFont="1" applyFill="1" applyBorder="1"/>
    <xf numFmtId="0" fontId="28" fillId="5" borderId="0" xfId="0" applyFont="1" applyFill="1" applyBorder="1"/>
    <xf numFmtId="0" fontId="26" fillId="5" borderId="0" xfId="0" applyFont="1" applyFill="1" applyBorder="1"/>
    <xf numFmtId="0" fontId="30" fillId="5" borderId="0" xfId="0" applyFont="1" applyFill="1"/>
    <xf numFmtId="0" fontId="0" fillId="5" borderId="0" xfId="0" applyFill="1"/>
    <xf numFmtId="0" fontId="29" fillId="5" borderId="0" xfId="1" applyFont="1" applyFill="1">
      <alignment vertical="center"/>
    </xf>
    <xf numFmtId="0" fontId="30" fillId="5" borderId="0" xfId="0" applyFont="1" applyFill="1" applyAlignment="1">
      <alignment vertical="center"/>
    </xf>
    <xf numFmtId="0" fontId="30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32" fillId="5" borderId="0" xfId="2" applyFont="1" applyFill="1">
      <alignment vertical="center"/>
    </xf>
    <xf numFmtId="0" fontId="26" fillId="5" borderId="0" xfId="0" applyFont="1" applyFill="1" applyAlignment="1">
      <alignment horizontal="left" vertical="center"/>
    </xf>
    <xf numFmtId="0" fontId="16" fillId="5" borderId="0" xfId="2" applyFont="1" applyFill="1">
      <alignment vertical="center"/>
    </xf>
    <xf numFmtId="0" fontId="10" fillId="5" borderId="5" xfId="2" applyFont="1" applyFill="1" applyBorder="1">
      <alignment vertical="center"/>
    </xf>
    <xf numFmtId="0" fontId="17" fillId="5" borderId="5" xfId="1" applyFont="1" applyFill="1" applyBorder="1">
      <alignment vertical="center"/>
    </xf>
    <xf numFmtId="0" fontId="33" fillId="5" borderId="0" xfId="0" applyFont="1" applyFill="1" applyAlignment="1">
      <alignment vertical="center"/>
    </xf>
    <xf numFmtId="0" fontId="10" fillId="2" borderId="0" xfId="2" applyFont="1" applyFill="1" applyAlignment="1" applyProtection="1">
      <alignment horizontal="left" vertical="center"/>
      <protection locked="0"/>
    </xf>
    <xf numFmtId="0" fontId="11" fillId="2" borderId="0" xfId="2" applyFont="1" applyFill="1" applyAlignment="1" applyProtection="1">
      <alignment horizontal="left" vertical="center"/>
      <protection locked="0"/>
    </xf>
    <xf numFmtId="0" fontId="11" fillId="2" borderId="0" xfId="2" applyFont="1" applyFill="1" applyAlignment="1">
      <alignment horizontal="left" vertical="center"/>
    </xf>
    <xf numFmtId="0" fontId="18" fillId="5" borderId="0" xfId="12" applyFont="1" applyFill="1">
      <alignment vertical="center"/>
    </xf>
    <xf numFmtId="0" fontId="28" fillId="5" borderId="0" xfId="12" applyFont="1" applyFill="1">
      <alignment vertical="center"/>
    </xf>
    <xf numFmtId="0" fontId="26" fillId="5" borderId="0" xfId="12" applyFont="1" applyFill="1">
      <alignment vertical="center"/>
    </xf>
    <xf numFmtId="0" fontId="11" fillId="2" borderId="0" xfId="2" applyFont="1" applyFill="1" applyBorder="1" applyAlignment="1" applyProtection="1">
      <alignment vertical="center" wrapText="1"/>
      <protection locked="0"/>
    </xf>
    <xf numFmtId="0" fontId="18" fillId="5" borderId="0" xfId="12" applyFont="1" applyFill="1" applyBorder="1">
      <alignment vertical="center"/>
    </xf>
    <xf numFmtId="0" fontId="10" fillId="5" borderId="0" xfId="2" applyFont="1" applyFill="1">
      <alignment vertical="center"/>
    </xf>
    <xf numFmtId="0" fontId="11" fillId="5" borderId="0" xfId="2" applyFont="1" applyFill="1">
      <alignment vertical="center"/>
    </xf>
    <xf numFmtId="0" fontId="36" fillId="5" borderId="0" xfId="0" applyFont="1" applyFill="1"/>
    <xf numFmtId="0" fontId="35" fillId="5" borderId="0" xfId="1" applyFont="1" applyFill="1">
      <alignment vertical="center"/>
    </xf>
    <xf numFmtId="0" fontId="33" fillId="5" borderId="0" xfId="0" applyFont="1" applyFill="1"/>
    <xf numFmtId="0" fontId="34" fillId="5" borderId="0" xfId="1" applyFont="1" applyFill="1">
      <alignment vertical="center"/>
    </xf>
    <xf numFmtId="0" fontId="38" fillId="5" borderId="0" xfId="1" applyFont="1" applyFill="1" applyAlignment="1">
      <alignment horizontal="right" vertical="center"/>
    </xf>
    <xf numFmtId="0" fontId="34" fillId="5" borderId="0" xfId="1" applyFont="1" applyFill="1" applyAlignment="1">
      <alignment horizontal="center" vertical="center"/>
    </xf>
    <xf numFmtId="14" fontId="34" fillId="5" borderId="0" xfId="1" applyNumberFormat="1" applyFont="1" applyFill="1" applyAlignment="1">
      <alignment horizontal="center" vertical="center"/>
    </xf>
    <xf numFmtId="0" fontId="34" fillId="0" borderId="63" xfId="1" applyFont="1" applyBorder="1">
      <alignment vertical="center"/>
    </xf>
    <xf numFmtId="0" fontId="34" fillId="0" borderId="4" xfId="1" applyFont="1" applyBorder="1" applyAlignment="1">
      <alignment horizontal="center" vertical="center"/>
    </xf>
    <xf numFmtId="0" fontId="34" fillId="0" borderId="2" xfId="1" applyFont="1" applyBorder="1">
      <alignment vertical="center"/>
    </xf>
    <xf numFmtId="0" fontId="34" fillId="0" borderId="27" xfId="1" applyFont="1" applyBorder="1" applyAlignment="1">
      <alignment horizontal="center" vertical="center"/>
    </xf>
    <xf numFmtId="0" fontId="34" fillId="0" borderId="64" xfId="1" applyFont="1" applyBorder="1">
      <alignment vertical="center"/>
    </xf>
    <xf numFmtId="0" fontId="34" fillId="0" borderId="5" xfId="1" applyFont="1" applyBorder="1">
      <alignment vertical="center"/>
    </xf>
    <xf numFmtId="0" fontId="34" fillId="0" borderId="60" xfId="1" applyFont="1" applyBorder="1">
      <alignment vertical="center"/>
    </xf>
    <xf numFmtId="0" fontId="34" fillId="0" borderId="31" xfId="1" applyFont="1" applyBorder="1" applyAlignment="1">
      <alignment horizontal="center" vertical="center"/>
    </xf>
    <xf numFmtId="0" fontId="34" fillId="0" borderId="32" xfId="1" applyFont="1" applyBorder="1">
      <alignment vertical="center"/>
    </xf>
    <xf numFmtId="0" fontId="34" fillId="0" borderId="33" xfId="1" applyFont="1" applyBorder="1" applyAlignment="1">
      <alignment horizontal="center" vertical="center"/>
    </xf>
    <xf numFmtId="0" fontId="34" fillId="5" borderId="12" xfId="1" applyFont="1" applyFill="1" applyBorder="1">
      <alignment vertical="center"/>
    </xf>
    <xf numFmtId="0" fontId="34" fillId="0" borderId="4" xfId="1" applyFont="1" applyFill="1" applyBorder="1" applyAlignment="1">
      <alignment horizontal="center" vertical="center"/>
    </xf>
    <xf numFmtId="0" fontId="34" fillId="0" borderId="2" xfId="1" applyFont="1" applyFill="1" applyBorder="1">
      <alignment vertical="center"/>
    </xf>
    <xf numFmtId="0" fontId="34" fillId="0" borderId="43" xfId="1" applyFont="1" applyFill="1" applyBorder="1" applyAlignment="1">
      <alignment horizontal="center" vertical="center"/>
    </xf>
    <xf numFmtId="0" fontId="34" fillId="0" borderId="5" xfId="1" applyFont="1" applyFill="1" applyBorder="1">
      <alignment vertical="center"/>
    </xf>
    <xf numFmtId="0" fontId="34" fillId="0" borderId="44" xfId="1" applyFont="1" applyFill="1" applyBorder="1" applyAlignment="1">
      <alignment horizontal="center" vertical="center"/>
    </xf>
    <xf numFmtId="0" fontId="42" fillId="5" borderId="0" xfId="2" applyFont="1" applyFill="1" applyBorder="1" applyAlignment="1">
      <alignment horizontal="left" vertical="center"/>
    </xf>
    <xf numFmtId="0" fontId="41" fillId="5" borderId="0" xfId="2" applyFont="1" applyFill="1" applyBorder="1" applyAlignment="1">
      <alignment horizontal="left" vertical="center"/>
    </xf>
    <xf numFmtId="176" fontId="21" fillId="5" borderId="37" xfId="2" applyNumberFormat="1" applyFont="1" applyFill="1" applyBorder="1" applyAlignment="1">
      <alignment horizontal="left" vertical="center"/>
    </xf>
    <xf numFmtId="0" fontId="22" fillId="5" borderId="0" xfId="0" applyFont="1" applyFill="1"/>
    <xf numFmtId="0" fontId="41" fillId="5" borderId="37" xfId="2" applyFont="1" applyFill="1" applyBorder="1" applyAlignment="1" applyProtection="1">
      <alignment horizontal="left" vertical="center"/>
      <protection hidden="1"/>
    </xf>
    <xf numFmtId="0" fontId="41" fillId="5" borderId="0" xfId="2" applyFont="1" applyFill="1" applyBorder="1" applyAlignment="1">
      <alignment vertical="center"/>
    </xf>
    <xf numFmtId="0" fontId="41" fillId="5" borderId="37" xfId="2" applyFont="1" applyFill="1" applyBorder="1" applyAlignment="1">
      <alignment horizontal="left" vertical="center"/>
    </xf>
    <xf numFmtId="0" fontId="40" fillId="5" borderId="0" xfId="2" applyFont="1" applyFill="1" applyBorder="1" applyAlignment="1">
      <alignment horizontal="center" vertical="center"/>
    </xf>
    <xf numFmtId="176" fontId="21" fillId="5" borderId="37" xfId="2" applyNumberFormat="1" applyFont="1" applyFill="1" applyBorder="1" applyAlignment="1">
      <alignment vertical="center"/>
    </xf>
    <xf numFmtId="0" fontId="2" fillId="5" borderId="0" xfId="3" applyFont="1" applyFill="1" applyBorder="1" applyAlignment="1"/>
    <xf numFmtId="0" fontId="41" fillId="5" borderId="37" xfId="2" applyFont="1" applyFill="1" applyBorder="1" applyAlignment="1">
      <alignment vertical="center"/>
    </xf>
    <xf numFmtId="0" fontId="42" fillId="5" borderId="0" xfId="2" applyFont="1" applyFill="1" applyBorder="1">
      <alignment vertical="center"/>
    </xf>
    <xf numFmtId="0" fontId="45" fillId="5" borderId="0" xfId="2" applyFont="1" applyFill="1" applyBorder="1" applyAlignment="1">
      <alignment horizontal="center" vertical="center"/>
    </xf>
    <xf numFmtId="0" fontId="41" fillId="5" borderId="0" xfId="2" applyFont="1" applyFill="1" applyBorder="1" applyAlignment="1">
      <alignment horizontal="center" vertical="center"/>
    </xf>
    <xf numFmtId="0" fontId="46" fillId="5" borderId="0" xfId="2" applyFont="1" applyFill="1" applyBorder="1" applyAlignment="1">
      <alignment horizontal="center" vertical="center"/>
    </xf>
    <xf numFmtId="0" fontId="46" fillId="5" borderId="0" xfId="2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/>
    <xf numFmtId="0" fontId="46" fillId="5" borderId="16" xfId="2" applyFont="1" applyFill="1" applyBorder="1" applyAlignment="1">
      <alignment vertical="center"/>
    </xf>
    <xf numFmtId="0" fontId="46" fillId="5" borderId="0" xfId="2" applyFont="1" applyFill="1" applyBorder="1" applyAlignment="1">
      <alignment vertical="center"/>
    </xf>
    <xf numFmtId="0" fontId="41" fillId="5" borderId="0" xfId="2" applyFont="1" applyFill="1" applyBorder="1" applyAlignment="1" applyProtection="1">
      <alignment vertical="center"/>
      <protection locked="0"/>
    </xf>
    <xf numFmtId="0" fontId="45" fillId="5" borderId="0" xfId="2" applyFont="1" applyFill="1" applyBorder="1" applyAlignment="1">
      <alignment vertical="center"/>
    </xf>
    <xf numFmtId="0" fontId="41" fillId="5" borderId="0" xfId="2" applyFont="1" applyFill="1" applyBorder="1" applyAlignment="1" applyProtection="1">
      <alignment horizontal="center" vertical="center" wrapText="1"/>
      <protection locked="0"/>
    </xf>
    <xf numFmtId="0" fontId="41" fillId="5" borderId="0" xfId="2" applyFont="1" applyFill="1" applyBorder="1" applyAlignment="1" applyProtection="1">
      <alignment horizontal="left" vertical="center"/>
      <protection locked="0"/>
    </xf>
    <xf numFmtId="0" fontId="42" fillId="5" borderId="12" xfId="2" applyFont="1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42" fillId="5" borderId="13" xfId="2" applyFont="1" applyFill="1" applyBorder="1" applyAlignment="1">
      <alignment vertical="center"/>
    </xf>
    <xf numFmtId="0" fontId="42" fillId="5" borderId="14" xfId="2" applyFont="1" applyFill="1" applyBorder="1" applyAlignment="1">
      <alignment vertical="center"/>
    </xf>
    <xf numFmtId="0" fontId="42" fillId="5" borderId="15" xfId="2" applyFont="1" applyFill="1" applyBorder="1" applyAlignment="1">
      <alignment vertical="center"/>
    </xf>
    <xf numFmtId="0" fontId="42" fillId="5" borderId="16" xfId="2" applyFont="1" applyFill="1" applyBorder="1" applyAlignment="1" applyProtection="1">
      <alignment vertical="center"/>
    </xf>
    <xf numFmtId="0" fontId="41" fillId="5" borderId="0" xfId="2" applyFont="1" applyFill="1" applyBorder="1" applyAlignment="1" applyProtection="1">
      <alignment vertical="center"/>
    </xf>
    <xf numFmtId="0" fontId="46" fillId="5" borderId="0" xfId="2" applyFont="1" applyFill="1" applyBorder="1" applyAlignment="1" applyProtection="1">
      <alignment vertical="center"/>
    </xf>
    <xf numFmtId="0" fontId="48" fillId="6" borderId="0" xfId="1" applyFont="1" applyFill="1" applyBorder="1" applyAlignment="1">
      <alignment vertical="center"/>
    </xf>
    <xf numFmtId="0" fontId="42" fillId="5" borderId="0" xfId="2" applyFont="1" applyFill="1" applyBorder="1" applyAlignment="1" applyProtection="1">
      <alignment vertical="center"/>
    </xf>
    <xf numFmtId="0" fontId="42" fillId="5" borderId="20" xfId="2" applyFont="1" applyFill="1" applyBorder="1" applyAlignment="1" applyProtection="1">
      <alignment vertical="center"/>
    </xf>
    <xf numFmtId="0" fontId="21" fillId="5" borderId="0" xfId="0" applyFont="1" applyFill="1" applyAlignment="1">
      <alignment horizontal="left" vertical="center"/>
    </xf>
    <xf numFmtId="0" fontId="48" fillId="5" borderId="0" xfId="2" applyFont="1" applyFill="1" applyBorder="1" applyAlignment="1" applyProtection="1">
      <alignment vertical="center"/>
    </xf>
    <xf numFmtId="0" fontId="48" fillId="5" borderId="0" xfId="2" applyFont="1" applyFill="1" applyBorder="1" applyAlignment="1" applyProtection="1">
      <alignment vertical="center" wrapText="1"/>
    </xf>
    <xf numFmtId="0" fontId="46" fillId="5" borderId="0" xfId="2" applyFont="1" applyFill="1" applyBorder="1" applyAlignment="1" applyProtection="1">
      <alignment horizontal="center" vertical="center"/>
    </xf>
    <xf numFmtId="0" fontId="42" fillId="4" borderId="65" xfId="2" applyFont="1" applyFill="1" applyBorder="1" applyAlignment="1" applyProtection="1">
      <alignment vertical="center"/>
    </xf>
    <xf numFmtId="0" fontId="47" fillId="4" borderId="12" xfId="2" applyFont="1" applyFill="1" applyBorder="1" applyAlignment="1" applyProtection="1">
      <alignment vertical="center"/>
    </xf>
    <xf numFmtId="0" fontId="42" fillId="4" borderId="12" xfId="2" applyFont="1" applyFill="1" applyBorder="1" applyAlignment="1" applyProtection="1">
      <alignment vertical="center"/>
    </xf>
    <xf numFmtId="0" fontId="42" fillId="4" borderId="55" xfId="2" applyFont="1" applyFill="1" applyBorder="1" applyAlignment="1" applyProtection="1">
      <alignment vertical="center"/>
    </xf>
    <xf numFmtId="0" fontId="42" fillId="5" borderId="66" xfId="2" applyFont="1" applyFill="1" applyBorder="1" applyAlignment="1" applyProtection="1">
      <alignment vertical="center"/>
    </xf>
    <xf numFmtId="0" fontId="42" fillId="5" borderId="28" xfId="2" applyFont="1" applyFill="1" applyBorder="1" applyAlignment="1" applyProtection="1">
      <alignment vertical="center"/>
    </xf>
    <xf numFmtId="0" fontId="42" fillId="5" borderId="29" xfId="2" applyFont="1" applyFill="1" applyBorder="1" applyAlignment="1" applyProtection="1">
      <alignment vertical="center"/>
    </xf>
    <xf numFmtId="0" fontId="13" fillId="5" borderId="0" xfId="0" applyFont="1" applyFill="1" applyAlignment="1">
      <alignment vertical="center"/>
    </xf>
    <xf numFmtId="0" fontId="47" fillId="4" borderId="65" xfId="2" applyFont="1" applyFill="1" applyBorder="1" applyAlignment="1" applyProtection="1">
      <alignment vertical="center"/>
    </xf>
    <xf numFmtId="0" fontId="42" fillId="4" borderId="37" xfId="2" applyFont="1" applyFill="1" applyBorder="1" applyAlignment="1" applyProtection="1">
      <alignment vertical="center"/>
    </xf>
    <xf numFmtId="0" fontId="21" fillId="5" borderId="0" xfId="0" applyFont="1" applyFill="1" applyBorder="1" applyAlignment="1">
      <alignment horizontal="left" vertical="center"/>
    </xf>
    <xf numFmtId="0" fontId="42" fillId="4" borderId="36" xfId="2" applyFont="1" applyFill="1" applyBorder="1" applyAlignment="1" applyProtection="1">
      <alignment vertical="center"/>
    </xf>
    <xf numFmtId="0" fontId="47" fillId="4" borderId="37" xfId="2" applyFont="1" applyFill="1" applyBorder="1" applyAlignment="1" applyProtection="1">
      <alignment vertical="center"/>
    </xf>
    <xf numFmtId="0" fontId="42" fillId="4" borderId="38" xfId="2" applyFont="1" applyFill="1" applyBorder="1" applyAlignment="1" applyProtection="1">
      <alignment vertical="center"/>
    </xf>
    <xf numFmtId="0" fontId="50" fillId="4" borderId="65" xfId="2" applyFont="1" applyFill="1" applyBorder="1" applyAlignment="1" applyProtection="1">
      <alignment vertical="center"/>
    </xf>
    <xf numFmtId="0" fontId="50" fillId="4" borderId="12" xfId="2" applyFont="1" applyFill="1" applyBorder="1" applyAlignment="1" applyProtection="1">
      <alignment vertical="center"/>
    </xf>
    <xf numFmtId="0" fontId="42" fillId="5" borderId="12" xfId="2" applyFont="1" applyFill="1" applyBorder="1" applyAlignment="1" applyProtection="1">
      <alignment vertical="center"/>
    </xf>
    <xf numFmtId="0" fontId="47" fillId="5" borderId="12" xfId="2" applyFont="1" applyFill="1" applyBorder="1" applyAlignment="1" applyProtection="1">
      <alignment vertical="center"/>
    </xf>
    <xf numFmtId="0" fontId="42" fillId="5" borderId="13" xfId="2" applyFont="1" applyFill="1" applyBorder="1" applyAlignment="1" applyProtection="1">
      <alignment vertical="center"/>
    </xf>
    <xf numFmtId="0" fontId="42" fillId="5" borderId="14" xfId="2" applyFont="1" applyFill="1" applyBorder="1" applyAlignment="1" applyProtection="1">
      <alignment vertical="center"/>
    </xf>
    <xf numFmtId="0" fontId="42" fillId="5" borderId="15" xfId="2" applyFont="1" applyFill="1" applyBorder="1" applyAlignment="1" applyProtection="1">
      <alignment vertical="center"/>
    </xf>
    <xf numFmtId="0" fontId="42" fillId="5" borderId="10" xfId="2" applyFont="1" applyFill="1" applyBorder="1" applyAlignment="1" applyProtection="1">
      <alignment vertical="center"/>
    </xf>
    <xf numFmtId="0" fontId="42" fillId="5" borderId="40" xfId="2" applyFont="1" applyFill="1" applyBorder="1" applyAlignment="1" applyProtection="1">
      <alignment vertical="center"/>
    </xf>
    <xf numFmtId="0" fontId="46" fillId="5" borderId="16" xfId="2" applyFont="1" applyFill="1" applyBorder="1" applyAlignment="1" applyProtection="1">
      <alignment vertical="center" wrapText="1"/>
    </xf>
    <xf numFmtId="0" fontId="41" fillId="5" borderId="0" xfId="2" applyFont="1" applyFill="1" applyBorder="1" applyAlignment="1" applyProtection="1">
      <alignment vertical="center"/>
      <protection hidden="1"/>
    </xf>
    <xf numFmtId="0" fontId="41" fillId="5" borderId="0" xfId="2" applyFont="1" applyFill="1" applyBorder="1" applyAlignment="1" applyProtection="1">
      <alignment vertical="center" wrapText="1"/>
      <protection hidden="1"/>
    </xf>
    <xf numFmtId="0" fontId="41" fillId="5" borderId="20" xfId="2" applyFont="1" applyFill="1" applyBorder="1" applyAlignment="1" applyProtection="1">
      <alignment vertical="center" wrapText="1"/>
      <protection hidden="1"/>
    </xf>
    <xf numFmtId="0" fontId="42" fillId="5" borderId="23" xfId="2" applyFont="1" applyFill="1" applyBorder="1" applyAlignment="1">
      <alignment vertical="center"/>
    </xf>
    <xf numFmtId="0" fontId="42" fillId="5" borderId="28" xfId="2" applyFont="1" applyFill="1" applyBorder="1" applyAlignment="1">
      <alignment vertical="center"/>
    </xf>
    <xf numFmtId="0" fontId="42" fillId="5" borderId="29" xfId="2" applyFont="1" applyFill="1" applyBorder="1" applyAlignment="1">
      <alignment vertical="center"/>
    </xf>
    <xf numFmtId="0" fontId="30" fillId="5" borderId="0" xfId="0" applyFont="1" applyFill="1" applyBorder="1" applyAlignment="1">
      <alignment vertical="center"/>
    </xf>
    <xf numFmtId="0" fontId="24" fillId="5" borderId="0" xfId="0" applyFont="1" applyFill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NumberFormat="1" applyFont="1" applyFill="1" applyAlignment="1">
      <alignment horizontal="center" vertical="center"/>
    </xf>
    <xf numFmtId="14" fontId="26" fillId="5" borderId="0" xfId="0" applyNumberFormat="1" applyFont="1" applyFill="1" applyAlignment="1">
      <alignment horizontal="center" vertical="center"/>
    </xf>
    <xf numFmtId="14" fontId="26" fillId="5" borderId="0" xfId="0" applyNumberFormat="1" applyFont="1" applyFill="1" applyBorder="1" applyAlignment="1">
      <alignment vertical="center"/>
    </xf>
    <xf numFmtId="180" fontId="26" fillId="5" borderId="0" xfId="0" applyNumberFormat="1" applyFont="1" applyFill="1" applyBorder="1" applyAlignment="1">
      <alignment vertical="center"/>
    </xf>
    <xf numFmtId="0" fontId="26" fillId="5" borderId="0" xfId="0" applyNumberFormat="1" applyFont="1" applyFill="1" applyBorder="1" applyAlignment="1">
      <alignment vertical="center"/>
    </xf>
    <xf numFmtId="177" fontId="26" fillId="5" borderId="0" xfId="0" applyNumberFormat="1" applyFont="1" applyFill="1" applyBorder="1" applyAlignment="1">
      <alignment vertical="center"/>
    </xf>
    <xf numFmtId="178" fontId="26" fillId="5" borderId="0" xfId="0" applyNumberFormat="1" applyFont="1" applyFill="1" applyAlignment="1">
      <alignment vertical="center"/>
    </xf>
    <xf numFmtId="0" fontId="26" fillId="5" borderId="0" xfId="0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left" vertical="center"/>
    </xf>
    <xf numFmtId="0" fontId="26" fillId="5" borderId="0" xfId="0" applyFont="1" applyFill="1" applyAlignment="1">
      <alignment horizontal="center"/>
    </xf>
    <xf numFmtId="0" fontId="26" fillId="5" borderId="0" xfId="0" applyNumberFormat="1" applyFont="1" applyFill="1" applyBorder="1" applyAlignment="1" applyProtection="1">
      <alignment horizontal="center"/>
      <protection locked="0"/>
    </xf>
    <xf numFmtId="0" fontId="26" fillId="5" borderId="0" xfId="0" applyFont="1" applyFill="1" applyBorder="1" applyAlignment="1" applyProtection="1">
      <alignment vertical="center"/>
      <protection locked="0"/>
    </xf>
    <xf numFmtId="49" fontId="26" fillId="5" borderId="0" xfId="0" applyNumberFormat="1" applyFont="1" applyFill="1" applyBorder="1" applyAlignment="1">
      <alignment vertical="center"/>
    </xf>
    <xf numFmtId="0" fontId="14" fillId="5" borderId="0" xfId="2" applyFont="1" applyFill="1" applyBorder="1" applyAlignment="1">
      <alignment horizontal="center" vertical="center"/>
    </xf>
    <xf numFmtId="0" fontId="10" fillId="5" borderId="0" xfId="2" applyFont="1" applyFill="1" applyBorder="1" applyAlignment="1">
      <alignment vertical="center"/>
    </xf>
    <xf numFmtId="0" fontId="35" fillId="5" borderId="0" xfId="3" applyFont="1" applyFill="1" applyBorder="1" applyAlignment="1"/>
    <xf numFmtId="0" fontId="10" fillId="5" borderId="37" xfId="2" applyFont="1" applyFill="1" applyBorder="1" applyAlignment="1" applyProtection="1">
      <alignment horizontal="left" vertical="center"/>
      <protection hidden="1"/>
    </xf>
    <xf numFmtId="0" fontId="10" fillId="5" borderId="0" xfId="2" applyFont="1" applyFill="1" applyBorder="1" applyAlignment="1">
      <alignment horizontal="left" vertical="center"/>
    </xf>
    <xf numFmtId="0" fontId="10" fillId="5" borderId="37" xfId="2" applyFont="1" applyFill="1" applyBorder="1" applyAlignment="1">
      <alignment horizontal="left" vertical="center"/>
    </xf>
    <xf numFmtId="0" fontId="8" fillId="5" borderId="0" xfId="2" applyFont="1" applyFill="1" applyBorder="1" applyAlignment="1">
      <alignment horizontal="left" vertical="center"/>
    </xf>
    <xf numFmtId="176" fontId="17" fillId="5" borderId="37" xfId="2" applyNumberFormat="1" applyFont="1" applyFill="1" applyBorder="1" applyAlignment="1">
      <alignment horizontal="left" vertical="center"/>
    </xf>
    <xf numFmtId="176" fontId="17" fillId="5" borderId="37" xfId="2" applyNumberFormat="1" applyFont="1" applyFill="1" applyBorder="1" applyAlignment="1">
      <alignment vertical="center"/>
    </xf>
    <xf numFmtId="0" fontId="10" fillId="5" borderId="37" xfId="2" applyFont="1" applyFill="1" applyBorder="1" applyAlignment="1">
      <alignment vertical="center"/>
    </xf>
    <xf numFmtId="0" fontId="8" fillId="5" borderId="0" xfId="2" applyFont="1" applyFill="1" applyBorder="1">
      <alignment vertical="center"/>
    </xf>
    <xf numFmtId="0" fontId="55" fillId="5" borderId="0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11" fillId="5" borderId="0" xfId="2" applyFont="1" applyFill="1" applyBorder="1" applyAlignment="1" applyProtection="1">
      <alignment horizontal="center" vertical="center"/>
      <protection locked="0"/>
    </xf>
    <xf numFmtId="0" fontId="10" fillId="5" borderId="0" xfId="2" applyFont="1" applyFill="1" applyBorder="1" applyAlignment="1" applyProtection="1">
      <alignment horizontal="center" vertical="center"/>
      <protection locked="0"/>
    </xf>
    <xf numFmtId="0" fontId="10" fillId="5" borderId="0" xfId="2" applyFont="1" applyFill="1" applyBorder="1" applyAlignment="1" applyProtection="1">
      <alignment horizontal="center" vertical="center" wrapText="1"/>
      <protection locked="0"/>
    </xf>
    <xf numFmtId="0" fontId="11" fillId="5" borderId="0" xfId="2" applyFont="1" applyFill="1" applyBorder="1" applyAlignment="1">
      <alignment vertical="center"/>
    </xf>
    <xf numFmtId="0" fontId="11" fillId="5" borderId="16" xfId="2" applyFont="1" applyFill="1" applyBorder="1" applyAlignment="1">
      <alignment vertical="center"/>
    </xf>
    <xf numFmtId="0" fontId="55" fillId="5" borderId="0" xfId="2" applyFont="1" applyFill="1" applyBorder="1" applyAlignment="1">
      <alignment vertical="center"/>
    </xf>
    <xf numFmtId="0" fontId="56" fillId="5" borderId="0" xfId="2" applyFont="1" applyFill="1" applyBorder="1" applyAlignment="1">
      <alignment horizontal="center" vertical="center"/>
    </xf>
    <xf numFmtId="0" fontId="24" fillId="5" borderId="0" xfId="0" applyFont="1" applyFill="1" applyBorder="1"/>
    <xf numFmtId="0" fontId="30" fillId="5" borderId="0" xfId="0" applyFont="1" applyFill="1" applyBorder="1"/>
    <xf numFmtId="0" fontId="57" fillId="5" borderId="0" xfId="2" applyFont="1" applyFill="1" applyBorder="1">
      <alignment vertical="center"/>
    </xf>
    <xf numFmtId="0" fontId="57" fillId="5" borderId="0" xfId="2" applyFont="1" applyFill="1" applyBorder="1" applyAlignment="1">
      <alignment horizontal="center" vertical="center"/>
    </xf>
    <xf numFmtId="0" fontId="58" fillId="5" borderId="0" xfId="2" applyFont="1" applyFill="1" applyBorder="1" applyAlignment="1">
      <alignment horizontal="center" vertical="center"/>
    </xf>
    <xf numFmtId="0" fontId="59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 applyProtection="1">
      <alignment horizontal="center" vertical="center"/>
      <protection locked="0"/>
    </xf>
    <xf numFmtId="178" fontId="32" fillId="5" borderId="0" xfId="2" applyNumberFormat="1" applyFont="1" applyFill="1" applyBorder="1" applyAlignment="1">
      <alignment horizontal="center" vertical="center"/>
    </xf>
    <xf numFmtId="0" fontId="30" fillId="5" borderId="0" xfId="0" applyFont="1" applyFill="1" applyAlignment="1">
      <alignment horizontal="center"/>
    </xf>
    <xf numFmtId="0" fontId="59" fillId="5" borderId="0" xfId="2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 applyProtection="1">
      <alignment horizontal="center" vertical="center" wrapText="1"/>
      <protection locked="0"/>
    </xf>
    <xf numFmtId="0" fontId="59" fillId="5" borderId="0" xfId="2" applyFont="1" applyFill="1" applyBorder="1" applyAlignment="1" applyProtection="1">
      <alignment vertical="center"/>
      <protection locked="0"/>
    </xf>
    <xf numFmtId="0" fontId="32" fillId="5" borderId="0" xfId="2" applyFont="1" applyFill="1" applyBorder="1" applyAlignment="1">
      <alignment vertical="center"/>
    </xf>
    <xf numFmtId="0" fontId="31" fillId="5" borderId="0" xfId="0" applyFont="1" applyFill="1" applyBorder="1" applyAlignment="1">
      <alignment horizontal="center"/>
    </xf>
    <xf numFmtId="0" fontId="32" fillId="5" borderId="0" xfId="2" applyFont="1" applyFill="1" applyBorder="1" applyAlignment="1">
      <alignment horizontal="left" vertical="center"/>
    </xf>
    <xf numFmtId="0" fontId="32" fillId="5" borderId="0" xfId="2" applyFont="1" applyFill="1" applyBorder="1" applyAlignment="1" applyProtection="1">
      <alignment horizontal="left" vertical="center"/>
      <protection locked="0"/>
    </xf>
    <xf numFmtId="178" fontId="32" fillId="5" borderId="0" xfId="2" applyNumberFormat="1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>
      <alignment vertical="center"/>
    </xf>
    <xf numFmtId="0" fontId="30" fillId="5" borderId="0" xfId="0" applyFont="1" applyFill="1" applyAlignment="1">
      <alignment horizontal="left"/>
    </xf>
    <xf numFmtId="0" fontId="59" fillId="5" borderId="0" xfId="2" applyFont="1" applyFill="1" applyBorder="1" applyAlignment="1" applyProtection="1">
      <alignment horizontal="left" vertical="center"/>
      <protection locked="0"/>
    </xf>
    <xf numFmtId="0" fontId="26" fillId="5" borderId="0" xfId="0" applyFont="1" applyFill="1"/>
    <xf numFmtId="0" fontId="31" fillId="5" borderId="0" xfId="0" applyFont="1" applyFill="1" applyBorder="1"/>
    <xf numFmtId="0" fontId="32" fillId="5" borderId="0" xfId="2" applyFont="1" applyFill="1" applyBorder="1" applyAlignment="1" applyProtection="1">
      <alignment horizontal="center" vertical="center"/>
      <protection locked="0"/>
    </xf>
    <xf numFmtId="0" fontId="60" fillId="5" borderId="0" xfId="0" applyFont="1" applyFill="1"/>
    <xf numFmtId="0" fontId="28" fillId="5" borderId="0" xfId="0" applyFont="1" applyFill="1"/>
    <xf numFmtId="0" fontId="61" fillId="5" borderId="0" xfId="0" applyFont="1" applyFill="1" applyBorder="1"/>
    <xf numFmtId="0" fontId="10" fillId="0" borderId="4" xfId="2" applyFont="1" applyFill="1" applyBorder="1" applyAlignment="1" applyProtection="1">
      <alignment vertical="center"/>
      <protection locked="0"/>
    </xf>
    <xf numFmtId="0" fontId="47" fillId="5" borderId="12" xfId="2" applyFont="1" applyFill="1" applyBorder="1" applyAlignment="1">
      <alignment vertical="center"/>
    </xf>
    <xf numFmtId="176" fontId="48" fillId="5" borderId="17" xfId="2" applyNumberFormat="1" applyFont="1" applyFill="1" applyBorder="1" applyAlignment="1" applyProtection="1">
      <alignment horizontal="center" vertical="center"/>
    </xf>
    <xf numFmtId="176" fontId="48" fillId="5" borderId="18" xfId="2" applyNumberFormat="1" applyFont="1" applyFill="1" applyBorder="1" applyAlignment="1" applyProtection="1">
      <alignment horizontal="center" vertical="center"/>
    </xf>
    <xf numFmtId="176" fontId="48" fillId="5" borderId="19" xfId="2" applyNumberFormat="1" applyFont="1" applyFill="1" applyBorder="1" applyAlignment="1" applyProtection="1">
      <alignment horizontal="center" vertical="center"/>
    </xf>
    <xf numFmtId="0" fontId="50" fillId="4" borderId="65" xfId="2" applyFont="1" applyFill="1" applyBorder="1" applyAlignment="1" applyProtection="1">
      <alignment vertical="center" wrapText="1"/>
    </xf>
    <xf numFmtId="0" fontId="50" fillId="4" borderId="12" xfId="1" applyFont="1" applyFill="1" applyBorder="1" applyAlignment="1">
      <alignment vertical="center" wrapText="1"/>
    </xf>
    <xf numFmtId="0" fontId="41" fillId="0" borderId="6" xfId="2" applyFont="1" applyFill="1" applyBorder="1" applyAlignment="1" applyProtection="1">
      <alignment horizontal="center" vertical="center"/>
    </xf>
    <xf numFmtId="0" fontId="41" fillId="0" borderId="26" xfId="2" applyFont="1" applyFill="1" applyBorder="1" applyAlignment="1" applyProtection="1">
      <alignment horizontal="center" vertical="center"/>
    </xf>
    <xf numFmtId="0" fontId="41" fillId="0" borderId="4" xfId="2" applyFont="1" applyFill="1" applyBorder="1" applyAlignment="1" applyProtection="1">
      <alignment horizontal="center" vertical="center"/>
    </xf>
    <xf numFmtId="0" fontId="41" fillId="5" borderId="5" xfId="2" applyFont="1" applyFill="1" applyBorder="1" applyAlignment="1" applyProtection="1">
      <alignment vertical="center" wrapText="1"/>
    </xf>
    <xf numFmtId="0" fontId="46" fillId="5" borderId="5" xfId="2" applyFont="1" applyFill="1" applyBorder="1" applyAlignment="1" applyProtection="1">
      <alignment vertical="center" wrapText="1"/>
    </xf>
    <xf numFmtId="0" fontId="46" fillId="5" borderId="44" xfId="2" applyFont="1" applyFill="1" applyBorder="1" applyAlignment="1" applyProtection="1">
      <alignment vertical="center" wrapText="1"/>
    </xf>
    <xf numFmtId="0" fontId="41" fillId="0" borderId="9" xfId="2" applyFont="1" applyFill="1" applyBorder="1" applyAlignment="1" applyProtection="1">
      <alignment horizontal="center" vertical="center"/>
    </xf>
    <xf numFmtId="0" fontId="41" fillId="0" borderId="11" xfId="2" applyFont="1" applyFill="1" applyBorder="1" applyAlignment="1" applyProtection="1">
      <alignment horizontal="center" vertical="center"/>
    </xf>
    <xf numFmtId="0" fontId="41" fillId="0" borderId="7" xfId="2" applyFont="1" applyFill="1" applyBorder="1" applyAlignment="1" applyProtection="1">
      <alignment horizontal="center" vertical="center"/>
    </xf>
    <xf numFmtId="0" fontId="41" fillId="5" borderId="8" xfId="2" applyFont="1" applyFill="1" applyBorder="1" applyAlignment="1" applyProtection="1">
      <alignment vertical="center" wrapText="1"/>
    </xf>
    <xf numFmtId="0" fontId="46" fillId="5" borderId="8" xfId="2" applyFont="1" applyFill="1" applyBorder="1" applyAlignment="1" applyProtection="1">
      <alignment vertical="center" wrapText="1"/>
    </xf>
    <xf numFmtId="0" fontId="46" fillId="5" borderId="48" xfId="2" applyFont="1" applyFill="1" applyBorder="1" applyAlignment="1" applyProtection="1">
      <alignment vertical="center" wrapText="1"/>
    </xf>
    <xf numFmtId="0" fontId="41" fillId="5" borderId="71" xfId="2" applyFont="1" applyFill="1" applyBorder="1" applyAlignment="1" applyProtection="1">
      <alignment horizontal="center" vertical="center" wrapText="1"/>
    </xf>
    <xf numFmtId="0" fontId="1" fillId="0" borderId="8" xfId="1" applyFont="1" applyBorder="1" applyAlignment="1">
      <alignment vertical="center" wrapText="1"/>
    </xf>
    <xf numFmtId="0" fontId="41" fillId="5" borderId="8" xfId="2" applyFont="1" applyFill="1" applyBorder="1" applyAlignment="1" applyProtection="1">
      <alignment horizontal="center" vertical="center"/>
    </xf>
    <xf numFmtId="0" fontId="1" fillId="0" borderId="5" xfId="1" applyFont="1" applyBorder="1" applyAlignment="1">
      <alignment vertical="center" wrapText="1"/>
    </xf>
    <xf numFmtId="0" fontId="50" fillId="5" borderId="10" xfId="2" applyFont="1" applyFill="1" applyBorder="1" applyAlignment="1" applyProtection="1">
      <alignment horizontal="center" vertical="center"/>
    </xf>
    <xf numFmtId="0" fontId="50" fillId="5" borderId="1" xfId="2" applyFont="1" applyFill="1" applyBorder="1" applyAlignment="1" applyProtection="1">
      <alignment horizontal="center" vertical="center"/>
    </xf>
    <xf numFmtId="0" fontId="41" fillId="5" borderId="1" xfId="2" applyFont="1" applyFill="1" applyBorder="1" applyAlignment="1" applyProtection="1">
      <alignment horizontal="center" vertical="center"/>
    </xf>
    <xf numFmtId="0" fontId="46" fillId="5" borderId="2" xfId="2" applyFont="1" applyFill="1" applyBorder="1" applyAlignment="1" applyProtection="1">
      <alignment horizontal="center" vertical="center"/>
    </xf>
    <xf numFmtId="0" fontId="41" fillId="5" borderId="2" xfId="2" applyFont="1" applyFill="1" applyBorder="1" applyAlignment="1" applyProtection="1">
      <alignment horizontal="center" vertical="center"/>
    </xf>
    <xf numFmtId="0" fontId="41" fillId="5" borderId="43" xfId="2" applyFont="1" applyFill="1" applyBorder="1" applyAlignment="1" applyProtection="1">
      <alignment horizontal="center" vertical="center"/>
    </xf>
    <xf numFmtId="0" fontId="41" fillId="0" borderId="5" xfId="2" applyFont="1" applyFill="1" applyBorder="1" applyAlignment="1" applyProtection="1">
      <alignment horizontal="center" vertical="center"/>
    </xf>
    <xf numFmtId="0" fontId="41" fillId="0" borderId="3" xfId="2" applyFont="1" applyFill="1" applyBorder="1" applyAlignment="1" applyProtection="1">
      <alignment horizontal="center" vertical="center"/>
    </xf>
    <xf numFmtId="0" fontId="41" fillId="0" borderId="10" xfId="2" applyFont="1" applyFill="1" applyBorder="1" applyAlignment="1" applyProtection="1">
      <alignment horizontal="center" vertical="center"/>
    </xf>
    <xf numFmtId="0" fontId="41" fillId="0" borderId="1" xfId="2" applyFont="1" applyFill="1" applyBorder="1" applyAlignment="1" applyProtection="1">
      <alignment horizontal="center" vertical="center"/>
    </xf>
    <xf numFmtId="0" fontId="41" fillId="0" borderId="4" xfId="2" applyFont="1" applyFill="1" applyBorder="1" applyAlignment="1" applyProtection="1">
      <alignment vertical="center" wrapText="1"/>
    </xf>
    <xf numFmtId="0" fontId="41" fillId="0" borderId="5" xfId="2" applyFont="1" applyFill="1" applyBorder="1" applyAlignment="1" applyProtection="1">
      <alignment vertical="center" wrapText="1"/>
    </xf>
    <xf numFmtId="0" fontId="41" fillId="0" borderId="44" xfId="2" applyFont="1" applyFill="1" applyBorder="1" applyAlignment="1" applyProtection="1">
      <alignment vertical="center" wrapText="1"/>
    </xf>
    <xf numFmtId="0" fontId="41" fillId="0" borderId="6" xfId="2" applyFont="1" applyFill="1" applyBorder="1" applyAlignment="1" applyProtection="1">
      <alignment horizontal="center" vertical="center"/>
      <protection hidden="1"/>
    </xf>
    <xf numFmtId="0" fontId="41" fillId="0" borderId="4" xfId="2" applyFont="1" applyFill="1" applyBorder="1" applyAlignment="1" applyProtection="1">
      <alignment horizontal="center" vertical="center"/>
      <protection hidden="1"/>
    </xf>
    <xf numFmtId="0" fontId="41" fillId="5" borderId="39" xfId="3" applyFont="1" applyFill="1" applyBorder="1" applyAlignment="1" applyProtection="1">
      <alignment horizontal="center" vertical="center"/>
    </xf>
    <xf numFmtId="0" fontId="41" fillId="5" borderId="5" xfId="3" applyFont="1" applyFill="1" applyBorder="1" applyAlignment="1" applyProtection="1">
      <alignment horizontal="center" vertical="center"/>
    </xf>
    <xf numFmtId="0" fontId="41" fillId="5" borderId="6" xfId="3" applyFont="1" applyFill="1" applyBorder="1" applyAlignment="1" applyProtection="1">
      <alignment horizontal="center" vertical="center"/>
    </xf>
    <xf numFmtId="0" fontId="41" fillId="0" borderId="1" xfId="2" applyFont="1" applyFill="1" applyBorder="1" applyAlignment="1" applyProtection="1">
      <alignment horizontal="center" vertical="center"/>
      <protection hidden="1"/>
    </xf>
    <xf numFmtId="0" fontId="41" fillId="0" borderId="2" xfId="2" applyFont="1" applyFill="1" applyBorder="1" applyAlignment="1" applyProtection="1">
      <alignment horizontal="center" vertical="center"/>
      <protection hidden="1"/>
    </xf>
    <xf numFmtId="0" fontId="41" fillId="0" borderId="39" xfId="3" applyFont="1" applyFill="1" applyBorder="1" applyAlignment="1" applyProtection="1">
      <alignment horizontal="center" vertical="center"/>
    </xf>
    <xf numFmtId="0" fontId="41" fillId="0" borderId="5" xfId="3" applyFont="1" applyFill="1" applyBorder="1" applyAlignment="1" applyProtection="1">
      <alignment horizontal="center" vertical="center"/>
    </xf>
    <xf numFmtId="0" fontId="41" fillId="0" borderId="6" xfId="3" applyFont="1" applyFill="1" applyBorder="1" applyAlignment="1" applyProtection="1">
      <alignment horizontal="center" vertical="center"/>
    </xf>
    <xf numFmtId="0" fontId="41" fillId="5" borderId="10" xfId="2" applyFont="1" applyFill="1" applyBorder="1" applyAlignment="1" applyProtection="1">
      <alignment horizontal="center" vertical="center"/>
    </xf>
    <xf numFmtId="0" fontId="46" fillId="5" borderId="10" xfId="2" applyFont="1" applyFill="1" applyBorder="1" applyAlignment="1" applyProtection="1">
      <alignment horizontal="center" vertical="center"/>
    </xf>
    <xf numFmtId="0" fontId="46" fillId="5" borderId="1" xfId="2" applyFont="1" applyFill="1" applyBorder="1" applyAlignment="1" applyProtection="1">
      <alignment horizontal="center" vertical="center"/>
    </xf>
    <xf numFmtId="0" fontId="41" fillId="5" borderId="2" xfId="2" applyFont="1" applyFill="1" applyBorder="1" applyAlignment="1" applyProtection="1">
      <alignment vertical="center" wrapText="1"/>
    </xf>
    <xf numFmtId="0" fontId="46" fillId="5" borderId="2" xfId="2" applyFont="1" applyFill="1" applyBorder="1" applyAlignment="1" applyProtection="1">
      <alignment vertical="center" wrapText="1"/>
    </xf>
    <xf numFmtId="0" fontId="46" fillId="5" borderId="43" xfId="2" applyFont="1" applyFill="1" applyBorder="1" applyAlignment="1" applyProtection="1">
      <alignment vertical="center" wrapText="1"/>
    </xf>
    <xf numFmtId="0" fontId="41" fillId="5" borderId="26" xfId="2" applyFont="1" applyFill="1" applyBorder="1" applyAlignment="1" applyProtection="1">
      <alignment horizontal="center" vertical="center"/>
    </xf>
    <xf numFmtId="0" fontId="46" fillId="5" borderId="26" xfId="2" applyFont="1" applyFill="1" applyBorder="1" applyAlignment="1" applyProtection="1">
      <alignment horizontal="center" vertical="center"/>
    </xf>
    <xf numFmtId="0" fontId="46" fillId="5" borderId="4" xfId="2" applyFont="1" applyFill="1" applyBorder="1" applyAlignment="1" applyProtection="1">
      <alignment horizontal="center" vertical="center"/>
    </xf>
    <xf numFmtId="0" fontId="50" fillId="5" borderId="67" xfId="2" applyFont="1" applyFill="1" applyBorder="1" applyAlignment="1" applyProtection="1">
      <alignment horizontal="center" vertical="center" wrapText="1"/>
    </xf>
    <xf numFmtId="0" fontId="1" fillId="0" borderId="2" xfId="1" applyFont="1" applyBorder="1" applyAlignment="1">
      <alignment vertical="center" wrapText="1"/>
    </xf>
    <xf numFmtId="0" fontId="41" fillId="0" borderId="35" xfId="2" applyFont="1" applyFill="1" applyBorder="1" applyAlignment="1" applyProtection="1">
      <alignment horizontal="center" vertical="center"/>
    </xf>
    <xf numFmtId="0" fontId="41" fillId="0" borderId="14" xfId="2" applyFont="1" applyFill="1" applyBorder="1" applyAlignment="1" applyProtection="1">
      <alignment horizontal="center" vertical="center"/>
    </xf>
    <xf numFmtId="0" fontId="41" fillId="0" borderId="15" xfId="2" applyFont="1" applyFill="1" applyBorder="1" applyAlignment="1" applyProtection="1">
      <alignment horizontal="center" vertical="center"/>
    </xf>
    <xf numFmtId="0" fontId="41" fillId="0" borderId="54" xfId="2" applyFont="1" applyFill="1" applyBorder="1" applyAlignment="1" applyProtection="1">
      <alignment horizontal="center" vertical="center"/>
    </xf>
    <xf numFmtId="0" fontId="41" fillId="0" borderId="37" xfId="2" applyFont="1" applyFill="1" applyBorder="1" applyAlignment="1" applyProtection="1">
      <alignment horizontal="center" vertical="center"/>
    </xf>
    <xf numFmtId="0" fontId="41" fillId="0" borderId="38" xfId="2" applyFont="1" applyFill="1" applyBorder="1" applyAlignment="1" applyProtection="1">
      <alignment horizontal="center" vertical="center"/>
    </xf>
    <xf numFmtId="0" fontId="41" fillId="0" borderId="32" xfId="2" applyFont="1" applyFill="1" applyBorder="1" applyAlignment="1" applyProtection="1">
      <alignment horizontal="center" vertical="center"/>
    </xf>
    <xf numFmtId="0" fontId="21" fillId="5" borderId="5" xfId="2" applyFont="1" applyFill="1" applyBorder="1" applyAlignment="1" applyProtection="1">
      <alignment horizontal="center" vertical="center"/>
    </xf>
    <xf numFmtId="0" fontId="41" fillId="5" borderId="67" xfId="3" applyFont="1" applyFill="1" applyBorder="1" applyAlignment="1" applyProtection="1">
      <alignment horizontal="center" vertical="center"/>
    </xf>
    <xf numFmtId="0" fontId="41" fillId="5" borderId="2" xfId="3" applyFont="1" applyFill="1" applyBorder="1" applyAlignment="1" applyProtection="1">
      <alignment horizontal="center" vertical="center"/>
    </xf>
    <xf numFmtId="0" fontId="41" fillId="5" borderId="3" xfId="3" applyFont="1" applyFill="1" applyBorder="1" applyAlignment="1" applyProtection="1">
      <alignment horizontal="center" vertical="center"/>
    </xf>
    <xf numFmtId="0" fontId="41" fillId="0" borderId="34" xfId="2" applyFont="1" applyFill="1" applyBorder="1" applyAlignment="1" applyProtection="1">
      <alignment horizontal="center" vertical="center"/>
    </xf>
    <xf numFmtId="0" fontId="41" fillId="0" borderId="24" xfId="2" applyFont="1" applyFill="1" applyBorder="1" applyAlignment="1" applyProtection="1">
      <alignment horizontal="center" vertical="center"/>
    </xf>
    <xf numFmtId="0" fontId="41" fillId="0" borderId="25" xfId="2" applyFont="1" applyFill="1" applyBorder="1" applyAlignment="1" applyProtection="1">
      <alignment horizontal="center" vertical="center"/>
    </xf>
    <xf numFmtId="0" fontId="21" fillId="5" borderId="30" xfId="3" applyFont="1" applyFill="1" applyBorder="1" applyAlignment="1" applyProtection="1">
      <alignment horizontal="center" vertical="center"/>
    </xf>
    <xf numFmtId="0" fontId="21" fillId="5" borderId="31" xfId="3" applyFont="1" applyFill="1" applyBorder="1" applyAlignment="1" applyProtection="1">
      <alignment horizontal="center" vertical="center"/>
    </xf>
    <xf numFmtId="0" fontId="50" fillId="5" borderId="13" xfId="2" applyFont="1" applyFill="1" applyBorder="1" applyAlignment="1" applyProtection="1">
      <alignment horizontal="center" vertical="center"/>
    </xf>
    <xf numFmtId="0" fontId="50" fillId="5" borderId="14" xfId="2" applyFont="1" applyFill="1" applyBorder="1" applyAlignment="1" applyProtection="1">
      <alignment horizontal="center" vertical="center"/>
    </xf>
    <xf numFmtId="0" fontId="50" fillId="5" borderId="15" xfId="2" applyFont="1" applyFill="1" applyBorder="1" applyAlignment="1" applyProtection="1">
      <alignment horizontal="center" vertical="center"/>
    </xf>
    <xf numFmtId="0" fontId="50" fillId="5" borderId="36" xfId="2" applyFont="1" applyFill="1" applyBorder="1" applyAlignment="1" applyProtection="1">
      <alignment horizontal="center" vertical="center"/>
    </xf>
    <xf numFmtId="0" fontId="50" fillId="5" borderId="37" xfId="2" applyFont="1" applyFill="1" applyBorder="1" applyAlignment="1" applyProtection="1">
      <alignment horizontal="center" vertical="center"/>
    </xf>
    <xf numFmtId="0" fontId="50" fillId="5" borderId="38" xfId="2" applyFont="1" applyFill="1" applyBorder="1" applyAlignment="1" applyProtection="1">
      <alignment horizontal="center" vertical="center"/>
    </xf>
    <xf numFmtId="0" fontId="41" fillId="0" borderId="23" xfId="2" applyFont="1" applyFill="1" applyBorder="1" applyAlignment="1" applyProtection="1">
      <alignment horizontal="center" vertical="center"/>
    </xf>
    <xf numFmtId="0" fontId="41" fillId="0" borderId="45" xfId="2" applyFont="1" applyFill="1" applyBorder="1" applyAlignment="1" applyProtection="1">
      <alignment horizontal="center" vertical="center"/>
    </xf>
    <xf numFmtId="0" fontId="41" fillId="5" borderId="3" xfId="2" applyFont="1" applyFill="1" applyBorder="1" applyAlignment="1" applyProtection="1">
      <alignment horizontal="center" vertical="center"/>
    </xf>
    <xf numFmtId="0" fontId="41" fillId="5" borderId="6" xfId="2" applyFont="1" applyFill="1" applyBorder="1" applyAlignment="1" applyProtection="1">
      <alignment horizontal="center" vertical="center"/>
    </xf>
    <xf numFmtId="0" fontId="41" fillId="5" borderId="4" xfId="2" applyFont="1" applyFill="1" applyBorder="1" applyAlignment="1" applyProtection="1">
      <alignment horizontal="center" vertical="center"/>
    </xf>
    <xf numFmtId="0" fontId="46" fillId="5" borderId="5" xfId="2" applyFont="1" applyFill="1" applyBorder="1" applyAlignment="1" applyProtection="1">
      <alignment horizontal="center" vertical="center"/>
    </xf>
    <xf numFmtId="0" fontId="41" fillId="5" borderId="5" xfId="2" applyFont="1" applyFill="1" applyBorder="1" applyAlignment="1" applyProtection="1">
      <alignment horizontal="center" vertical="center"/>
    </xf>
    <xf numFmtId="0" fontId="41" fillId="5" borderId="39" xfId="2" applyFont="1" applyFill="1" applyBorder="1" applyAlignment="1" applyProtection="1">
      <alignment horizontal="center" vertical="center" wrapText="1"/>
    </xf>
    <xf numFmtId="0" fontId="46" fillId="5" borderId="5" xfId="2" applyFont="1" applyFill="1" applyBorder="1" applyAlignment="1" applyProtection="1">
      <alignment horizontal="center" vertical="center" wrapText="1"/>
    </xf>
    <xf numFmtId="0" fontId="46" fillId="5" borderId="6" xfId="2" applyFont="1" applyFill="1" applyBorder="1" applyAlignment="1" applyProtection="1">
      <alignment horizontal="center" vertical="center"/>
    </xf>
    <xf numFmtId="0" fontId="50" fillId="5" borderId="23" xfId="2" applyFont="1" applyFill="1" applyBorder="1" applyAlignment="1" applyProtection="1">
      <alignment horizontal="center" vertical="center" wrapText="1"/>
    </xf>
    <xf numFmtId="0" fontId="50" fillId="5" borderId="24" xfId="2" applyFont="1" applyFill="1" applyBorder="1" applyAlignment="1" applyProtection="1">
      <alignment horizontal="center" vertical="center" wrapText="1"/>
    </xf>
    <xf numFmtId="0" fontId="50" fillId="5" borderId="25" xfId="2" applyFont="1" applyFill="1" applyBorder="1" applyAlignment="1" applyProtection="1">
      <alignment horizontal="center" vertical="center" wrapText="1"/>
    </xf>
    <xf numFmtId="0" fontId="41" fillId="5" borderId="9" xfId="2" applyFont="1" applyFill="1" applyBorder="1" applyAlignment="1" applyProtection="1">
      <alignment horizontal="center" vertical="center"/>
    </xf>
    <xf numFmtId="0" fontId="41" fillId="5" borderId="11" xfId="2" applyFont="1" applyFill="1" applyBorder="1" applyAlignment="1" applyProtection="1">
      <alignment horizontal="center" vertical="center"/>
    </xf>
    <xf numFmtId="0" fontId="41" fillId="5" borderId="7" xfId="2" applyFont="1" applyFill="1" applyBorder="1" applyAlignment="1" applyProtection="1">
      <alignment horizontal="center" vertical="center"/>
    </xf>
    <xf numFmtId="0" fontId="46" fillId="5" borderId="8" xfId="2" applyFont="1" applyFill="1" applyBorder="1" applyAlignment="1" applyProtection="1">
      <alignment horizontal="center" vertical="center"/>
    </xf>
    <xf numFmtId="0" fontId="45" fillId="5" borderId="30" xfId="2" applyFont="1" applyFill="1" applyBorder="1" applyAlignment="1">
      <alignment horizontal="center" vertical="center"/>
    </xf>
    <xf numFmtId="0" fontId="45" fillId="5" borderId="31" xfId="2" applyFont="1" applyFill="1" applyBorder="1" applyAlignment="1">
      <alignment horizontal="center" vertical="center"/>
    </xf>
    <xf numFmtId="0" fontId="45" fillId="5" borderId="54" xfId="2" applyFont="1" applyFill="1" applyBorder="1" applyAlignment="1" applyProtection="1">
      <alignment horizontal="center" vertical="center"/>
      <protection locked="0"/>
    </xf>
    <xf numFmtId="0" fontId="52" fillId="5" borderId="37" xfId="2" applyFont="1" applyFill="1" applyBorder="1" applyAlignment="1" applyProtection="1">
      <alignment horizontal="center" vertical="center"/>
      <protection locked="0"/>
    </xf>
    <xf numFmtId="0" fontId="52" fillId="5" borderId="50" xfId="2" applyFont="1" applyFill="1" applyBorder="1" applyAlignment="1" applyProtection="1">
      <alignment horizontal="center" vertical="center"/>
      <protection locked="0"/>
    </xf>
    <xf numFmtId="176" fontId="52" fillId="5" borderId="68" xfId="2" applyNumberFormat="1" applyFont="1" applyFill="1" applyBorder="1" applyAlignment="1" applyProtection="1">
      <alignment horizontal="center" vertical="center"/>
      <protection locked="0"/>
    </xf>
    <xf numFmtId="0" fontId="52" fillId="6" borderId="69" xfId="1" applyFont="1" applyFill="1" applyBorder="1" applyAlignment="1" applyProtection="1">
      <alignment horizontal="center" vertical="center" wrapText="1"/>
      <protection locked="0"/>
    </xf>
    <xf numFmtId="0" fontId="52" fillId="6" borderId="37" xfId="1" applyFont="1" applyFill="1" applyBorder="1" applyAlignment="1" applyProtection="1">
      <alignment horizontal="center" vertical="center" wrapText="1"/>
      <protection locked="0"/>
    </xf>
    <xf numFmtId="0" fontId="45" fillId="5" borderId="68" xfId="2" applyFont="1" applyFill="1" applyBorder="1" applyAlignment="1">
      <alignment horizontal="center" vertical="center" wrapText="1"/>
    </xf>
    <xf numFmtId="0" fontId="52" fillId="5" borderId="68" xfId="2" applyFont="1" applyFill="1" applyBorder="1" applyAlignment="1">
      <alignment horizontal="center" vertical="center" wrapText="1"/>
    </xf>
    <xf numFmtId="0" fontId="1" fillId="0" borderId="70" xfId="1" applyFont="1" applyBorder="1" applyAlignment="1">
      <alignment vertical="center" wrapText="1"/>
    </xf>
    <xf numFmtId="0" fontId="41" fillId="5" borderId="32" xfId="2" applyFont="1" applyFill="1" applyBorder="1" applyAlignment="1" applyProtection="1">
      <alignment vertical="center" wrapText="1"/>
    </xf>
    <xf numFmtId="0" fontId="46" fillId="5" borderId="32" xfId="2" applyFont="1" applyFill="1" applyBorder="1" applyAlignment="1" applyProtection="1">
      <alignment vertical="center" wrapText="1"/>
    </xf>
    <xf numFmtId="0" fontId="46" fillId="5" borderId="61" xfId="2" applyFont="1" applyFill="1" applyBorder="1" applyAlignment="1" applyProtection="1">
      <alignment vertical="center" wrapText="1"/>
    </xf>
    <xf numFmtId="0" fontId="41" fillId="5" borderId="28" xfId="2" applyFont="1" applyFill="1" applyBorder="1" applyAlignment="1" applyProtection="1">
      <alignment horizontal="center" vertical="center" wrapText="1"/>
    </xf>
    <xf numFmtId="0" fontId="46" fillId="5" borderId="26" xfId="2" applyFont="1" applyFill="1" applyBorder="1" applyAlignment="1" applyProtection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41" fillId="5" borderId="30" xfId="2" applyFont="1" applyFill="1" applyBorder="1" applyAlignment="1" applyProtection="1">
      <alignment horizontal="center" vertical="center"/>
    </xf>
    <xf numFmtId="0" fontId="46" fillId="5" borderId="30" xfId="2" applyFont="1" applyFill="1" applyBorder="1" applyAlignment="1" applyProtection="1">
      <alignment horizontal="center" vertical="center"/>
    </xf>
    <xf numFmtId="0" fontId="46" fillId="5" borderId="31" xfId="2" applyFont="1" applyFill="1" applyBorder="1" applyAlignment="1" applyProtection="1">
      <alignment horizontal="center" vertical="center"/>
    </xf>
    <xf numFmtId="0" fontId="41" fillId="0" borderId="46" xfId="2" applyFont="1" applyFill="1" applyBorder="1" applyAlignment="1" applyProtection="1">
      <alignment horizontal="center" vertical="center"/>
    </xf>
    <xf numFmtId="0" fontId="41" fillId="0" borderId="30" xfId="2" applyFont="1" applyFill="1" applyBorder="1" applyAlignment="1" applyProtection="1">
      <alignment horizontal="center" vertical="center"/>
    </xf>
    <xf numFmtId="0" fontId="41" fillId="0" borderId="31" xfId="2" applyFont="1" applyFill="1" applyBorder="1" applyAlignment="1" applyProtection="1">
      <alignment horizontal="center" vertical="center"/>
    </xf>
    <xf numFmtId="0" fontId="45" fillId="5" borderId="35" xfId="2" applyFont="1" applyFill="1" applyBorder="1" applyAlignment="1">
      <alignment horizontal="center" vertical="center" wrapText="1"/>
    </xf>
    <xf numFmtId="0" fontId="52" fillId="5" borderId="14" xfId="2" applyFont="1" applyFill="1" applyBorder="1" applyAlignment="1">
      <alignment horizontal="center" vertical="center" wrapText="1"/>
    </xf>
    <xf numFmtId="0" fontId="1" fillId="0" borderId="15" xfId="1" applyFont="1" applyBorder="1" applyAlignment="1">
      <alignment vertical="center" wrapText="1"/>
    </xf>
    <xf numFmtId="0" fontId="45" fillId="5" borderId="5" xfId="2" applyFont="1" applyFill="1" applyBorder="1" applyAlignment="1">
      <alignment horizontal="center" vertical="center" wrapText="1"/>
    </xf>
    <xf numFmtId="0" fontId="52" fillId="5" borderId="5" xfId="2" applyFont="1" applyFill="1" applyBorder="1" applyAlignment="1">
      <alignment horizontal="center" vertical="center" wrapText="1"/>
    </xf>
    <xf numFmtId="0" fontId="1" fillId="0" borderId="44" xfId="1" applyFont="1" applyBorder="1" applyAlignment="1">
      <alignment vertical="center" wrapText="1"/>
    </xf>
    <xf numFmtId="49" fontId="41" fillId="5" borderId="17" xfId="2" applyNumberFormat="1" applyFont="1" applyFill="1" applyBorder="1" applyAlignment="1" applyProtection="1">
      <alignment horizontal="center" vertical="center"/>
    </xf>
    <xf numFmtId="49" fontId="46" fillId="5" borderId="19" xfId="2" applyNumberFormat="1" applyFont="1" applyFill="1" applyBorder="1" applyAlignment="1" applyProtection="1">
      <alignment horizontal="center" vertical="center"/>
    </xf>
    <xf numFmtId="0" fontId="45" fillId="5" borderId="6" xfId="2" applyFont="1" applyFill="1" applyBorder="1" applyAlignment="1" applyProtection="1">
      <alignment horizontal="center" vertical="center"/>
      <protection locked="0"/>
    </xf>
    <xf numFmtId="0" fontId="52" fillId="5" borderId="26" xfId="2" applyFont="1" applyFill="1" applyBorder="1" applyAlignment="1" applyProtection="1">
      <alignment horizontal="center" vertical="center"/>
      <protection locked="0"/>
    </xf>
    <xf numFmtId="0" fontId="52" fillId="5" borderId="4" xfId="2" applyFont="1" applyFill="1" applyBorder="1" applyAlignment="1" applyProtection="1">
      <alignment horizontal="center" vertical="center"/>
      <protection locked="0"/>
    </xf>
    <xf numFmtId="176" fontId="52" fillId="5" borderId="5" xfId="2" applyNumberFormat="1" applyFont="1" applyFill="1" applyBorder="1" applyAlignment="1" applyProtection="1">
      <alignment horizontal="center" vertical="center"/>
      <protection locked="0"/>
    </xf>
    <xf numFmtId="49" fontId="52" fillId="5" borderId="4" xfId="2" applyNumberFormat="1" applyFont="1" applyFill="1" applyBorder="1" applyAlignment="1" applyProtection="1">
      <alignment horizontal="center" vertical="center"/>
      <protection locked="0"/>
    </xf>
    <xf numFmtId="49" fontId="52" fillId="5" borderId="5" xfId="2" applyNumberFormat="1" applyFont="1" applyFill="1" applyBorder="1" applyAlignment="1" applyProtection="1">
      <alignment horizontal="center" vertical="center"/>
      <protection locked="0"/>
    </xf>
    <xf numFmtId="49" fontId="52" fillId="5" borderId="6" xfId="2" applyNumberFormat="1" applyFont="1" applyFill="1" applyBorder="1" applyAlignment="1" applyProtection="1">
      <alignment horizontal="center" vertical="center"/>
      <protection locked="0"/>
    </xf>
    <xf numFmtId="0" fontId="41" fillId="5" borderId="0" xfId="2" applyFont="1" applyFill="1" applyBorder="1" applyAlignment="1" applyProtection="1">
      <alignment horizontal="center" vertical="center"/>
    </xf>
    <xf numFmtId="0" fontId="41" fillId="5" borderId="51" xfId="2" applyFont="1" applyFill="1" applyBorder="1" applyAlignment="1" applyProtection="1">
      <alignment horizontal="center" vertical="center"/>
    </xf>
    <xf numFmtId="0" fontId="45" fillId="5" borderId="26" xfId="2" applyFont="1" applyFill="1" applyBorder="1" applyAlignment="1">
      <alignment horizontal="center" vertical="center"/>
    </xf>
    <xf numFmtId="0" fontId="45" fillId="5" borderId="4" xfId="2" applyFont="1" applyFill="1" applyBorder="1" applyAlignment="1">
      <alignment horizontal="center" vertical="center"/>
    </xf>
    <xf numFmtId="0" fontId="45" fillId="5" borderId="5" xfId="2" applyFont="1" applyFill="1" applyBorder="1" applyAlignment="1" applyProtection="1">
      <alignment horizontal="center" vertical="center"/>
      <protection locked="0"/>
    </xf>
    <xf numFmtId="0" fontId="52" fillId="5" borderId="5" xfId="2" applyFont="1" applyFill="1" applyBorder="1" applyAlignment="1" applyProtection="1">
      <alignment horizontal="center" vertical="center"/>
      <protection locked="0"/>
    </xf>
    <xf numFmtId="0" fontId="52" fillId="6" borderId="5" xfId="1" applyFont="1" applyFill="1" applyBorder="1" applyAlignment="1" applyProtection="1">
      <alignment horizontal="center" vertical="center" wrapText="1"/>
      <protection locked="0"/>
    </xf>
    <xf numFmtId="0" fontId="50" fillId="5" borderId="41" xfId="2" applyFont="1" applyFill="1" applyBorder="1" applyAlignment="1" applyProtection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7" xfId="1" applyFont="1" applyBorder="1" applyAlignment="1">
      <alignment horizontal="center" vertical="center" wrapText="1"/>
    </xf>
    <xf numFmtId="0" fontId="1" fillId="0" borderId="45" xfId="1" applyFont="1" applyBorder="1" applyAlignment="1">
      <alignment horizontal="center" vertical="center" wrapText="1"/>
    </xf>
    <xf numFmtId="0" fontId="1" fillId="0" borderId="32" xfId="1" applyFont="1" applyBorder="1" applyAlignment="1">
      <alignment horizontal="center" vertical="center" wrapText="1"/>
    </xf>
    <xf numFmtId="0" fontId="1" fillId="0" borderId="61" xfId="1" applyFont="1" applyBorder="1" applyAlignment="1">
      <alignment horizontal="center" vertical="center" wrapText="1"/>
    </xf>
    <xf numFmtId="0" fontId="41" fillId="5" borderId="67" xfId="2" applyFont="1" applyFill="1" applyBorder="1" applyAlignment="1" applyProtection="1">
      <alignment horizontal="center" vertical="center" wrapText="1"/>
    </xf>
    <xf numFmtId="0" fontId="46" fillId="5" borderId="2" xfId="2" applyFont="1" applyFill="1" applyBorder="1" applyAlignment="1" applyProtection="1">
      <alignment horizontal="center" vertical="center" wrapText="1"/>
    </xf>
    <xf numFmtId="0" fontId="46" fillId="5" borderId="39" xfId="2" applyFont="1" applyFill="1" applyBorder="1" applyAlignment="1" applyProtection="1">
      <alignment horizontal="center" vertical="center" wrapText="1"/>
    </xf>
    <xf numFmtId="0" fontId="46" fillId="5" borderId="71" xfId="2" applyFont="1" applyFill="1" applyBorder="1" applyAlignment="1" applyProtection="1">
      <alignment horizontal="center" vertical="center" wrapText="1"/>
    </xf>
    <xf numFmtId="0" fontId="46" fillId="5" borderId="8" xfId="2" applyFont="1" applyFill="1" applyBorder="1" applyAlignment="1" applyProtection="1">
      <alignment horizontal="center" vertical="center" wrapText="1"/>
    </xf>
    <xf numFmtId="0" fontId="45" fillId="5" borderId="24" xfId="2" applyFont="1" applyFill="1" applyBorder="1" applyAlignment="1">
      <alignment horizontal="center" vertical="center"/>
    </xf>
    <xf numFmtId="0" fontId="45" fillId="5" borderId="25" xfId="2" applyFont="1" applyFill="1" applyBorder="1" applyAlignment="1">
      <alignment horizontal="center" vertical="center"/>
    </xf>
    <xf numFmtId="0" fontId="45" fillId="5" borderId="42" xfId="2" applyFont="1" applyFill="1" applyBorder="1" applyAlignment="1">
      <alignment horizontal="center" vertical="center"/>
    </xf>
    <xf numFmtId="0" fontId="52" fillId="5" borderId="42" xfId="2" applyFont="1" applyFill="1" applyBorder="1" applyAlignment="1">
      <alignment horizontal="center" vertical="center"/>
    </xf>
    <xf numFmtId="0" fontId="45" fillId="5" borderId="22" xfId="2" applyFont="1" applyFill="1" applyBorder="1" applyAlignment="1">
      <alignment horizontal="center" vertical="center"/>
    </xf>
    <xf numFmtId="0" fontId="52" fillId="5" borderId="22" xfId="2" applyFont="1" applyFill="1" applyBorder="1" applyAlignment="1">
      <alignment horizontal="center" vertical="center"/>
    </xf>
    <xf numFmtId="0" fontId="41" fillId="5" borderId="0" xfId="2" applyFont="1" applyFill="1" applyBorder="1" applyAlignment="1" applyProtection="1">
      <alignment horizontal="left" vertical="center" wrapText="1"/>
      <protection hidden="1"/>
    </xf>
    <xf numFmtId="0" fontId="41" fillId="5" borderId="46" xfId="2" applyFont="1" applyFill="1" applyBorder="1" applyAlignment="1" applyProtection="1">
      <alignment horizontal="center" vertical="center"/>
      <protection hidden="1"/>
    </xf>
    <xf numFmtId="0" fontId="46" fillId="5" borderId="30" xfId="2" applyFont="1" applyFill="1" applyBorder="1" applyAlignment="1" applyProtection="1">
      <alignment horizontal="center" vertical="center"/>
      <protection hidden="1"/>
    </xf>
    <xf numFmtId="0" fontId="46" fillId="5" borderId="31" xfId="2" applyFont="1" applyFill="1" applyBorder="1" applyAlignment="1" applyProtection="1">
      <alignment horizontal="center" vertical="center"/>
      <protection hidden="1"/>
    </xf>
    <xf numFmtId="0" fontId="41" fillId="5" borderId="25" xfId="2" applyFont="1" applyFill="1" applyBorder="1" applyAlignment="1" applyProtection="1">
      <alignment horizontal="center" vertical="center"/>
    </xf>
    <xf numFmtId="0" fontId="46" fillId="5" borderId="42" xfId="2" applyFont="1" applyFill="1" applyBorder="1" applyAlignment="1" applyProtection="1">
      <alignment horizontal="center" vertical="center"/>
    </xf>
    <xf numFmtId="0" fontId="41" fillId="5" borderId="42" xfId="2" applyFont="1" applyFill="1" applyBorder="1" applyAlignment="1" applyProtection="1">
      <alignment horizontal="center" vertical="center"/>
    </xf>
    <xf numFmtId="0" fontId="41" fillId="5" borderId="47" xfId="2" applyFont="1" applyFill="1" applyBorder="1" applyAlignment="1" applyProtection="1">
      <alignment horizontal="center" vertical="center"/>
    </xf>
    <xf numFmtId="0" fontId="41" fillId="5" borderId="32" xfId="2" applyFont="1" applyFill="1" applyBorder="1" applyAlignment="1" applyProtection="1">
      <alignment horizontal="center" vertical="center"/>
    </xf>
    <xf numFmtId="0" fontId="41" fillId="5" borderId="61" xfId="2" applyFont="1" applyFill="1" applyBorder="1" applyAlignment="1" applyProtection="1">
      <alignment horizontal="center" vertical="center"/>
    </xf>
    <xf numFmtId="0" fontId="41" fillId="5" borderId="45" xfId="2" applyFont="1" applyFill="1" applyBorder="1" applyAlignment="1" applyProtection="1">
      <alignment horizontal="center" vertical="center"/>
      <protection hidden="1"/>
    </xf>
    <xf numFmtId="0" fontId="46" fillId="5" borderId="32" xfId="2" applyFont="1" applyFill="1" applyBorder="1" applyAlignment="1" applyProtection="1">
      <alignment horizontal="center" vertical="center"/>
      <protection hidden="1"/>
    </xf>
    <xf numFmtId="0" fontId="41" fillId="5" borderId="31" xfId="2" applyFont="1" applyFill="1" applyBorder="1" applyAlignment="1" applyProtection="1">
      <alignment horizontal="center" vertical="center"/>
      <protection hidden="1"/>
    </xf>
    <xf numFmtId="0" fontId="51" fillId="0" borderId="65" xfId="1" applyFont="1" applyBorder="1" applyAlignment="1">
      <alignment horizontal="center" vertical="center"/>
    </xf>
    <xf numFmtId="0" fontId="51" fillId="0" borderId="12" xfId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55" xfId="0" applyFont="1" applyBorder="1" applyAlignment="1">
      <alignment horizontal="center" vertical="center"/>
    </xf>
    <xf numFmtId="0" fontId="41" fillId="5" borderId="71" xfId="3" applyFont="1" applyFill="1" applyBorder="1" applyAlignment="1" applyProtection="1">
      <alignment horizontal="center" vertical="center"/>
    </xf>
    <xf numFmtId="0" fontId="41" fillId="5" borderId="8" xfId="3" applyFont="1" applyFill="1" applyBorder="1" applyAlignment="1" applyProtection="1">
      <alignment horizontal="center" vertical="center"/>
    </xf>
    <xf numFmtId="0" fontId="41" fillId="5" borderId="9" xfId="3" applyFont="1" applyFill="1" applyBorder="1" applyAlignment="1" applyProtection="1">
      <alignment horizontal="center" vertical="center"/>
    </xf>
    <xf numFmtId="0" fontId="41" fillId="5" borderId="6" xfId="2" applyFont="1" applyFill="1" applyBorder="1" applyAlignment="1" applyProtection="1">
      <alignment horizontal="center" vertical="center"/>
      <protection hidden="1"/>
    </xf>
    <xf numFmtId="0" fontId="41" fillId="5" borderId="4" xfId="2" applyFont="1" applyFill="1" applyBorder="1" applyAlignment="1" applyProtection="1">
      <alignment horizontal="center" vertical="center"/>
      <protection hidden="1"/>
    </xf>
    <xf numFmtId="179" fontId="21" fillId="0" borderId="34" xfId="2" applyNumberFormat="1" applyFont="1" applyFill="1" applyBorder="1" applyAlignment="1" applyProtection="1">
      <alignment horizontal="center" vertical="center"/>
    </xf>
    <xf numFmtId="179" fontId="21" fillId="0" borderId="24" xfId="2" applyNumberFormat="1" applyFont="1" applyFill="1" applyBorder="1" applyAlignment="1" applyProtection="1">
      <alignment horizontal="center" vertical="center"/>
    </xf>
    <xf numFmtId="179" fontId="21" fillId="0" borderId="25" xfId="2" applyNumberFormat="1" applyFont="1" applyFill="1" applyBorder="1" applyAlignment="1" applyProtection="1">
      <alignment horizontal="center" vertical="center"/>
    </xf>
    <xf numFmtId="179" fontId="21" fillId="0" borderId="6" xfId="2" applyNumberFormat="1" applyFont="1" applyFill="1" applyBorder="1" applyAlignment="1" applyProtection="1">
      <alignment horizontal="center" vertical="center"/>
    </xf>
    <xf numFmtId="179" fontId="21" fillId="0" borderId="26" xfId="2" applyNumberFormat="1" applyFont="1" applyFill="1" applyBorder="1" applyAlignment="1" applyProtection="1">
      <alignment horizontal="center" vertical="center"/>
    </xf>
    <xf numFmtId="179" fontId="21" fillId="0" borderId="4" xfId="2" applyNumberFormat="1" applyFont="1" applyFill="1" applyBorder="1" applyAlignment="1" applyProtection="1">
      <alignment horizontal="center" vertical="center"/>
    </xf>
    <xf numFmtId="0" fontId="21" fillId="0" borderId="30" xfId="2" applyFont="1" applyFill="1" applyBorder="1" applyAlignment="1" applyProtection="1">
      <alignment vertical="center" wrapText="1"/>
    </xf>
    <xf numFmtId="0" fontId="21" fillId="0" borderId="33" xfId="2" applyFont="1" applyFill="1" applyBorder="1" applyAlignment="1" applyProtection="1">
      <alignment vertical="center" wrapText="1"/>
    </xf>
    <xf numFmtId="0" fontId="49" fillId="0" borderId="65" xfId="1" applyFont="1" applyBorder="1" applyAlignment="1">
      <alignment horizontal="center" vertical="center" wrapText="1"/>
    </xf>
    <xf numFmtId="0" fontId="49" fillId="0" borderId="12" xfId="1" applyFont="1" applyBorder="1" applyAlignment="1">
      <alignment horizontal="center" vertical="center" wrapText="1"/>
    </xf>
    <xf numFmtId="0" fontId="49" fillId="0" borderId="55" xfId="1" applyFont="1" applyBorder="1" applyAlignment="1">
      <alignment horizontal="center" vertical="center" wrapText="1"/>
    </xf>
    <xf numFmtId="0" fontId="21" fillId="5" borderId="10" xfId="3" applyFont="1" applyFill="1" applyBorder="1" applyAlignment="1" applyProtection="1">
      <alignment horizontal="center" vertical="center"/>
    </xf>
    <xf numFmtId="0" fontId="21" fillId="5" borderId="1" xfId="3" applyFont="1" applyFill="1" applyBorder="1" applyAlignment="1" applyProtection="1">
      <alignment horizontal="center" vertical="center"/>
    </xf>
    <xf numFmtId="0" fontId="21" fillId="0" borderId="10" xfId="2" applyFont="1" applyFill="1" applyBorder="1" applyAlignment="1" applyProtection="1">
      <alignment vertical="center" wrapText="1"/>
    </xf>
    <xf numFmtId="0" fontId="21" fillId="0" borderId="40" xfId="2" applyFont="1" applyFill="1" applyBorder="1" applyAlignment="1" applyProtection="1">
      <alignment vertical="center" wrapText="1"/>
    </xf>
    <xf numFmtId="0" fontId="21" fillId="5" borderId="26" xfId="3" applyFont="1" applyFill="1" applyBorder="1" applyAlignment="1" applyProtection="1">
      <alignment horizontal="center" vertical="center"/>
    </xf>
    <xf numFmtId="0" fontId="21" fillId="5" borderId="4" xfId="3" applyFont="1" applyFill="1" applyBorder="1" applyAlignment="1" applyProtection="1">
      <alignment horizontal="center" vertical="center"/>
    </xf>
    <xf numFmtId="0" fontId="21" fillId="0" borderId="26" xfId="2" applyFont="1" applyFill="1" applyBorder="1" applyAlignment="1" applyProtection="1">
      <alignment vertical="center" wrapText="1"/>
    </xf>
    <xf numFmtId="0" fontId="21" fillId="0" borderId="27" xfId="2" applyFont="1" applyFill="1" applyBorder="1" applyAlignment="1" applyProtection="1">
      <alignment vertical="center" wrapText="1"/>
    </xf>
    <xf numFmtId="0" fontId="48" fillId="6" borderId="73" xfId="1" applyFont="1" applyFill="1" applyBorder="1" applyAlignment="1">
      <alignment horizontal="center" vertical="center"/>
    </xf>
    <xf numFmtId="0" fontId="48" fillId="6" borderId="74" xfId="1" applyFont="1" applyFill="1" applyBorder="1" applyAlignment="1">
      <alignment horizontal="center" vertical="center"/>
    </xf>
    <xf numFmtId="0" fontId="48" fillId="6" borderId="75" xfId="1" applyFont="1" applyFill="1" applyBorder="1" applyAlignment="1">
      <alignment horizontal="center" vertical="center"/>
    </xf>
    <xf numFmtId="0" fontId="48" fillId="5" borderId="17" xfId="2" applyFont="1" applyFill="1" applyBorder="1" applyAlignment="1" applyProtection="1">
      <alignment horizontal="center" vertical="center"/>
    </xf>
    <xf numFmtId="0" fontId="48" fillId="5" borderId="18" xfId="2" applyFont="1" applyFill="1" applyBorder="1" applyAlignment="1" applyProtection="1">
      <alignment horizontal="center" vertical="center"/>
    </xf>
    <xf numFmtId="0" fontId="48" fillId="5" borderId="19" xfId="2" applyFont="1" applyFill="1" applyBorder="1" applyAlignment="1" applyProtection="1">
      <alignment horizontal="center" vertical="center"/>
    </xf>
    <xf numFmtId="0" fontId="48" fillId="5" borderId="17" xfId="2" applyFont="1" applyFill="1" applyBorder="1" applyAlignment="1" applyProtection="1">
      <alignment horizontal="center" vertical="center" wrapText="1"/>
    </xf>
    <xf numFmtId="0" fontId="48" fillId="5" borderId="18" xfId="2" applyFont="1" applyFill="1" applyBorder="1" applyAlignment="1" applyProtection="1">
      <alignment horizontal="center" vertical="center" wrapText="1"/>
    </xf>
    <xf numFmtId="0" fontId="48" fillId="5" borderId="19" xfId="2" applyFont="1" applyFill="1" applyBorder="1" applyAlignment="1" applyProtection="1">
      <alignment horizontal="center" vertical="center" wrapText="1"/>
    </xf>
    <xf numFmtId="0" fontId="48" fillId="5" borderId="17" xfId="2" applyFont="1" applyFill="1" applyBorder="1" applyAlignment="1" applyProtection="1">
      <alignment horizontal="left" vertical="center"/>
    </xf>
    <xf numFmtId="0" fontId="48" fillId="5" borderId="18" xfId="2" applyFont="1" applyFill="1" applyBorder="1" applyAlignment="1" applyProtection="1">
      <alignment horizontal="left" vertical="center"/>
    </xf>
    <xf numFmtId="0" fontId="48" fillId="5" borderId="19" xfId="2" applyFont="1" applyFill="1" applyBorder="1" applyAlignment="1" applyProtection="1">
      <alignment horizontal="left" vertical="center"/>
    </xf>
    <xf numFmtId="0" fontId="41" fillId="0" borderId="9" xfId="2" applyFont="1" applyFill="1" applyBorder="1" applyAlignment="1" applyProtection="1">
      <alignment horizontal="center" vertical="center"/>
      <protection hidden="1"/>
    </xf>
    <xf numFmtId="0" fontId="41" fillId="0" borderId="7" xfId="2" applyFont="1" applyFill="1" applyBorder="1" applyAlignment="1" applyProtection="1">
      <alignment horizontal="center" vertical="center"/>
      <protection hidden="1"/>
    </xf>
    <xf numFmtId="0" fontId="22" fillId="0" borderId="3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5" borderId="56" xfId="2" applyFont="1" applyFill="1" applyBorder="1" applyAlignment="1" applyProtection="1">
      <alignment horizontal="center" vertical="center"/>
    </xf>
    <xf numFmtId="0" fontId="21" fillId="5" borderId="57" xfId="2" applyFont="1" applyFill="1" applyBorder="1" applyAlignment="1" applyProtection="1">
      <alignment horizontal="center" vertical="center"/>
    </xf>
    <xf numFmtId="0" fontId="41" fillId="5" borderId="57" xfId="2" applyFont="1" applyFill="1" applyBorder="1" applyAlignment="1" applyProtection="1">
      <alignment horizontal="center" vertical="center"/>
    </xf>
    <xf numFmtId="0" fontId="21" fillId="5" borderId="12" xfId="2" applyFont="1" applyFill="1" applyBorder="1" applyAlignment="1" applyProtection="1">
      <alignment horizontal="center" vertical="center"/>
    </xf>
    <xf numFmtId="0" fontId="21" fillId="5" borderId="55" xfId="2" applyFont="1" applyFill="1" applyBorder="1" applyAlignment="1" applyProtection="1">
      <alignment horizontal="center" vertical="center"/>
    </xf>
    <xf numFmtId="0" fontId="41" fillId="0" borderId="9" xfId="2" applyFont="1" applyFill="1" applyBorder="1" applyAlignment="1" applyProtection="1">
      <alignment vertical="center" wrapText="1"/>
    </xf>
    <xf numFmtId="0" fontId="41" fillId="0" borderId="11" xfId="2" applyFont="1" applyFill="1" applyBorder="1" applyAlignment="1" applyProtection="1">
      <alignment vertical="center" wrapText="1"/>
    </xf>
    <xf numFmtId="0" fontId="41" fillId="0" borderId="72" xfId="2" applyFont="1" applyFill="1" applyBorder="1" applyAlignment="1" applyProtection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1" fillId="5" borderId="9" xfId="2" applyFont="1" applyFill="1" applyBorder="1" applyAlignment="1" applyProtection="1">
      <alignment horizontal="center" vertical="center"/>
    </xf>
    <xf numFmtId="0" fontId="21" fillId="5" borderId="11" xfId="2" applyFont="1" applyFill="1" applyBorder="1" applyAlignment="1" applyProtection="1">
      <alignment horizontal="center" vertical="center"/>
    </xf>
    <xf numFmtId="0" fontId="21" fillId="5" borderId="7" xfId="2" applyFont="1" applyFill="1" applyBorder="1" applyAlignment="1" applyProtection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0" fillId="0" borderId="6" xfId="2" applyFont="1" applyFill="1" applyBorder="1" applyAlignment="1" applyProtection="1">
      <alignment horizontal="center" vertical="center"/>
      <protection locked="0"/>
    </xf>
    <xf numFmtId="0" fontId="10" fillId="0" borderId="26" xfId="2" applyFont="1" applyFill="1" applyBorder="1" applyAlignment="1" applyProtection="1">
      <alignment horizontal="center" vertical="center"/>
      <protection locked="0"/>
    </xf>
    <xf numFmtId="0" fontId="10" fillId="0" borderId="4" xfId="2" applyFont="1" applyFill="1" applyBorder="1" applyAlignment="1" applyProtection="1">
      <alignment horizontal="center" vertical="center"/>
      <protection locked="0"/>
    </xf>
    <xf numFmtId="0" fontId="10" fillId="5" borderId="6" xfId="2" applyFont="1" applyFill="1" applyBorder="1" applyAlignment="1" applyProtection="1">
      <alignment horizontal="center" vertical="center"/>
      <protection locked="0"/>
    </xf>
    <xf numFmtId="0" fontId="10" fillId="5" borderId="26" xfId="2" applyFont="1" applyFill="1" applyBorder="1" applyAlignment="1" applyProtection="1">
      <alignment horizontal="center" vertical="center"/>
      <protection locked="0"/>
    </xf>
    <xf numFmtId="0" fontId="10" fillId="5" borderId="27" xfId="2" applyFont="1" applyFill="1" applyBorder="1" applyAlignment="1" applyProtection="1">
      <alignment horizontal="center" vertical="center"/>
      <protection locked="0"/>
    </xf>
    <xf numFmtId="0" fontId="10" fillId="0" borderId="6" xfId="2" applyFont="1" applyFill="1" applyBorder="1" applyAlignment="1">
      <alignment horizontal="center" vertical="center" wrapText="1"/>
    </xf>
    <xf numFmtId="0" fontId="10" fillId="0" borderId="26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0" fontId="10" fillId="5" borderId="5" xfId="2" applyFont="1" applyFill="1" applyBorder="1" applyAlignment="1" applyProtection="1">
      <alignment horizontal="center" vertical="center"/>
      <protection locked="0"/>
    </xf>
    <xf numFmtId="0" fontId="11" fillId="5" borderId="5" xfId="2" applyFont="1" applyFill="1" applyBorder="1" applyAlignment="1" applyProtection="1">
      <alignment horizontal="center" vertical="center"/>
      <protection locked="0"/>
    </xf>
    <xf numFmtId="0" fontId="11" fillId="5" borderId="44" xfId="2" applyFont="1" applyFill="1" applyBorder="1" applyAlignment="1" applyProtection="1">
      <alignment horizontal="center" vertical="center"/>
      <protection locked="0"/>
    </xf>
    <xf numFmtId="0" fontId="10" fillId="0" borderId="5" xfId="2" applyFont="1" applyFill="1" applyBorder="1" applyAlignment="1" applyProtection="1">
      <alignment horizontal="center" vertical="center"/>
      <protection locked="0"/>
    </xf>
    <xf numFmtId="0" fontId="10" fillId="0" borderId="6" xfId="2" applyFont="1" applyFill="1" applyBorder="1" applyAlignment="1" applyProtection="1">
      <alignment horizontal="center" vertical="center"/>
      <protection hidden="1"/>
    </xf>
    <xf numFmtId="0" fontId="10" fillId="0" borderId="26" xfId="2" applyFont="1" applyFill="1" applyBorder="1" applyAlignment="1" applyProtection="1">
      <alignment horizontal="center" vertical="center"/>
      <protection hidden="1"/>
    </xf>
    <xf numFmtId="0" fontId="10" fillId="0" borderId="4" xfId="2" applyFont="1" applyFill="1" applyBorder="1" applyAlignment="1" applyProtection="1">
      <alignment horizontal="center" vertical="center"/>
      <protection hidden="1"/>
    </xf>
    <xf numFmtId="10" fontId="10" fillId="0" borderId="6" xfId="2" applyNumberFormat="1" applyFont="1" applyFill="1" applyBorder="1" applyAlignment="1" applyProtection="1">
      <alignment horizontal="center" vertical="center"/>
      <protection hidden="1"/>
    </xf>
    <xf numFmtId="10" fontId="10" fillId="0" borderId="26" xfId="2" applyNumberFormat="1" applyFont="1" applyFill="1" applyBorder="1" applyAlignment="1" applyProtection="1">
      <alignment horizontal="center" vertical="center"/>
      <protection hidden="1"/>
    </xf>
    <xf numFmtId="10" fontId="10" fillId="0" borderId="4" xfId="2" applyNumberFormat="1" applyFont="1" applyFill="1" applyBorder="1" applyAlignment="1" applyProtection="1">
      <alignment horizontal="center" vertical="center"/>
      <protection hidden="1"/>
    </xf>
    <xf numFmtId="0" fontId="10" fillId="5" borderId="37" xfId="2" applyFont="1" applyFill="1" applyBorder="1" applyAlignment="1">
      <alignment horizontal="left" vertical="center"/>
    </xf>
    <xf numFmtId="0" fontId="17" fillId="5" borderId="37" xfId="2" applyFont="1" applyFill="1" applyBorder="1" applyAlignment="1">
      <alignment horizontal="left" vertical="center"/>
    </xf>
    <xf numFmtId="0" fontId="17" fillId="5" borderId="37" xfId="2" applyFont="1" applyFill="1" applyBorder="1" applyAlignment="1">
      <alignment horizontal="center" vertical="center"/>
    </xf>
    <xf numFmtId="176" fontId="17" fillId="5" borderId="37" xfId="2" applyNumberFormat="1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10" fillId="5" borderId="5" xfId="2" applyFont="1" applyFill="1" applyBorder="1" applyAlignment="1" applyProtection="1">
      <alignment horizontal="center" vertical="center" wrapText="1"/>
      <protection locked="0"/>
    </xf>
    <xf numFmtId="0" fontId="10" fillId="5" borderId="44" xfId="2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Fill="1" applyBorder="1" applyAlignment="1">
      <alignment horizontal="center" vertical="center"/>
    </xf>
    <xf numFmtId="10" fontId="10" fillId="0" borderId="46" xfId="2" applyNumberFormat="1" applyFont="1" applyFill="1" applyBorder="1" applyAlignment="1" applyProtection="1">
      <alignment horizontal="center" vertical="center"/>
      <protection hidden="1"/>
    </xf>
    <xf numFmtId="10" fontId="10" fillId="0" borderId="30" xfId="2" applyNumberFormat="1" applyFont="1" applyFill="1" applyBorder="1" applyAlignment="1" applyProtection="1">
      <alignment horizontal="center" vertical="center"/>
      <protection hidden="1"/>
    </xf>
    <xf numFmtId="10" fontId="10" fillId="0" borderId="31" xfId="2" applyNumberFormat="1" applyFont="1" applyFill="1" applyBorder="1" applyAlignment="1" applyProtection="1">
      <alignment horizontal="center" vertical="center"/>
      <protection hidden="1"/>
    </xf>
    <xf numFmtId="0" fontId="10" fillId="0" borderId="5" xfId="2" applyFont="1" applyFill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11" fillId="5" borderId="44" xfId="2" applyFont="1" applyFill="1" applyBorder="1" applyAlignment="1">
      <alignment horizontal="center" vertical="center"/>
    </xf>
    <xf numFmtId="178" fontId="17" fillId="0" borderId="6" xfId="3" applyNumberFormat="1" applyFont="1" applyFill="1" applyBorder="1" applyAlignment="1" applyProtection="1">
      <alignment horizontal="center" vertical="center"/>
      <protection locked="0"/>
    </xf>
    <xf numFmtId="178" fontId="17" fillId="0" borderId="26" xfId="3" applyNumberFormat="1" applyFont="1" applyFill="1" applyBorder="1" applyAlignment="1" applyProtection="1">
      <alignment horizontal="center" vertical="center"/>
      <protection locked="0"/>
    </xf>
    <xf numFmtId="178" fontId="17" fillId="0" borderId="4" xfId="3" applyNumberFormat="1" applyFont="1" applyFill="1" applyBorder="1" applyAlignment="1" applyProtection="1">
      <alignment horizontal="center" vertical="center"/>
      <protection locked="0"/>
    </xf>
    <xf numFmtId="0" fontId="32" fillId="5" borderId="0" xfId="2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>
      <alignment horizontal="center" vertical="center"/>
    </xf>
    <xf numFmtId="10" fontId="10" fillId="0" borderId="5" xfId="2" applyNumberFormat="1" applyFont="1" applyFill="1" applyBorder="1" applyAlignment="1" applyProtection="1">
      <alignment horizontal="center" vertical="center"/>
      <protection hidden="1"/>
    </xf>
    <xf numFmtId="0" fontId="10" fillId="0" borderId="42" xfId="2" applyFont="1" applyFill="1" applyBorder="1" applyAlignment="1">
      <alignment horizontal="center" vertical="center"/>
    </xf>
    <xf numFmtId="0" fontId="11" fillId="5" borderId="39" xfId="2" applyFont="1" applyFill="1" applyBorder="1" applyAlignment="1">
      <alignment horizontal="center" vertical="center"/>
    </xf>
    <xf numFmtId="0" fontId="11" fillId="5" borderId="45" xfId="2" applyFont="1" applyFill="1" applyBorder="1" applyAlignment="1">
      <alignment horizontal="center" vertical="center"/>
    </xf>
    <xf numFmtId="0" fontId="11" fillId="5" borderId="32" xfId="2" applyFont="1" applyFill="1" applyBorder="1" applyAlignment="1">
      <alignment horizontal="center" vertical="center"/>
    </xf>
    <xf numFmtId="0" fontId="10" fillId="0" borderId="32" xfId="2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/>
    </xf>
    <xf numFmtId="0" fontId="10" fillId="0" borderId="46" xfId="2" applyFont="1" applyFill="1" applyBorder="1" applyAlignment="1" applyProtection="1">
      <alignment horizontal="center" vertical="center"/>
      <protection hidden="1"/>
    </xf>
    <xf numFmtId="0" fontId="10" fillId="0" borderId="30" xfId="2" applyFont="1" applyFill="1" applyBorder="1" applyAlignment="1" applyProtection="1">
      <alignment horizontal="center" vertical="center"/>
      <protection hidden="1"/>
    </xf>
    <xf numFmtId="0" fontId="10" fillId="0" borderId="31" xfId="2" applyFont="1" applyFill="1" applyBorder="1" applyAlignment="1" applyProtection="1">
      <alignment horizontal="center" vertical="center"/>
      <protection hidden="1"/>
    </xf>
    <xf numFmtId="0" fontId="10" fillId="0" borderId="46" xfId="2" applyFont="1" applyFill="1" applyBorder="1" applyAlignment="1" applyProtection="1">
      <alignment horizontal="center" vertical="center"/>
      <protection locked="0"/>
    </xf>
    <xf numFmtId="0" fontId="10" fillId="0" borderId="30" xfId="2" applyFont="1" applyFill="1" applyBorder="1" applyAlignment="1" applyProtection="1">
      <alignment horizontal="center" vertical="center"/>
      <protection locked="0"/>
    </xf>
    <xf numFmtId="0" fontId="10" fillId="0" borderId="31" xfId="2" applyFont="1" applyFill="1" applyBorder="1" applyAlignment="1" applyProtection="1">
      <alignment horizontal="center" vertical="center"/>
      <protection locked="0"/>
    </xf>
    <xf numFmtId="0" fontId="10" fillId="0" borderId="5" xfId="2" applyFont="1" applyFill="1" applyBorder="1" applyAlignment="1">
      <alignment horizontal="center" vertical="center"/>
    </xf>
    <xf numFmtId="0" fontId="10" fillId="0" borderId="5" xfId="2" applyFont="1" applyFill="1" applyBorder="1" applyAlignment="1" applyProtection="1">
      <alignment horizontal="center" vertical="center"/>
      <protection hidden="1"/>
    </xf>
    <xf numFmtId="0" fontId="10" fillId="5" borderId="5" xfId="2" applyFont="1" applyFill="1" applyBorder="1" applyAlignment="1" applyProtection="1">
      <alignment horizontal="center" vertical="center"/>
    </xf>
    <xf numFmtId="0" fontId="11" fillId="5" borderId="5" xfId="2" applyFont="1" applyFill="1" applyBorder="1" applyAlignment="1" applyProtection="1">
      <alignment horizontal="center" vertical="center"/>
    </xf>
    <xf numFmtId="0" fontId="11" fillId="5" borderId="44" xfId="2" applyFont="1" applyFill="1" applyBorder="1" applyAlignment="1" applyProtection="1">
      <alignment horizontal="center" vertical="center"/>
    </xf>
    <xf numFmtId="0" fontId="10" fillId="5" borderId="44" xfId="2" applyFont="1" applyFill="1" applyBorder="1" applyAlignment="1" applyProtection="1">
      <alignment horizontal="center" vertical="center"/>
      <protection locked="0"/>
    </xf>
    <xf numFmtId="0" fontId="10" fillId="5" borderId="32" xfId="2" applyFont="1" applyFill="1" applyBorder="1" applyAlignment="1" applyProtection="1">
      <alignment horizontal="center" vertical="center"/>
    </xf>
    <xf numFmtId="0" fontId="11" fillId="5" borderId="32" xfId="2" applyFont="1" applyFill="1" applyBorder="1" applyAlignment="1" applyProtection="1">
      <alignment horizontal="center" vertical="center"/>
    </xf>
    <xf numFmtId="0" fontId="11" fillId="5" borderId="61" xfId="2" applyFont="1" applyFill="1" applyBorder="1" applyAlignment="1" applyProtection="1">
      <alignment horizontal="center" vertical="center"/>
    </xf>
    <xf numFmtId="0" fontId="11" fillId="5" borderId="41" xfId="2" applyFont="1" applyFill="1" applyBorder="1" applyAlignment="1">
      <alignment horizontal="center" vertical="center"/>
    </xf>
    <xf numFmtId="0" fontId="11" fillId="5" borderId="42" xfId="2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center" vertical="center"/>
    </xf>
    <xf numFmtId="0" fontId="59" fillId="5" borderId="0" xfId="2" applyFont="1" applyFill="1" applyBorder="1" applyAlignment="1" applyProtection="1">
      <alignment horizontal="left" vertical="center"/>
      <protection locked="0"/>
    </xf>
    <xf numFmtId="0" fontId="10" fillId="5" borderId="42" xfId="2" applyFont="1" applyFill="1" applyBorder="1" applyAlignment="1">
      <alignment horizontal="center" vertical="center"/>
    </xf>
    <xf numFmtId="0" fontId="11" fillId="5" borderId="47" xfId="2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0" fontId="53" fillId="5" borderId="41" xfId="2" applyFont="1" applyFill="1" applyBorder="1" applyAlignment="1">
      <alignment horizontal="center"/>
    </xf>
    <xf numFmtId="0" fontId="54" fillId="5" borderId="42" xfId="2" applyFont="1" applyFill="1" applyBorder="1" applyAlignment="1">
      <alignment horizontal="center"/>
    </xf>
    <xf numFmtId="0" fontId="55" fillId="5" borderId="42" xfId="2" applyFont="1" applyFill="1" applyBorder="1" applyAlignment="1">
      <alignment horizontal="center" vertical="center"/>
    </xf>
    <xf numFmtId="0" fontId="55" fillId="5" borderId="47" xfId="2" applyFont="1" applyFill="1" applyBorder="1" applyAlignment="1">
      <alignment horizontal="center" vertical="center"/>
    </xf>
    <xf numFmtId="0" fontId="55" fillId="5" borderId="0" xfId="2" applyFont="1" applyFill="1" applyBorder="1" applyAlignment="1">
      <alignment horizontal="center" vertical="center"/>
    </xf>
    <xf numFmtId="0" fontId="55" fillId="5" borderId="20" xfId="2" applyFon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/>
    </xf>
    <xf numFmtId="0" fontId="11" fillId="2" borderId="0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Alignment="1">
      <alignment horizontal="center" vertical="center"/>
    </xf>
    <xf numFmtId="176" fontId="11" fillId="2" borderId="0" xfId="2" applyNumberFormat="1" applyFont="1" applyFill="1" applyAlignment="1">
      <alignment horizontal="left" vertical="center"/>
    </xf>
    <xf numFmtId="0" fontId="34" fillId="0" borderId="21" xfId="1" applyFont="1" applyBorder="1" applyAlignment="1">
      <alignment horizontal="center" vertical="center"/>
    </xf>
    <xf numFmtId="0" fontId="34" fillId="0" borderId="22" xfId="1" applyFont="1" applyBorder="1" applyAlignment="1">
      <alignment horizontal="center" vertical="center"/>
    </xf>
    <xf numFmtId="0" fontId="34" fillId="0" borderId="42" xfId="1" applyFont="1" applyBorder="1" applyAlignment="1">
      <alignment horizontal="center" vertical="center"/>
    </xf>
    <xf numFmtId="0" fontId="37" fillId="5" borderId="0" xfId="1" applyFont="1" applyFill="1" applyAlignment="1">
      <alignment horizontal="center" vertical="center"/>
    </xf>
    <xf numFmtId="0" fontId="39" fillId="4" borderId="62" xfId="1" applyFont="1" applyFill="1" applyBorder="1" applyAlignment="1">
      <alignment horizontal="left" vertical="center"/>
    </xf>
    <xf numFmtId="0" fontId="39" fillId="4" borderId="56" xfId="1" applyFont="1" applyFill="1" applyBorder="1" applyAlignment="1">
      <alignment horizontal="left" vertical="center"/>
    </xf>
    <xf numFmtId="0" fontId="39" fillId="4" borderId="57" xfId="1" applyFont="1" applyFill="1" applyBorder="1" applyAlignment="1">
      <alignment horizontal="left" vertical="center"/>
    </xf>
    <xf numFmtId="0" fontId="39" fillId="4" borderId="58" xfId="1" applyFont="1" applyFill="1" applyBorder="1" applyAlignment="1">
      <alignment horizontal="left" vertical="center"/>
    </xf>
    <xf numFmtId="0" fontId="34" fillId="0" borderId="26" xfId="1" applyFont="1" applyFill="1" applyBorder="1" applyAlignment="1">
      <alignment horizontal="center" vertical="center"/>
    </xf>
    <xf numFmtId="0" fontId="34" fillId="0" borderId="27" xfId="1" applyFont="1" applyFill="1" applyBorder="1" applyAlignment="1">
      <alignment horizontal="center" vertical="center"/>
    </xf>
    <xf numFmtId="0" fontId="34" fillId="0" borderId="30" xfId="1" applyFont="1" applyFill="1" applyBorder="1" applyAlignment="1">
      <alignment horizontal="center" vertical="center"/>
    </xf>
    <xf numFmtId="0" fontId="34" fillId="0" borderId="33" xfId="1" applyFont="1" applyFill="1" applyBorder="1" applyAlignment="1">
      <alignment horizontal="center" vertical="center"/>
    </xf>
    <xf numFmtId="0" fontId="39" fillId="0" borderId="12" xfId="1" applyFont="1" applyBorder="1" applyAlignment="1">
      <alignment horizontal="left" vertical="center"/>
    </xf>
    <xf numFmtId="0" fontId="39" fillId="0" borderId="55" xfId="1" applyFont="1" applyBorder="1" applyAlignment="1">
      <alignment horizontal="left" vertical="center"/>
    </xf>
    <xf numFmtId="0" fontId="34" fillId="0" borderId="28" xfId="1" applyFont="1" applyBorder="1" applyAlignment="1">
      <alignment horizontal="center" vertical="center" wrapText="1"/>
    </xf>
    <xf numFmtId="0" fontId="34" fillId="0" borderId="26" xfId="1" applyFont="1" applyBorder="1" applyAlignment="1">
      <alignment horizontal="center" vertical="center" wrapText="1"/>
    </xf>
    <xf numFmtId="0" fontId="34" fillId="0" borderId="27" xfId="1" applyFont="1" applyBorder="1" applyAlignment="1">
      <alignment horizontal="center" vertical="center" wrapText="1"/>
    </xf>
    <xf numFmtId="0" fontId="34" fillId="0" borderId="6" xfId="1" applyFont="1" applyBorder="1" applyAlignment="1">
      <alignment horizontal="center" vertical="center"/>
    </xf>
    <xf numFmtId="0" fontId="34" fillId="0" borderId="26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4" fillId="0" borderId="66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4" fillId="0" borderId="3" xfId="1" applyFont="1" applyBorder="1" applyAlignment="1">
      <alignment horizontal="center" vertical="center"/>
    </xf>
    <xf numFmtId="0" fontId="34" fillId="0" borderId="53" xfId="1" applyFont="1" applyBorder="1" applyAlignment="1">
      <alignment horizontal="center" vertical="center"/>
    </xf>
    <xf numFmtId="0" fontId="34" fillId="0" borderId="49" xfId="1" applyFont="1" applyBorder="1" applyAlignment="1">
      <alignment horizontal="center" vertical="center"/>
    </xf>
    <xf numFmtId="0" fontId="34" fillId="0" borderId="54" xfId="1" applyFont="1" applyBorder="1" applyAlignment="1">
      <alignment horizontal="center" vertical="center"/>
    </xf>
    <xf numFmtId="0" fontId="34" fillId="0" borderId="50" xfId="1" applyFont="1" applyBorder="1" applyAlignment="1">
      <alignment horizontal="center" vertical="center"/>
    </xf>
    <xf numFmtId="0" fontId="39" fillId="0" borderId="65" xfId="1" applyFont="1" applyBorder="1" applyAlignment="1">
      <alignment horizontal="left" vertical="center"/>
    </xf>
    <xf numFmtId="0" fontId="39" fillId="0" borderId="3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4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17" fillId="5" borderId="5" xfId="1" applyFont="1" applyFill="1" applyBorder="1" applyAlignment="1">
      <alignment horizontal="center" vertical="center" wrapText="1"/>
    </xf>
    <xf numFmtId="0" fontId="17" fillId="5" borderId="5" xfId="1" applyFont="1" applyFill="1" applyBorder="1" applyAlignment="1">
      <alignment horizontal="center" vertical="center"/>
    </xf>
    <xf numFmtId="0" fontId="40" fillId="5" borderId="0" xfId="2" applyFont="1" applyFill="1" applyBorder="1" applyAlignment="1">
      <alignment horizontal="center" vertical="center"/>
    </xf>
    <xf numFmtId="176" fontId="21" fillId="5" borderId="37" xfId="2" applyNumberFormat="1" applyFont="1" applyFill="1" applyBorder="1" applyAlignment="1">
      <alignment horizontal="center" vertical="center"/>
    </xf>
    <xf numFmtId="0" fontId="41" fillId="5" borderId="37" xfId="2" applyFont="1" applyFill="1" applyBorder="1" applyAlignment="1">
      <alignment horizontal="left" vertical="center"/>
    </xf>
    <xf numFmtId="0" fontId="21" fillId="5" borderId="37" xfId="2" applyFont="1" applyFill="1" applyBorder="1" applyAlignment="1">
      <alignment horizontal="center" vertical="center"/>
    </xf>
    <xf numFmtId="0" fontId="21" fillId="5" borderId="37" xfId="2" applyFont="1" applyFill="1" applyBorder="1" applyAlignment="1">
      <alignment horizontal="left" vertical="center"/>
    </xf>
    <xf numFmtId="0" fontId="43" fillId="5" borderId="41" xfId="2" applyFont="1" applyFill="1" applyBorder="1" applyAlignment="1">
      <alignment horizontal="center"/>
    </xf>
    <xf numFmtId="0" fontId="44" fillId="5" borderId="42" xfId="2" applyFont="1" applyFill="1" applyBorder="1" applyAlignment="1">
      <alignment horizontal="center"/>
    </xf>
    <xf numFmtId="0" fontId="45" fillId="5" borderId="47" xfId="2" applyFont="1" applyFill="1" applyBorder="1" applyAlignment="1">
      <alignment horizontal="center" vertical="center"/>
    </xf>
    <xf numFmtId="0" fontId="46" fillId="5" borderId="39" xfId="2" applyFont="1" applyFill="1" applyBorder="1" applyAlignment="1">
      <alignment horizontal="center" vertical="center"/>
    </xf>
    <xf numFmtId="0" fontId="46" fillId="5" borderId="5" xfId="2" applyFont="1" applyFill="1" applyBorder="1" applyAlignment="1">
      <alignment horizontal="center" vertical="center"/>
    </xf>
    <xf numFmtId="0" fontId="46" fillId="5" borderId="45" xfId="2" applyFont="1" applyFill="1" applyBorder="1" applyAlignment="1">
      <alignment horizontal="center" vertical="center"/>
    </xf>
    <xf numFmtId="0" fontId="46" fillId="5" borderId="32" xfId="2" applyFont="1" applyFill="1" applyBorder="1" applyAlignment="1">
      <alignment horizontal="center" vertical="center"/>
    </xf>
    <xf numFmtId="0" fontId="41" fillId="5" borderId="5" xfId="2" applyFont="1" applyFill="1" applyBorder="1" applyAlignment="1">
      <alignment horizontal="center" vertical="center"/>
    </xf>
    <xf numFmtId="0" fontId="46" fillId="5" borderId="44" xfId="2" applyFont="1" applyFill="1" applyBorder="1" applyAlignment="1">
      <alignment horizontal="center" vertical="center"/>
    </xf>
    <xf numFmtId="0" fontId="41" fillId="0" borderId="5" xfId="2" applyFont="1" applyFill="1" applyBorder="1" applyAlignment="1">
      <alignment vertical="center" wrapText="1"/>
    </xf>
    <xf numFmtId="0" fontId="41" fillId="0" borderId="6" xfId="2" applyFont="1" applyFill="1" applyBorder="1" applyAlignment="1" applyProtection="1">
      <alignment horizontal="center" vertical="center"/>
      <protection locked="0"/>
    </xf>
    <xf numFmtId="0" fontId="41" fillId="0" borderId="26" xfId="2" applyFont="1" applyFill="1" applyBorder="1" applyAlignment="1" applyProtection="1">
      <alignment horizontal="center" vertical="center"/>
      <protection locked="0"/>
    </xf>
    <xf numFmtId="0" fontId="41" fillId="0" borderId="4" xfId="2" applyFont="1" applyFill="1" applyBorder="1" applyAlignment="1" applyProtection="1">
      <alignment horizontal="center" vertical="center"/>
      <protection locked="0"/>
    </xf>
    <xf numFmtId="0" fontId="41" fillId="0" borderId="26" xfId="2" applyFont="1" applyFill="1" applyBorder="1" applyAlignment="1" applyProtection="1">
      <alignment horizontal="center" vertical="center"/>
      <protection hidden="1"/>
    </xf>
    <xf numFmtId="10" fontId="41" fillId="0" borderId="6" xfId="2" applyNumberFormat="1" applyFont="1" applyFill="1" applyBorder="1" applyAlignment="1" applyProtection="1">
      <alignment horizontal="center" vertical="center"/>
      <protection hidden="1"/>
    </xf>
    <xf numFmtId="10" fontId="41" fillId="0" borderId="26" xfId="2" applyNumberFormat="1" applyFont="1" applyFill="1" applyBorder="1" applyAlignment="1" applyProtection="1">
      <alignment horizontal="center" vertical="center"/>
      <protection hidden="1"/>
    </xf>
    <xf numFmtId="10" fontId="41" fillId="0" borderId="4" xfId="2" applyNumberFormat="1" applyFont="1" applyFill="1" applyBorder="1" applyAlignment="1" applyProtection="1">
      <alignment horizontal="center" vertical="center"/>
      <protection hidden="1"/>
    </xf>
    <xf numFmtId="0" fontId="41" fillId="5" borderId="5" xfId="2" applyFont="1" applyFill="1" applyBorder="1" applyAlignment="1" applyProtection="1">
      <alignment horizontal="center" vertical="center"/>
      <protection locked="0"/>
    </xf>
    <xf numFmtId="0" fontId="46" fillId="5" borderId="5" xfId="2" applyFont="1" applyFill="1" applyBorder="1" applyAlignment="1" applyProtection="1">
      <alignment horizontal="center" vertical="center"/>
      <protection locked="0"/>
    </xf>
    <xf numFmtId="0" fontId="46" fillId="5" borderId="44" xfId="2" applyFont="1" applyFill="1" applyBorder="1" applyAlignment="1" applyProtection="1">
      <alignment horizontal="center" vertical="center"/>
      <protection locked="0"/>
    </xf>
    <xf numFmtId="0" fontId="41" fillId="0" borderId="32" xfId="2" applyFont="1" applyFill="1" applyBorder="1" applyAlignment="1">
      <alignment vertical="center" wrapText="1"/>
    </xf>
    <xf numFmtId="0" fontId="41" fillId="0" borderId="46" xfId="2" applyFont="1" applyFill="1" applyBorder="1" applyAlignment="1" applyProtection="1">
      <alignment horizontal="center" vertical="center"/>
      <protection locked="0"/>
    </xf>
    <xf numFmtId="0" fontId="41" fillId="0" borderId="30" xfId="2" applyFont="1" applyFill="1" applyBorder="1" applyAlignment="1" applyProtection="1">
      <alignment horizontal="center" vertical="center"/>
      <protection locked="0"/>
    </xf>
    <xf numFmtId="0" fontId="41" fillId="0" borderId="31" xfId="2" applyFont="1" applyFill="1" applyBorder="1" applyAlignment="1" applyProtection="1">
      <alignment horizontal="center" vertical="center"/>
      <protection locked="0"/>
    </xf>
    <xf numFmtId="0" fontId="41" fillId="0" borderId="46" xfId="2" applyFont="1" applyFill="1" applyBorder="1" applyAlignment="1" applyProtection="1">
      <alignment horizontal="center" vertical="center"/>
      <protection hidden="1"/>
    </xf>
    <xf numFmtId="0" fontId="41" fillId="0" borderId="30" xfId="2" applyFont="1" applyFill="1" applyBorder="1" applyAlignment="1" applyProtection="1">
      <alignment horizontal="center" vertical="center"/>
      <protection hidden="1"/>
    </xf>
    <xf numFmtId="0" fontId="41" fillId="0" borderId="31" xfId="2" applyFont="1" applyFill="1" applyBorder="1" applyAlignment="1" applyProtection="1">
      <alignment horizontal="center" vertical="center"/>
      <protection hidden="1"/>
    </xf>
    <xf numFmtId="10" fontId="41" fillId="0" borderId="46" xfId="2" applyNumberFormat="1" applyFont="1" applyFill="1" applyBorder="1" applyAlignment="1" applyProtection="1">
      <alignment horizontal="center" vertical="center"/>
      <protection hidden="1"/>
    </xf>
    <xf numFmtId="10" fontId="41" fillId="0" borderId="30" xfId="2" applyNumberFormat="1" applyFont="1" applyFill="1" applyBorder="1" applyAlignment="1" applyProtection="1">
      <alignment horizontal="center" vertical="center"/>
      <protection hidden="1"/>
    </xf>
    <xf numFmtId="0" fontId="41" fillId="5" borderId="32" xfId="2" applyFont="1" applyFill="1" applyBorder="1" applyAlignment="1" applyProtection="1">
      <alignment horizontal="center" vertical="center"/>
      <protection locked="0"/>
    </xf>
    <xf numFmtId="0" fontId="46" fillId="5" borderId="32" xfId="2" applyFont="1" applyFill="1" applyBorder="1" applyAlignment="1" applyProtection="1">
      <alignment horizontal="center" vertical="center"/>
      <protection locked="0"/>
    </xf>
    <xf numFmtId="0" fontId="46" fillId="5" borderId="61" xfId="2" applyFont="1" applyFill="1" applyBorder="1" applyAlignment="1" applyProtection="1">
      <alignment horizontal="center" vertical="center"/>
      <protection locked="0"/>
    </xf>
    <xf numFmtId="0" fontId="41" fillId="5" borderId="8" xfId="2" applyFont="1" applyFill="1" applyBorder="1" applyAlignment="1" applyProtection="1">
      <alignment horizontal="center" vertical="center"/>
      <protection locked="0"/>
    </xf>
    <xf numFmtId="0" fontId="46" fillId="5" borderId="8" xfId="2" applyFont="1" applyFill="1" applyBorder="1" applyAlignment="1" applyProtection="1">
      <alignment horizontal="center" vertical="center"/>
      <protection locked="0"/>
    </xf>
    <xf numFmtId="0" fontId="46" fillId="5" borderId="48" xfId="2" applyFont="1" applyFill="1" applyBorder="1" applyAlignment="1" applyProtection="1">
      <alignment horizontal="center" vertical="center"/>
      <protection locked="0"/>
    </xf>
    <xf numFmtId="0" fontId="41" fillId="5" borderId="2" xfId="2" applyFont="1" applyFill="1" applyBorder="1" applyAlignment="1" applyProtection="1">
      <alignment horizontal="center" vertical="center"/>
      <protection locked="0"/>
    </xf>
    <xf numFmtId="0" fontId="46" fillId="5" borderId="2" xfId="2" applyFont="1" applyFill="1" applyBorder="1" applyAlignment="1" applyProtection="1">
      <alignment horizontal="center" vertical="center"/>
      <protection locked="0"/>
    </xf>
    <xf numFmtId="0" fontId="46" fillId="5" borderId="43" xfId="2" applyFont="1" applyFill="1" applyBorder="1" applyAlignment="1" applyProtection="1">
      <alignment horizontal="center" vertical="center"/>
      <protection locked="0"/>
    </xf>
    <xf numFmtId="0" fontId="41" fillId="0" borderId="0" xfId="2" applyFont="1" applyFill="1" applyBorder="1" applyAlignment="1">
      <alignment horizontal="center" vertical="center"/>
    </xf>
    <xf numFmtId="0" fontId="45" fillId="5" borderId="0" xfId="2" applyFont="1" applyFill="1" applyBorder="1" applyAlignment="1">
      <alignment horizontal="center" vertical="center"/>
    </xf>
    <xf numFmtId="0" fontId="46" fillId="5" borderId="41" xfId="2" applyFont="1" applyFill="1" applyBorder="1" applyAlignment="1">
      <alignment horizontal="center" vertical="center"/>
    </xf>
    <xf numFmtId="0" fontId="46" fillId="5" borderId="42" xfId="2" applyFont="1" applyFill="1" applyBorder="1" applyAlignment="1">
      <alignment horizontal="center" vertical="center"/>
    </xf>
    <xf numFmtId="0" fontId="41" fillId="0" borderId="42" xfId="2" applyFont="1" applyFill="1" applyBorder="1" applyAlignment="1">
      <alignment horizontal="center" vertical="center"/>
    </xf>
    <xf numFmtId="0" fontId="41" fillId="0" borderId="34" xfId="2" applyFont="1" applyFill="1" applyBorder="1" applyAlignment="1">
      <alignment horizontal="center" vertical="center"/>
    </xf>
    <xf numFmtId="0" fontId="41" fillId="5" borderId="42" xfId="2" applyFont="1" applyFill="1" applyBorder="1" applyAlignment="1">
      <alignment horizontal="center" vertical="center"/>
    </xf>
    <xf numFmtId="0" fontId="46" fillId="5" borderId="47" xfId="2" applyFont="1" applyFill="1" applyBorder="1" applyAlignment="1">
      <alignment horizontal="center" vertical="center"/>
    </xf>
    <xf numFmtId="0" fontId="41" fillId="0" borderId="37" xfId="2" applyFont="1" applyFill="1" applyBorder="1" applyAlignment="1">
      <alignment horizontal="center" vertical="center"/>
    </xf>
    <xf numFmtId="10" fontId="41" fillId="0" borderId="31" xfId="2" applyNumberFormat="1" applyFont="1" applyFill="1" applyBorder="1" applyAlignment="1" applyProtection="1">
      <alignment horizontal="center" vertical="center"/>
      <protection hidden="1"/>
    </xf>
  </cellXfs>
  <cellStyles count="17">
    <cellStyle name="0,0_x000d__x000a_NA_x000d__x000a_" xfId="3"/>
    <cellStyle name="百分比" xfId="9" builtinId="5"/>
    <cellStyle name="常规" xfId="0" builtinId="0"/>
    <cellStyle name="常规 2" xfId="4"/>
    <cellStyle name="常规 2 2" xfId="5"/>
    <cellStyle name="常规 3" xfId="6"/>
    <cellStyle name="常规 4" xfId="7"/>
    <cellStyle name="常规 4 2" xfId="8"/>
    <cellStyle name="常规 5" xfId="1"/>
    <cellStyle name="常规 5 2" xfId="11"/>
    <cellStyle name="常规 5 2 2" xfId="12"/>
    <cellStyle name="常规 5 3" xfId="13"/>
    <cellStyle name="常规 6" xfId="10"/>
    <cellStyle name="常规 6 2" xfId="14"/>
    <cellStyle name="常规 7" xfId="15"/>
    <cellStyle name="常规 8" xfId="16"/>
    <cellStyle name="常规_sheet" xfId="2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000FF"/>
      <color rgb="FF008000"/>
      <color rgb="FFFFFF00"/>
      <color rgb="FFFF80FF"/>
      <color rgb="FF00FFFF"/>
      <color rgb="FFD0FA68"/>
      <color rgb="FFFF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75"/>
  <sheetViews>
    <sheetView zoomScale="130" zoomScaleNormal="130" workbookViewId="0"/>
  </sheetViews>
  <sheetFormatPr defaultRowHeight="13.5"/>
  <cols>
    <col min="1" max="7" width="2.375" style="108" customWidth="1"/>
    <col min="8" max="13" width="3.125" style="108" customWidth="1"/>
    <col min="14" max="15" width="2.375" style="108" customWidth="1"/>
    <col min="16" max="21" width="3.125" style="108" customWidth="1"/>
    <col min="22" max="22" width="2.375" style="108" customWidth="1"/>
    <col min="23" max="23" width="2.25" style="108" customWidth="1"/>
    <col min="24" max="29" width="3.125" style="108" customWidth="1"/>
    <col min="30" max="37" width="2.375" style="108" customWidth="1"/>
    <col min="38" max="46" width="9" style="108" customWidth="1"/>
    <col min="47" max="47" width="9" style="39" customWidth="1"/>
    <col min="48" max="48" width="9" style="154" customWidth="1"/>
    <col min="49" max="49" width="10.75" style="156" customWidth="1"/>
    <col min="50" max="50" width="9" style="156" customWidth="1"/>
    <col min="51" max="54" width="9.125" style="156" customWidth="1"/>
    <col min="55" max="55" width="9" style="156"/>
    <col min="56" max="58" width="9.125" style="156" bestFit="1" customWidth="1"/>
    <col min="59" max="62" width="9.375" style="156" bestFit="1" customWidth="1"/>
    <col min="63" max="63" width="3.25" style="156" bestFit="1" customWidth="1"/>
    <col min="64" max="64" width="2.375" style="43" bestFit="1" customWidth="1"/>
    <col min="65" max="65" width="16.125" style="43" bestFit="1" customWidth="1"/>
    <col min="66" max="66" width="9.125" style="43" bestFit="1" customWidth="1"/>
    <col min="67" max="67" width="3.25" style="110" bestFit="1" customWidth="1"/>
    <col min="68" max="68" width="2.375" style="110" bestFit="1" customWidth="1"/>
    <col min="69" max="69" width="16.125" style="110" bestFit="1" customWidth="1"/>
    <col min="70" max="16384" width="9" style="110"/>
  </cols>
  <sheetData>
    <row r="1" spans="1:63" ht="15.75" thickBot="1">
      <c r="A1" s="107"/>
      <c r="B1" s="220" t="s">
        <v>389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W1" s="155"/>
      <c r="AX1" s="155" t="s">
        <v>219</v>
      </c>
      <c r="AY1" s="155" t="s">
        <v>220</v>
      </c>
      <c r="BA1" s="43"/>
      <c r="BB1" s="43"/>
      <c r="BC1" s="156" t="s">
        <v>410</v>
      </c>
    </row>
    <row r="2" spans="1:63" ht="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U2" s="154"/>
      <c r="AW2" s="155" t="s">
        <v>231</v>
      </c>
      <c r="AX2" s="155"/>
      <c r="AY2" s="157"/>
      <c r="BA2" s="43"/>
      <c r="BB2" s="43"/>
    </row>
    <row r="3" spans="1:63" ht="15">
      <c r="A3" s="114"/>
      <c r="B3" s="115" t="s">
        <v>0</v>
      </c>
      <c r="C3" s="116"/>
      <c r="D3" s="116"/>
      <c r="E3" s="117"/>
      <c r="F3" s="420" t="str">
        <f>IF(AX9="","",AX9)</f>
        <v>长沙县海吉星菜市场北侧HL-D3900393222PT</v>
      </c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  <c r="U3" s="116"/>
      <c r="V3" s="116"/>
      <c r="W3" s="115" t="s">
        <v>1</v>
      </c>
      <c r="X3" s="116"/>
      <c r="Y3" s="116"/>
      <c r="Z3" s="221" t="str">
        <f>IF(AY3="","",AY3)</f>
        <v/>
      </c>
      <c r="AA3" s="222"/>
      <c r="AB3" s="222"/>
      <c r="AC3" s="222"/>
      <c r="AD3" s="222"/>
      <c r="AE3" s="222"/>
      <c r="AF3" s="223"/>
      <c r="AG3" s="118"/>
      <c r="AH3" s="118"/>
      <c r="AI3" s="118"/>
      <c r="AJ3" s="118"/>
      <c r="AK3" s="119"/>
      <c r="AW3" s="155" t="s">
        <v>155</v>
      </c>
      <c r="AX3" s="155"/>
      <c r="AY3" s="158"/>
      <c r="BA3" s="43"/>
      <c r="BB3" s="43"/>
      <c r="BG3" s="159"/>
      <c r="BH3" s="159"/>
      <c r="BI3" s="159"/>
      <c r="BJ3" s="159"/>
      <c r="BK3" s="159"/>
    </row>
    <row r="4" spans="1:63" ht="15">
      <c r="A4" s="114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8"/>
      <c r="AG4" s="118"/>
      <c r="AH4" s="118"/>
      <c r="AI4" s="118"/>
      <c r="AJ4" s="118"/>
      <c r="AK4" s="119"/>
      <c r="AW4" s="155" t="s">
        <v>221</v>
      </c>
      <c r="AX4" s="46" t="s">
        <v>415</v>
      </c>
      <c r="AY4" s="158"/>
      <c r="BG4" s="159"/>
      <c r="BH4" s="159"/>
      <c r="BI4" s="159"/>
      <c r="BK4" s="159"/>
    </row>
    <row r="5" spans="1:63" ht="15">
      <c r="A5" s="114"/>
      <c r="B5" s="115" t="s">
        <v>2</v>
      </c>
      <c r="C5" s="116"/>
      <c r="D5" s="116"/>
      <c r="E5" s="121"/>
      <c r="F5" s="423">
        <f>IF(AX10="","",AX10)</f>
        <v>393222</v>
      </c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5"/>
      <c r="U5" s="116"/>
      <c r="V5" s="116"/>
      <c r="W5" s="115" t="s">
        <v>3</v>
      </c>
      <c r="X5" s="116"/>
      <c r="Y5" s="116"/>
      <c r="Z5" s="221" t="str">
        <f>IF(AX13="","",AX13)</f>
        <v>长沙县</v>
      </c>
      <c r="AA5" s="222"/>
      <c r="AB5" s="222"/>
      <c r="AC5" s="222"/>
      <c r="AD5" s="222"/>
      <c r="AE5" s="222"/>
      <c r="AF5" s="223"/>
      <c r="AG5" s="118"/>
      <c r="AH5" s="118"/>
      <c r="AI5" s="118"/>
      <c r="AJ5" s="118"/>
      <c r="AK5" s="119"/>
      <c r="AW5" s="155" t="s">
        <v>222</v>
      </c>
      <c r="AX5" s="46">
        <v>113.14151</v>
      </c>
      <c r="AY5" s="42"/>
      <c r="BG5" s="159"/>
      <c r="BH5" s="159"/>
      <c r="BI5" s="159"/>
      <c r="BJ5" s="159"/>
      <c r="BK5" s="159"/>
    </row>
    <row r="6" spans="1:63" ht="15">
      <c r="A6" s="114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8"/>
      <c r="AG6" s="118"/>
      <c r="AH6" s="118"/>
      <c r="AI6" s="118"/>
      <c r="AJ6" s="118"/>
      <c r="AK6" s="119"/>
      <c r="AW6" s="155" t="s">
        <v>223</v>
      </c>
      <c r="AX6" s="46">
        <v>28.13513</v>
      </c>
      <c r="AY6" s="42"/>
      <c r="BE6" s="156" t="str">
        <f t="shared" ref="BE6:BE8" si="0">IF(AND(BG6=0,BH6=0,BI6=0,BJ6=0,BK6=0),"",MAX(BG6,BH6,BI6,BJ6,BK6))</f>
        <v/>
      </c>
      <c r="BG6" s="159"/>
      <c r="BH6" s="159"/>
      <c r="BI6" s="159"/>
    </row>
    <row r="7" spans="1:63" ht="15">
      <c r="A7" s="114"/>
      <c r="B7" s="115" t="s">
        <v>4</v>
      </c>
      <c r="C7" s="116"/>
      <c r="D7" s="116"/>
      <c r="E7" s="122"/>
      <c r="F7" s="426" t="str">
        <f>IF(AX11="","",AX11)</f>
        <v/>
      </c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8"/>
      <c r="U7" s="116"/>
      <c r="V7" s="116"/>
      <c r="W7" s="115" t="s">
        <v>5</v>
      </c>
      <c r="X7" s="116"/>
      <c r="Y7" s="116"/>
      <c r="Z7" s="221" t="str">
        <f>IF(AX4="","",AX4)</f>
        <v>宏站</v>
      </c>
      <c r="AA7" s="222"/>
      <c r="AB7" s="222"/>
      <c r="AC7" s="222"/>
      <c r="AD7" s="222"/>
      <c r="AE7" s="222"/>
      <c r="AF7" s="223"/>
      <c r="AG7" s="118"/>
      <c r="AH7" s="118"/>
      <c r="AI7" s="118"/>
      <c r="AJ7" s="118"/>
      <c r="AK7" s="119"/>
      <c r="AW7" s="155" t="s">
        <v>224</v>
      </c>
      <c r="AX7" s="46"/>
      <c r="AY7" s="42"/>
      <c r="BE7" s="156" t="str">
        <f t="shared" si="0"/>
        <v/>
      </c>
      <c r="BG7" s="159"/>
      <c r="BH7" s="159"/>
      <c r="BI7" s="159"/>
    </row>
    <row r="8" spans="1:63" ht="15">
      <c r="A8" s="114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9"/>
      <c r="AW8" s="155" t="s">
        <v>225</v>
      </c>
      <c r="AX8" s="46"/>
      <c r="AY8" s="42"/>
      <c r="BE8" s="156" t="str">
        <f t="shared" si="0"/>
        <v/>
      </c>
    </row>
    <row r="9" spans="1:63" ht="15">
      <c r="A9" s="114"/>
      <c r="B9" s="115" t="s">
        <v>6</v>
      </c>
      <c r="C9" s="118"/>
      <c r="D9" s="118"/>
      <c r="E9" s="118"/>
      <c r="F9" s="429" t="str">
        <f>IF(AX12="","",AX12)</f>
        <v/>
      </c>
      <c r="G9" s="430"/>
      <c r="H9" s="430"/>
      <c r="I9" s="430"/>
      <c r="J9" s="430"/>
      <c r="K9" s="430"/>
      <c r="L9" s="430"/>
      <c r="M9" s="430"/>
      <c r="N9" s="430"/>
      <c r="O9" s="430"/>
      <c r="P9" s="430"/>
      <c r="Q9" s="430"/>
      <c r="R9" s="430"/>
      <c r="S9" s="430"/>
      <c r="T9" s="431"/>
      <c r="U9" s="118"/>
      <c r="V9" s="118"/>
      <c r="W9" s="115" t="s">
        <v>179</v>
      </c>
      <c r="X9" s="118"/>
      <c r="Y9" s="118"/>
      <c r="Z9" s="221" t="str">
        <f>IF(AY2="","",IF(AND(AY2&gt;=37750,AY2&lt;38250),"D频段",IF(AND(AY2&gt;=38250,AY2&lt;38650),"F频段",IF(AND(AY2&gt;=38650,AY2&lt;39650),"E频段",""))))</f>
        <v/>
      </c>
      <c r="AA9" s="222"/>
      <c r="AB9" s="222"/>
      <c r="AC9" s="222"/>
      <c r="AD9" s="222"/>
      <c r="AE9" s="222"/>
      <c r="AF9" s="223"/>
      <c r="AG9" s="118"/>
      <c r="AH9" s="118"/>
      <c r="AI9" s="118"/>
      <c r="AJ9" s="118"/>
      <c r="AK9" s="119"/>
      <c r="AW9" s="155" t="s">
        <v>226</v>
      </c>
      <c r="AX9" s="46" t="s">
        <v>416</v>
      </c>
      <c r="AY9" s="155"/>
    </row>
    <row r="10" spans="1:63" ht="15.75" thickBot="1">
      <c r="A10" s="114"/>
      <c r="B10" s="115"/>
      <c r="C10" s="116"/>
      <c r="D10" s="116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16"/>
      <c r="S10" s="115"/>
      <c r="T10" s="116"/>
      <c r="U10" s="116"/>
      <c r="V10" s="116"/>
      <c r="W10" s="115"/>
      <c r="X10" s="116"/>
      <c r="Y10" s="116"/>
      <c r="Z10" s="123"/>
      <c r="AA10" s="123"/>
      <c r="AB10" s="123"/>
      <c r="AC10" s="123"/>
      <c r="AD10" s="123"/>
      <c r="AE10" s="123"/>
      <c r="AF10" s="118"/>
      <c r="AG10" s="118"/>
      <c r="AH10" s="118"/>
      <c r="AI10" s="118"/>
      <c r="AJ10" s="118"/>
      <c r="AK10" s="119"/>
      <c r="AW10" s="155" t="s">
        <v>227</v>
      </c>
      <c r="AX10" s="46">
        <v>393222</v>
      </c>
      <c r="AY10" s="155"/>
    </row>
    <row r="11" spans="1:63" ht="15.75" thickBot="1">
      <c r="A11" s="124"/>
      <c r="B11" s="125" t="s">
        <v>7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7"/>
      <c r="AW11" s="155" t="s">
        <v>228</v>
      </c>
      <c r="AX11" s="46"/>
      <c r="AY11" s="155"/>
    </row>
    <row r="12" spans="1:63" ht="14.25" thickBot="1">
      <c r="A12" s="409" t="s">
        <v>8</v>
      </c>
      <c r="B12" s="410"/>
      <c r="C12" s="410"/>
      <c r="D12" s="410"/>
      <c r="E12" s="410"/>
      <c r="F12" s="410"/>
      <c r="G12" s="411"/>
      <c r="H12" s="436" t="s">
        <v>9</v>
      </c>
      <c r="I12" s="437"/>
      <c r="J12" s="437"/>
      <c r="K12" s="437"/>
      <c r="L12" s="437"/>
      <c r="M12" s="437"/>
      <c r="N12" s="437" t="s">
        <v>10</v>
      </c>
      <c r="O12" s="437"/>
      <c r="P12" s="437"/>
      <c r="Q12" s="437"/>
      <c r="R12" s="437"/>
      <c r="S12" s="437"/>
      <c r="T12" s="438" t="s">
        <v>11</v>
      </c>
      <c r="U12" s="438"/>
      <c r="V12" s="438"/>
      <c r="W12" s="438"/>
      <c r="X12" s="438"/>
      <c r="Y12" s="438"/>
      <c r="Z12" s="439" t="s">
        <v>12</v>
      </c>
      <c r="AA12" s="439"/>
      <c r="AB12" s="439"/>
      <c r="AC12" s="439"/>
      <c r="AD12" s="439"/>
      <c r="AE12" s="439"/>
      <c r="AF12" s="439"/>
      <c r="AG12" s="439"/>
      <c r="AH12" s="439"/>
      <c r="AI12" s="439"/>
      <c r="AJ12" s="439"/>
      <c r="AK12" s="440"/>
      <c r="AW12" s="155" t="s">
        <v>229</v>
      </c>
      <c r="AX12" s="46"/>
      <c r="AY12" s="155"/>
    </row>
    <row r="13" spans="1:63" ht="15">
      <c r="A13" s="128"/>
      <c r="B13" s="412" t="s">
        <v>13</v>
      </c>
      <c r="C13" s="412"/>
      <c r="D13" s="412"/>
      <c r="E13" s="412"/>
      <c r="F13" s="412"/>
      <c r="G13" s="413"/>
      <c r="H13" s="401">
        <f>IF(AX5="","",AX5)</f>
        <v>113.14151</v>
      </c>
      <c r="I13" s="402"/>
      <c r="J13" s="402"/>
      <c r="K13" s="402"/>
      <c r="L13" s="402"/>
      <c r="M13" s="403"/>
      <c r="N13" s="401" t="str">
        <f>IF(AY5="","",AY5)</f>
        <v/>
      </c>
      <c r="O13" s="402"/>
      <c r="P13" s="402"/>
      <c r="Q13" s="402"/>
      <c r="R13" s="402"/>
      <c r="S13" s="403"/>
      <c r="T13" s="261" t="str">
        <f>IF(H13="","",IF(OR(AY5="",AY6=""),"否",IF(AY16&lt;300,"是","否")))</f>
        <v>否</v>
      </c>
      <c r="U13" s="261"/>
      <c r="V13" s="261"/>
      <c r="W13" s="261"/>
      <c r="X13" s="261"/>
      <c r="Y13" s="261"/>
      <c r="Z13" s="414" t="str">
        <f>站点验收天面勘测报告!B8</f>
        <v>宏站</v>
      </c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5"/>
      <c r="AW13" s="155" t="s">
        <v>230</v>
      </c>
      <c r="AX13" s="46" t="s">
        <v>417</v>
      </c>
      <c r="AY13" s="155"/>
    </row>
    <row r="14" spans="1:63" ht="15">
      <c r="A14" s="129"/>
      <c r="B14" s="416" t="s">
        <v>14</v>
      </c>
      <c r="C14" s="416"/>
      <c r="D14" s="416" t="s">
        <v>14</v>
      </c>
      <c r="E14" s="416"/>
      <c r="F14" s="416" t="s">
        <v>14</v>
      </c>
      <c r="G14" s="416"/>
      <c r="H14" s="404">
        <f>IF(AX6="","",AX6)</f>
        <v>28.13513</v>
      </c>
      <c r="I14" s="405"/>
      <c r="J14" s="405"/>
      <c r="K14" s="405"/>
      <c r="L14" s="405"/>
      <c r="M14" s="406"/>
      <c r="N14" s="404" t="str">
        <f>IF(AY6="","",AY6)</f>
        <v/>
      </c>
      <c r="O14" s="405"/>
      <c r="P14" s="405"/>
      <c r="Q14" s="405"/>
      <c r="R14" s="405"/>
      <c r="S14" s="406"/>
      <c r="T14" s="261" t="str">
        <f>IF(H14="","",IF(OR(AY5="",AY6=""),"否",IF(AY16&lt;300,"是","否")))</f>
        <v>否</v>
      </c>
      <c r="U14" s="261"/>
      <c r="V14" s="261"/>
      <c r="W14" s="261"/>
      <c r="X14" s="261"/>
      <c r="Y14" s="261"/>
      <c r="Z14" s="418" t="str">
        <f>AX16&amp;AY16</f>
        <v>偏差距离（米）：</v>
      </c>
      <c r="AA14" s="418"/>
      <c r="AB14" s="418"/>
      <c r="AC14" s="418"/>
      <c r="AD14" s="418"/>
      <c r="AE14" s="418"/>
      <c r="AF14" s="418"/>
      <c r="AG14" s="418"/>
      <c r="AH14" s="418"/>
      <c r="AI14" s="418"/>
      <c r="AJ14" s="418"/>
      <c r="AK14" s="419"/>
      <c r="AW14" s="156" t="s">
        <v>388</v>
      </c>
      <c r="AX14" s="160"/>
      <c r="AY14" s="161"/>
      <c r="AZ14" s="162"/>
    </row>
    <row r="15" spans="1:63" ht="15">
      <c r="A15" s="129"/>
      <c r="B15" s="416" t="s">
        <v>15</v>
      </c>
      <c r="C15" s="416"/>
      <c r="D15" s="416" t="s">
        <v>16</v>
      </c>
      <c r="E15" s="416"/>
      <c r="F15" s="416" t="s">
        <v>16</v>
      </c>
      <c r="G15" s="417"/>
      <c r="H15" s="226" t="str">
        <f>IF(AX7="","",AX7)</f>
        <v/>
      </c>
      <c r="I15" s="227"/>
      <c r="J15" s="227"/>
      <c r="K15" s="227"/>
      <c r="L15" s="227"/>
      <c r="M15" s="228"/>
      <c r="N15" s="226" t="str">
        <f>IF(N13&lt;&gt;"",H15,"")</f>
        <v/>
      </c>
      <c r="O15" s="227"/>
      <c r="P15" s="227"/>
      <c r="Q15" s="227"/>
      <c r="R15" s="227"/>
      <c r="S15" s="228"/>
      <c r="T15" s="261" t="str">
        <f>IF(H15="","",IF(OR(H15="",N15=""),"否",IF(H15=N15,"是","否")))</f>
        <v/>
      </c>
      <c r="U15" s="261"/>
      <c r="V15" s="261"/>
      <c r="W15" s="261"/>
      <c r="X15" s="261"/>
      <c r="Y15" s="261"/>
      <c r="Z15" s="418"/>
      <c r="AA15" s="418"/>
      <c r="AB15" s="418"/>
      <c r="AC15" s="418"/>
      <c r="AD15" s="418"/>
      <c r="AE15" s="418"/>
      <c r="AF15" s="418"/>
      <c r="AG15" s="418"/>
      <c r="AH15" s="418"/>
      <c r="AI15" s="418"/>
      <c r="AJ15" s="418"/>
      <c r="AK15" s="419"/>
    </row>
    <row r="16" spans="1:63" ht="15.75" thickBot="1">
      <c r="A16" s="130"/>
      <c r="B16" s="290" t="s">
        <v>18</v>
      </c>
      <c r="C16" s="290"/>
      <c r="D16" s="290" t="s">
        <v>19</v>
      </c>
      <c r="E16" s="290"/>
      <c r="F16" s="290" t="s">
        <v>19</v>
      </c>
      <c r="G16" s="291"/>
      <c r="H16" s="335" t="str">
        <f>IF(AX8="","",AX8)</f>
        <v/>
      </c>
      <c r="I16" s="336"/>
      <c r="J16" s="336"/>
      <c r="K16" s="336"/>
      <c r="L16" s="336"/>
      <c r="M16" s="337"/>
      <c r="N16" s="335" t="str">
        <f>IF(N13&lt;&gt;"",H16,"")</f>
        <v/>
      </c>
      <c r="O16" s="336"/>
      <c r="P16" s="336"/>
      <c r="Q16" s="336"/>
      <c r="R16" s="336"/>
      <c r="S16" s="337"/>
      <c r="T16" s="261" t="str">
        <f>IF(H16="","",IF(OR(H16="",N16=""),"否",IF(H16=N16,"是","否")))</f>
        <v/>
      </c>
      <c r="U16" s="261"/>
      <c r="V16" s="261"/>
      <c r="W16" s="261"/>
      <c r="X16" s="261"/>
      <c r="Y16" s="261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8"/>
      <c r="AX16" s="155" t="s">
        <v>387</v>
      </c>
      <c r="AY16" s="163" t="str">
        <f>IF(OR(AX5="",AX6="",AY5="",AY6=""),"",ROUND((6371004*ACOS((SIN(RADIANS(H14))*SIN(RADIANS(N14))+COS(RADIANS(H14))*COS(RADIANS(N14))*COS(RADIANS(N13-H13))))),3))</f>
        <v/>
      </c>
      <c r="BF16" s="164"/>
      <c r="BG16" s="164"/>
    </row>
    <row r="17" spans="1:68">
      <c r="A17" s="292" t="s">
        <v>20</v>
      </c>
      <c r="B17" s="293"/>
      <c r="C17" s="293"/>
      <c r="D17" s="293"/>
      <c r="E17" s="293"/>
      <c r="F17" s="293"/>
      <c r="G17" s="294"/>
      <c r="H17" s="298" t="str">
        <f>IF(站点验收天面勘测报告!O3&lt;1,"",IF(站点验收天面勘测报告!V1="","无",站点验收天面勘测报告!V1))</f>
        <v>长沙县海吉星菜市场北侧HL-D3900393222PT-71</v>
      </c>
      <c r="I17" s="288"/>
      <c r="J17" s="288"/>
      <c r="K17" s="288"/>
      <c r="L17" s="288"/>
      <c r="M17" s="288"/>
      <c r="N17" s="288"/>
      <c r="O17" s="289"/>
      <c r="P17" s="287" t="str">
        <f>IF(站点验收天面勘测报告!O3&lt;2,"",IF(站点验收天面勘测报告!V2="","无",站点验收天面勘测报告!V2))</f>
        <v>长沙县海吉星菜市场北侧HL-D3900393222PT-72</v>
      </c>
      <c r="Q17" s="288"/>
      <c r="R17" s="288"/>
      <c r="S17" s="288"/>
      <c r="T17" s="288"/>
      <c r="U17" s="288"/>
      <c r="V17" s="288"/>
      <c r="W17" s="289"/>
      <c r="X17" s="287" t="str">
        <f>IF(站点验收天面勘测报告!O$3&lt;3,"",IF(站点验收天面勘测报告!V3="","无",站点验收天面勘测报告!V3))</f>
        <v>长沙县海吉星菜市场北侧HL-D3900393222PT-73</v>
      </c>
      <c r="Y17" s="288"/>
      <c r="Z17" s="288"/>
      <c r="AA17" s="288"/>
      <c r="AB17" s="288"/>
      <c r="AC17" s="288"/>
      <c r="AD17" s="288"/>
      <c r="AE17" s="289"/>
      <c r="AF17" s="276" t="s">
        <v>12</v>
      </c>
      <c r="AG17" s="277"/>
      <c r="AH17" s="277"/>
      <c r="AI17" s="277"/>
      <c r="AJ17" s="277"/>
      <c r="AK17" s="278"/>
      <c r="AY17" s="156" t="s">
        <v>261</v>
      </c>
      <c r="AZ17" s="156" t="s">
        <v>262</v>
      </c>
      <c r="BA17" s="156" t="s">
        <v>263</v>
      </c>
      <c r="BF17" s="164"/>
      <c r="BG17" s="164"/>
    </row>
    <row r="18" spans="1:68" ht="14.25" thickBot="1">
      <c r="A18" s="295"/>
      <c r="B18" s="296"/>
      <c r="C18" s="296"/>
      <c r="D18" s="296"/>
      <c r="E18" s="296"/>
      <c r="F18" s="296"/>
      <c r="G18" s="297"/>
      <c r="H18" s="299" t="s">
        <v>9</v>
      </c>
      <c r="I18" s="282"/>
      <c r="J18" s="282"/>
      <c r="K18" s="282" t="s">
        <v>10</v>
      </c>
      <c r="L18" s="282"/>
      <c r="M18" s="282"/>
      <c r="N18" s="282" t="s">
        <v>21</v>
      </c>
      <c r="O18" s="282"/>
      <c r="P18" s="282" t="s">
        <v>9</v>
      </c>
      <c r="Q18" s="282"/>
      <c r="R18" s="282"/>
      <c r="S18" s="282" t="s">
        <v>10</v>
      </c>
      <c r="T18" s="282"/>
      <c r="U18" s="282"/>
      <c r="V18" s="282" t="s">
        <v>21</v>
      </c>
      <c r="W18" s="282"/>
      <c r="X18" s="282" t="s">
        <v>9</v>
      </c>
      <c r="Y18" s="282"/>
      <c r="Z18" s="282"/>
      <c r="AA18" s="282" t="s">
        <v>10</v>
      </c>
      <c r="AB18" s="282"/>
      <c r="AC18" s="282"/>
      <c r="AD18" s="282" t="s">
        <v>21</v>
      </c>
      <c r="AE18" s="282"/>
      <c r="AF18" s="279"/>
      <c r="AG18" s="280"/>
      <c r="AH18" s="280"/>
      <c r="AI18" s="280"/>
      <c r="AJ18" s="280"/>
      <c r="AK18" s="281"/>
      <c r="AW18" s="156" t="s">
        <v>172</v>
      </c>
      <c r="AX18" s="164" t="str">
        <f>IF(OR(AY18="否",AZ18="否",BA18="否"),"否","是")</f>
        <v>否</v>
      </c>
      <c r="AY18" s="164" t="str">
        <f>IF(H17&lt;&gt;"",IF(AND(H26="",K26=""),"否",IF(K26=H26,"是","否")),"是")</f>
        <v>否</v>
      </c>
      <c r="AZ18" s="164" t="str">
        <f>IF(P17&lt;&gt;"",IF(AND(P26="",S26=""),"否",IF(S26=P26,"是","否")),"是")</f>
        <v>否</v>
      </c>
      <c r="BA18" s="164" t="str">
        <f>IF(X17&lt;&gt;"",IF(AND(X26="",AA26=""),"否",IF(AA26=X26,"是","否")),"是")</f>
        <v>否</v>
      </c>
      <c r="BD18" s="156" t="s">
        <v>180</v>
      </c>
      <c r="BE18" s="156" t="s">
        <v>181</v>
      </c>
      <c r="BF18" s="156" t="s">
        <v>184</v>
      </c>
      <c r="BG18" s="156" t="s">
        <v>185</v>
      </c>
      <c r="BH18" s="156" t="s">
        <v>186</v>
      </c>
      <c r="BI18" s="156" t="s">
        <v>187</v>
      </c>
    </row>
    <row r="19" spans="1:68">
      <c r="A19" s="283" t="s">
        <v>196</v>
      </c>
      <c r="B19" s="283"/>
      <c r="C19" s="283"/>
      <c r="D19" s="283"/>
      <c r="E19" s="283"/>
      <c r="F19" s="283"/>
      <c r="G19" s="283"/>
      <c r="H19" s="287" t="str">
        <f>IF(BE19="","",BE19)</f>
        <v/>
      </c>
      <c r="I19" s="288"/>
      <c r="J19" s="289"/>
      <c r="K19" s="287" t="str">
        <f>IF(BE19="","",BE19)</f>
        <v/>
      </c>
      <c r="L19" s="288"/>
      <c r="M19" s="289"/>
      <c r="N19" s="260" t="str">
        <f>IF(H17="","",IF(AND(H19&gt;=0,H19&lt;&gt;"",H19&lt;&gt;"无",K19&gt;=0,K19&lt;&gt;"",K19&lt;&gt;"无",H19=K19),"是",IF(AND(H19="无",K19="无"),"是","否")))</f>
        <v>否</v>
      </c>
      <c r="O19" s="261"/>
      <c r="P19" s="287" t="str">
        <f>IF(BG19="","",BG19)</f>
        <v/>
      </c>
      <c r="Q19" s="288"/>
      <c r="R19" s="289"/>
      <c r="S19" s="287" t="str">
        <f t="shared" ref="S19:S24" si="1">IF(BG19="","",BG19)</f>
        <v/>
      </c>
      <c r="T19" s="288"/>
      <c r="U19" s="289"/>
      <c r="V19" s="260" t="str">
        <f>IF(P17="","",IF(AND(P19&gt;=0,P19&lt;&gt;"",P19&lt;&gt;"无",S19&gt;=0,S19&lt;&gt;"",S19&lt;&gt;"无",P19=S19),"是",IF(AND(P19="无",S19="无"),"是","否")))</f>
        <v>否</v>
      </c>
      <c r="W19" s="261"/>
      <c r="X19" s="287" t="str">
        <f>IF(BI19="","",BI19)</f>
        <v/>
      </c>
      <c r="Y19" s="288"/>
      <c r="Z19" s="289"/>
      <c r="AA19" s="287" t="str">
        <f t="shared" ref="AA19:AA24" si="2">IF(BI19="","",BI19)</f>
        <v/>
      </c>
      <c r="AB19" s="288"/>
      <c r="AC19" s="289"/>
      <c r="AD19" s="260" t="str">
        <f>IF(X17="","",IF(AND(X19&gt;=0,X19&lt;&gt;"",X19&lt;&gt;"无",AA19&gt;=0,AA19&lt;&gt;"",AA19&lt;&gt;"无",X19=AA19),"是",IF(AND(X19="无",AA19="无"),"是","否")))</f>
        <v>否</v>
      </c>
      <c r="AE19" s="261"/>
      <c r="AF19" s="252" t="str">
        <f>IF(E3="","",IF(AX19="否","有偏差",""))</f>
        <v/>
      </c>
      <c r="AG19" s="253"/>
      <c r="AH19" s="253"/>
      <c r="AI19" s="253"/>
      <c r="AJ19" s="253"/>
      <c r="AK19" s="254"/>
      <c r="AW19" s="156" t="s">
        <v>292</v>
      </c>
      <c r="AX19" s="164" t="str">
        <f t="shared" ref="AX19:AX28" si="3">IF(OR(AY19="否",AZ19="否",BA19="否"),"否","是")</f>
        <v>否</v>
      </c>
      <c r="AY19" s="164" t="str">
        <f>IF(H17&lt;&gt;"",IF(AND(H19="",K19=""),"否",IF(K19=H19,"是","否")),"是")</f>
        <v>否</v>
      </c>
      <c r="AZ19" s="164" t="str">
        <f>IF(P17&lt;&gt;"",IF(AND(P19="",S19=""),"否",IF(S19=P19,"是","否")),"是")</f>
        <v>否</v>
      </c>
      <c r="BA19" s="164" t="str">
        <f>IF(X17&lt;&gt;"",IF(AND(X19="",AA19=""),"否",IF(AA19=X19,"是","否")),"是")</f>
        <v>否</v>
      </c>
      <c r="BC19" s="164" t="s">
        <v>198</v>
      </c>
      <c r="BD19" s="164" t="str">
        <f>IF(BE19="","",BE19)</f>
        <v/>
      </c>
      <c r="BE19" s="164"/>
      <c r="BF19" s="164" t="str">
        <f>IF(BG19="","",BG19)</f>
        <v/>
      </c>
      <c r="BG19" s="164"/>
      <c r="BH19" s="164" t="str">
        <f>IF(BI19="","",BI19)</f>
        <v/>
      </c>
      <c r="BI19" s="164"/>
    </row>
    <row r="20" spans="1:68">
      <c r="A20" s="283" t="s">
        <v>197</v>
      </c>
      <c r="B20" s="283"/>
      <c r="C20" s="283"/>
      <c r="D20" s="283"/>
      <c r="E20" s="283"/>
      <c r="F20" s="283"/>
      <c r="G20" s="283"/>
      <c r="H20" s="226" t="str">
        <f>IF(BE20="","",BE20)</f>
        <v/>
      </c>
      <c r="I20" s="227"/>
      <c r="J20" s="228"/>
      <c r="K20" s="226" t="str">
        <f>IF(H20="","",BE20)</f>
        <v/>
      </c>
      <c r="L20" s="227"/>
      <c r="M20" s="228"/>
      <c r="N20" s="260" t="str">
        <f>IF(H17="","",IF(AND(H20&gt;=0,H20&lt;&gt;"",H20&lt;&gt;"无",K20&gt;=0,K20&lt;&gt;"",K20&lt;&gt;"无",H20=K20),"是",IF(AND(H20="无",K20="无"),"是","否")))</f>
        <v>否</v>
      </c>
      <c r="O20" s="261"/>
      <c r="P20" s="226" t="str">
        <f>IF(BG20="","",BG20)</f>
        <v/>
      </c>
      <c r="Q20" s="227"/>
      <c r="R20" s="228"/>
      <c r="S20" s="226" t="str">
        <f t="shared" si="1"/>
        <v/>
      </c>
      <c r="T20" s="227"/>
      <c r="U20" s="228"/>
      <c r="V20" s="260" t="str">
        <f>IF(P17="","",IF(AND(P20&gt;=0,P20&lt;&gt;"",P20&lt;&gt;"无",S20&gt;=0,S20&lt;&gt;"",S20&lt;&gt;"无",P20=S20),"是",IF(AND(P20="无",S20="无"),"是","否")))</f>
        <v>否</v>
      </c>
      <c r="W20" s="261"/>
      <c r="X20" s="226" t="str">
        <f>IF(BI20="","",BI20)</f>
        <v/>
      </c>
      <c r="Y20" s="227"/>
      <c r="Z20" s="228"/>
      <c r="AA20" s="226" t="str">
        <f t="shared" si="2"/>
        <v/>
      </c>
      <c r="AB20" s="227"/>
      <c r="AC20" s="228"/>
      <c r="AD20" s="255" t="str">
        <f>IF(X17="","",IF(AND(X20&gt;=0,X20&lt;&gt;"",X20&lt;&gt;"无",AA20&gt;=0,AA20&lt;&gt;"",AA20&lt;&gt;"无",X20=AA20),"是",IF(AND(X20="无",AA20="无"),"是","否")))</f>
        <v>否</v>
      </c>
      <c r="AE20" s="256"/>
      <c r="AF20" s="252" t="str">
        <f>IF(E3="","",IF(AX20="否","有偏差",""))</f>
        <v/>
      </c>
      <c r="AG20" s="253"/>
      <c r="AH20" s="253"/>
      <c r="AI20" s="253"/>
      <c r="AJ20" s="253"/>
      <c r="AK20" s="254"/>
      <c r="AW20" s="156" t="s">
        <v>293</v>
      </c>
      <c r="AX20" s="164" t="str">
        <f t="shared" si="3"/>
        <v>否</v>
      </c>
      <c r="AY20" s="164" t="str">
        <f>IF(H17&lt;&gt;"",IF(AND(H20="",K20=""),"否",IF(K20=H20,"是","否")),"是")</f>
        <v>否</v>
      </c>
      <c r="AZ20" s="164" t="str">
        <f>IF(P17&lt;&gt;"",IF(AND(P20="",S20=""),"否",IF(S20=P20,"是","否")),"是")</f>
        <v>否</v>
      </c>
      <c r="BA20" s="164" t="str">
        <f>IF(X17&lt;&gt;"",IF(AND(X20="",AA20=""),"否",IF(AA20=X20,"是","否")),"是")</f>
        <v>否</v>
      </c>
      <c r="BC20" s="164" t="s">
        <v>199</v>
      </c>
      <c r="BD20" s="164" t="str">
        <f>IF(BE20="","",BE20)</f>
        <v/>
      </c>
      <c r="BE20" s="164"/>
      <c r="BF20" s="164" t="str">
        <f>IF(BG20="","",BG20)</f>
        <v/>
      </c>
      <c r="BG20" s="164"/>
      <c r="BH20" s="164" t="str">
        <f>IF(BI20="","",BI20)</f>
        <v/>
      </c>
      <c r="BI20" s="164"/>
    </row>
    <row r="21" spans="1:68">
      <c r="A21" s="283" t="s">
        <v>175</v>
      </c>
      <c r="B21" s="283"/>
      <c r="C21" s="283"/>
      <c r="D21" s="283"/>
      <c r="E21" s="283"/>
      <c r="F21" s="283"/>
      <c r="G21" s="283"/>
      <c r="H21" s="248">
        <f>IF(BD21="","",BD21)</f>
        <v>100664903</v>
      </c>
      <c r="I21" s="248"/>
      <c r="J21" s="248"/>
      <c r="K21" s="226" t="str">
        <f>IF(BE21="","",BE21)</f>
        <v/>
      </c>
      <c r="L21" s="227"/>
      <c r="M21" s="228"/>
      <c r="N21" s="260" t="str">
        <f>IF(H17="","",IF(AND(H21&gt;=0,H21&lt;&gt;"",H21&lt;&gt;"无",K21&gt;=0,K21&lt;&gt;"",K21&lt;&gt;"无",H21=K21),"是",IF(AND(H21="无",K21="无"),"是","否")))</f>
        <v>否</v>
      </c>
      <c r="O21" s="261"/>
      <c r="P21" s="248">
        <f>IF(BF21="","",BF21)</f>
        <v>100664904</v>
      </c>
      <c r="Q21" s="248"/>
      <c r="R21" s="248"/>
      <c r="S21" s="226" t="str">
        <f t="shared" si="1"/>
        <v/>
      </c>
      <c r="T21" s="227"/>
      <c r="U21" s="228"/>
      <c r="V21" s="260" t="str">
        <f>IF(P17="","",IF(AND(P21&gt;=0,P21&lt;&gt;"",P21&lt;&gt;"无",S21&gt;=0,S21&lt;&gt;"",S21&lt;&gt;"无",P21=S21),"是",IF(AND(P21="无",S21="无"),"是","否")))</f>
        <v>否</v>
      </c>
      <c r="W21" s="261"/>
      <c r="X21" s="248">
        <f>IF(BH21="","",BH21)</f>
        <v>100664905</v>
      </c>
      <c r="Y21" s="248"/>
      <c r="Z21" s="248"/>
      <c r="AA21" s="226" t="str">
        <f t="shared" si="2"/>
        <v/>
      </c>
      <c r="AB21" s="227"/>
      <c r="AC21" s="228"/>
      <c r="AD21" s="255" t="str">
        <f>IF(X17="","",IF(AND(X21&gt;=0,X21&lt;&gt;"",X21&lt;&gt;"无",AA21&gt;=0,AA21&lt;&gt;"",AA21&lt;&gt;"无",X21=AA21),"是",IF(AND(X21="无",AA21="无"),"是","否")))</f>
        <v>否</v>
      </c>
      <c r="AE21" s="256"/>
      <c r="AF21" s="252" t="str">
        <f>IF(E3="","",IF(AX21="否","有偏差",""))</f>
        <v/>
      </c>
      <c r="AG21" s="253"/>
      <c r="AH21" s="253"/>
      <c r="AI21" s="253"/>
      <c r="AJ21" s="253"/>
      <c r="AK21" s="254"/>
      <c r="AM21" s="131"/>
      <c r="AP21" s="131"/>
      <c r="AQ21" s="131"/>
      <c r="AR21" s="131"/>
      <c r="AS21" s="131"/>
      <c r="AT21" s="131"/>
      <c r="AU21" s="44"/>
      <c r="AV21" s="165"/>
      <c r="AW21" s="156" t="s">
        <v>294</v>
      </c>
      <c r="AX21" s="164" t="str">
        <f t="shared" si="3"/>
        <v>否</v>
      </c>
      <c r="AY21" s="164" t="str">
        <f>IF(H17&lt;&gt;"",IF(AND(H21="",K21=""),"否",IF(K21=H21,"是","否")),"是")</f>
        <v>否</v>
      </c>
      <c r="AZ21" s="164" t="str">
        <f>IF(P17&lt;&gt;"",IF(AND(P21="",S21=""),"否",IF(S21=P21,"是","否")),"是")</f>
        <v>否</v>
      </c>
      <c r="BA21" s="164" t="str">
        <f>IF(X17&lt;&gt;"",IF(AND(X21="",AA21=""),"否",IF(AA21=X21,"是","否")),"是")</f>
        <v>否</v>
      </c>
      <c r="BC21" s="164" t="s">
        <v>182</v>
      </c>
      <c r="BD21" s="164">
        <v>100664903</v>
      </c>
      <c r="BE21" s="164"/>
      <c r="BF21" s="164">
        <v>100664904</v>
      </c>
      <c r="BG21" s="164"/>
      <c r="BH21" s="164">
        <v>100664905</v>
      </c>
      <c r="BI21" s="164"/>
    </row>
    <row r="22" spans="1:68">
      <c r="A22" s="283" t="s">
        <v>176</v>
      </c>
      <c r="B22" s="283"/>
      <c r="C22" s="283"/>
      <c r="D22" s="283"/>
      <c r="E22" s="283"/>
      <c r="F22" s="283"/>
      <c r="G22" s="283"/>
      <c r="H22" s="248">
        <f>IF(BD22="","",BD22)</f>
        <v>38400</v>
      </c>
      <c r="I22" s="248"/>
      <c r="J22" s="248"/>
      <c r="K22" s="226" t="str">
        <f>IF(BE22="","",BE22)</f>
        <v/>
      </c>
      <c r="L22" s="227"/>
      <c r="M22" s="228"/>
      <c r="N22" s="260" t="str">
        <f>IF(H17="","",IF(AND(H22&gt;=0,H22&lt;&gt;"",H22&lt;&gt;"无",K22&gt;=0,K22&lt;&gt;"",K22&lt;&gt;"无",H22=K22),"是",IF(AND(H22="无",K22="无"),"是","否")))</f>
        <v>否</v>
      </c>
      <c r="O22" s="261"/>
      <c r="P22" s="248">
        <f>IF(BF22="","",BF22)</f>
        <v>38400</v>
      </c>
      <c r="Q22" s="248"/>
      <c r="R22" s="248"/>
      <c r="S22" s="226" t="str">
        <f t="shared" si="1"/>
        <v/>
      </c>
      <c r="T22" s="227"/>
      <c r="U22" s="228"/>
      <c r="V22" s="260" t="str">
        <f>IF(P17="","",IF(AND(P22&gt;=0,P22&lt;&gt;"",P22&lt;&gt;"无",S22&gt;=0,S22&lt;&gt;"",S22&lt;&gt;"无",P22=S22),"是",IF(AND(P22="无",S22="无"),"是","否")))</f>
        <v>否</v>
      </c>
      <c r="W22" s="261"/>
      <c r="X22" s="248">
        <f>IF(BH22="","",BH22)</f>
        <v>38400</v>
      </c>
      <c r="Y22" s="248"/>
      <c r="Z22" s="248"/>
      <c r="AA22" s="226" t="str">
        <f t="shared" si="2"/>
        <v/>
      </c>
      <c r="AB22" s="227"/>
      <c r="AC22" s="228"/>
      <c r="AD22" s="255" t="str">
        <f>IF(X17="","",IF(AND(X22&gt;=0,X22&lt;&gt;"",X22&lt;&gt;"无",AA22&gt;=0,AA22&lt;&gt;"",AA22&lt;&gt;"无",X22=AA22),"是",IF(AND(X22="无",AA22="无"),"是","否")))</f>
        <v>否</v>
      </c>
      <c r="AE22" s="256"/>
      <c r="AF22" s="252" t="str">
        <f>IF(E3="","",IF(AX22="否","有偏差",""))</f>
        <v/>
      </c>
      <c r="AG22" s="253"/>
      <c r="AH22" s="253"/>
      <c r="AI22" s="253"/>
      <c r="AJ22" s="253"/>
      <c r="AK22" s="254"/>
      <c r="AM22" s="131"/>
      <c r="AP22" s="131"/>
      <c r="AQ22" s="131"/>
      <c r="AR22" s="131"/>
      <c r="AS22" s="131"/>
      <c r="AT22" s="131"/>
      <c r="AU22" s="44"/>
      <c r="AV22" s="165"/>
      <c r="AW22" s="156" t="s">
        <v>295</v>
      </c>
      <c r="AX22" s="164" t="str">
        <f t="shared" si="3"/>
        <v>否</v>
      </c>
      <c r="AY22" s="164" t="str">
        <f>IF(H17&lt;&gt;"",IF(AND(H22="",K22=""),"否",IF(K22=H22,"是","否")),"是")</f>
        <v>否</v>
      </c>
      <c r="AZ22" s="164" t="str">
        <f>IF(P17&lt;&gt;"",IF(AND(P22="",S22=""),"否",IF(S22=P22,"是","否")),"是")</f>
        <v>否</v>
      </c>
      <c r="BA22" s="164" t="str">
        <f>IF(X17&lt;&gt;"",IF(AND(X22="",AA22=""),"否",IF(AA22=X22,"是","否")),"是")</f>
        <v>否</v>
      </c>
      <c r="BC22" s="164" t="s">
        <v>183</v>
      </c>
      <c r="BD22" s="164">
        <v>38400</v>
      </c>
      <c r="BE22" s="164"/>
      <c r="BF22" s="164">
        <v>38400</v>
      </c>
      <c r="BG22" s="164"/>
      <c r="BH22" s="164">
        <v>38400</v>
      </c>
      <c r="BI22" s="164"/>
      <c r="BL22" s="156"/>
      <c r="BM22" s="156"/>
      <c r="BN22" s="156"/>
      <c r="BO22" s="109"/>
      <c r="BP22" s="109"/>
    </row>
    <row r="23" spans="1:68">
      <c r="A23" s="283" t="s">
        <v>177</v>
      </c>
      <c r="B23" s="283"/>
      <c r="C23" s="283"/>
      <c r="D23" s="283"/>
      <c r="E23" s="283"/>
      <c r="F23" s="283"/>
      <c r="G23" s="283"/>
      <c r="H23" s="248">
        <f>IF(BD23="","",BD23)</f>
        <v>324</v>
      </c>
      <c r="I23" s="248"/>
      <c r="J23" s="248"/>
      <c r="K23" s="226" t="str">
        <f>IF(BE23="","",BE23)</f>
        <v/>
      </c>
      <c r="L23" s="227"/>
      <c r="M23" s="228"/>
      <c r="N23" s="260" t="str">
        <f>IF(H17="","",IF(AND(H23&gt;=0,H23&lt;&gt;"",H23&lt;&gt;"无",K23&gt;=0,K23&lt;&gt;"",K23&lt;&gt;"无",H23=K23),"是",IF(AND(H23="无",K23="无"),"是","否")))</f>
        <v>否</v>
      </c>
      <c r="O23" s="261"/>
      <c r="P23" s="248">
        <f>IF(BF23="","",BF23)</f>
        <v>325</v>
      </c>
      <c r="Q23" s="248"/>
      <c r="R23" s="248"/>
      <c r="S23" s="226" t="str">
        <f t="shared" si="1"/>
        <v/>
      </c>
      <c r="T23" s="227"/>
      <c r="U23" s="228"/>
      <c r="V23" s="260" t="str">
        <f>IF(P17="","",IF(AND(P23&gt;=0,P23&lt;&gt;"",P23&lt;&gt;"无",S23&gt;=0,S23&lt;&gt;"",S23&lt;&gt;"无",P23=S23),"是",IF(AND(P23="无",S23="无"),"是","否")))</f>
        <v>否</v>
      </c>
      <c r="W23" s="261"/>
      <c r="X23" s="248">
        <f>IF(BH23="","",BH23)</f>
        <v>326</v>
      </c>
      <c r="Y23" s="248"/>
      <c r="Z23" s="248"/>
      <c r="AA23" s="226" t="str">
        <f t="shared" si="2"/>
        <v/>
      </c>
      <c r="AB23" s="227"/>
      <c r="AC23" s="228"/>
      <c r="AD23" s="255" t="str">
        <f>IF(X17="","",IF(AND(X23&gt;=0,X23&lt;&gt;"",X23&lt;&gt;"无",AA23&gt;=0,AA23&lt;&gt;"",AA23&lt;&gt;"无",X23=AA23),"是",IF(AND(X23="无",AA23="无"),"是","否")))</f>
        <v>否</v>
      </c>
      <c r="AE23" s="256"/>
      <c r="AF23" s="252" t="str">
        <f>IF(E3="","",IF(AX23="否","有偏差",""))</f>
        <v/>
      </c>
      <c r="AG23" s="253"/>
      <c r="AH23" s="253"/>
      <c r="AI23" s="253"/>
      <c r="AJ23" s="253"/>
      <c r="AK23" s="254"/>
      <c r="AM23" s="131"/>
      <c r="AP23" s="131"/>
      <c r="AQ23" s="131"/>
      <c r="AR23" s="131"/>
      <c r="AS23" s="131"/>
      <c r="AT23" s="131"/>
      <c r="AU23" s="44"/>
      <c r="AV23" s="165"/>
      <c r="AW23" s="156" t="s">
        <v>296</v>
      </c>
      <c r="AX23" s="164" t="str">
        <f t="shared" si="3"/>
        <v>否</v>
      </c>
      <c r="AY23" s="164" t="str">
        <f>IF(H17&lt;&gt;"",IF(AND(H23="",K23=""),"否",IF(K23=H23,"是","否")),"是")</f>
        <v>否</v>
      </c>
      <c r="AZ23" s="164" t="str">
        <f>IF(P17&lt;&gt;"",IF(AND(P23="",S23=""),"否",IF(S23=P23,"是","否")),"是")</f>
        <v>否</v>
      </c>
      <c r="BA23" s="164" t="str">
        <f>IF(X17&lt;&gt;"",IF(AND(X23="",AA23=""),"否",IF(AA23=X23,"是","否")),"是")</f>
        <v>否</v>
      </c>
      <c r="BC23" s="164" t="s">
        <v>177</v>
      </c>
      <c r="BD23" s="164">
        <v>324</v>
      </c>
      <c r="BE23" s="164"/>
      <c r="BF23" s="164">
        <v>325</v>
      </c>
      <c r="BG23" s="164"/>
      <c r="BH23" s="164">
        <v>326</v>
      </c>
      <c r="BI23" s="164"/>
    </row>
    <row r="24" spans="1:68" ht="8.25" customHeight="1">
      <c r="A24" s="447" t="s">
        <v>178</v>
      </c>
      <c r="B24" s="448"/>
      <c r="C24" s="448"/>
      <c r="D24" s="448"/>
      <c r="E24" s="448"/>
      <c r="F24" s="448"/>
      <c r="G24" s="449"/>
      <c r="H24" s="232">
        <f>IF(BD24="","",BD24)</f>
        <v>29531</v>
      </c>
      <c r="I24" s="233"/>
      <c r="J24" s="234"/>
      <c r="K24" s="232" t="str">
        <f>IF(BE24="","",BE24)</f>
        <v/>
      </c>
      <c r="L24" s="233"/>
      <c r="M24" s="234"/>
      <c r="N24" s="432" t="str">
        <f>IF(H17="","",IF(AND(H24&gt;=0,H24&lt;&gt;"",H24&lt;&gt;"无",K24&gt;=0,K24&lt;&gt;"",K24&lt;&gt;"无",H24=K24),"是",IF(AND(H23="无",K23="无"),"是","否")))</f>
        <v>否</v>
      </c>
      <c r="O24" s="433"/>
      <c r="P24" s="232">
        <f>IF(BF24="","",BF24)</f>
        <v>29531</v>
      </c>
      <c r="Q24" s="233"/>
      <c r="R24" s="234"/>
      <c r="S24" s="232" t="str">
        <f t="shared" si="1"/>
        <v/>
      </c>
      <c r="T24" s="233"/>
      <c r="U24" s="234"/>
      <c r="V24" s="432" t="str">
        <f>IF(P17="","",IF(AND(P24&gt;=0,P24&lt;&gt;"",P24&lt;&gt;"无",S24&gt;=0,S24&lt;&gt;"",S24&lt;&gt;"无",P24=S24),"是",IF(AND(P24="无",S24="无"),"是","否")))</f>
        <v>否</v>
      </c>
      <c r="W24" s="433"/>
      <c r="X24" s="232">
        <f>IF(BH24="","",BH24)</f>
        <v>29531</v>
      </c>
      <c r="Y24" s="233"/>
      <c r="Z24" s="234"/>
      <c r="AA24" s="232" t="str">
        <f t="shared" si="2"/>
        <v/>
      </c>
      <c r="AB24" s="233"/>
      <c r="AC24" s="234"/>
      <c r="AD24" s="432" t="str">
        <f>IF(X17="","",IF(AND(X24&gt;=0,X24&lt;&gt;"",X24&lt;&gt;"无",AA24&gt;=0,AA24&lt;&gt;"",AA24&lt;&gt;"无",X24=AA24),"是",IF(AND(X24="无",AA24="无"),"是","否")))</f>
        <v>否</v>
      </c>
      <c r="AE24" s="433"/>
      <c r="AF24" s="441" t="str">
        <f>IF(E3="","",IF(AX24="否","有偏差",""))</f>
        <v/>
      </c>
      <c r="AG24" s="442"/>
      <c r="AH24" s="442"/>
      <c r="AI24" s="442"/>
      <c r="AJ24" s="442"/>
      <c r="AK24" s="443"/>
      <c r="AM24" s="131"/>
      <c r="AP24" s="131"/>
      <c r="AQ24" s="131"/>
      <c r="AR24" s="131"/>
      <c r="AS24" s="131"/>
      <c r="AT24" s="131"/>
      <c r="AU24" s="44"/>
      <c r="AV24" s="165"/>
      <c r="AW24" s="156" t="s">
        <v>297</v>
      </c>
      <c r="AX24" s="164" t="str">
        <f t="shared" si="3"/>
        <v>否</v>
      </c>
      <c r="AY24" s="164" t="str">
        <f>IF(H17&lt;&gt;"",IF(AND(H24="",K24=""),"否",IF(K24=H24,"是","否")),"是")</f>
        <v>否</v>
      </c>
      <c r="AZ24" s="164" t="str">
        <f>IF(P17&lt;&gt;"",IF(AND(P24="",S24=""),"否",IF(S24=P24,"是","否")),"是")</f>
        <v>否</v>
      </c>
      <c r="BA24" s="164" t="str">
        <f>IF(X17&lt;&gt;"",IF(AND(X24="",AA24=""),"否",IF(AA24=X24,"是","否")),"是")</f>
        <v>否</v>
      </c>
      <c r="BC24" s="164" t="s">
        <v>178</v>
      </c>
      <c r="BD24" s="164">
        <v>29531</v>
      </c>
      <c r="BE24" s="164"/>
      <c r="BF24" s="164">
        <v>29531</v>
      </c>
      <c r="BG24" s="164"/>
      <c r="BH24" s="164">
        <v>29531</v>
      </c>
      <c r="BI24" s="164"/>
    </row>
    <row r="25" spans="1:68" ht="5.25" customHeight="1">
      <c r="A25" s="450"/>
      <c r="B25" s="451"/>
      <c r="C25" s="451"/>
      <c r="D25" s="451"/>
      <c r="E25" s="451"/>
      <c r="F25" s="451"/>
      <c r="G25" s="452"/>
      <c r="H25" s="434"/>
      <c r="I25" s="453"/>
      <c r="J25" s="435"/>
      <c r="K25" s="434"/>
      <c r="L25" s="453"/>
      <c r="M25" s="435"/>
      <c r="N25" s="434"/>
      <c r="O25" s="435"/>
      <c r="P25" s="434"/>
      <c r="Q25" s="453"/>
      <c r="R25" s="435"/>
      <c r="S25" s="434"/>
      <c r="T25" s="453"/>
      <c r="U25" s="435"/>
      <c r="V25" s="434"/>
      <c r="W25" s="435"/>
      <c r="X25" s="434"/>
      <c r="Y25" s="453"/>
      <c r="Z25" s="435"/>
      <c r="AA25" s="434"/>
      <c r="AB25" s="453"/>
      <c r="AC25" s="435"/>
      <c r="AD25" s="434" t="str">
        <f t="shared" ref="AD25" si="4">IF(AND(X25="",AA25=""),"","是")</f>
        <v/>
      </c>
      <c r="AE25" s="435"/>
      <c r="AF25" s="444"/>
      <c r="AG25" s="445"/>
      <c r="AH25" s="445"/>
      <c r="AI25" s="445"/>
      <c r="AJ25" s="445"/>
      <c r="AK25" s="446"/>
      <c r="AM25" s="131"/>
      <c r="AP25" s="131"/>
      <c r="AQ25" s="131"/>
      <c r="AR25" s="131"/>
      <c r="AS25" s="131"/>
      <c r="AT25" s="131"/>
      <c r="AU25" s="44"/>
      <c r="AV25" s="165"/>
      <c r="AX25" s="164"/>
      <c r="AY25" s="164"/>
      <c r="AZ25" s="164"/>
      <c r="BA25" s="164"/>
      <c r="BC25" s="164"/>
      <c r="BD25" s="164"/>
      <c r="BE25" s="164"/>
      <c r="BF25" s="164"/>
      <c r="BG25" s="164"/>
      <c r="BH25" s="164"/>
      <c r="BI25" s="164"/>
    </row>
    <row r="26" spans="1:68">
      <c r="A26" s="284" t="s">
        <v>22</v>
      </c>
      <c r="B26" s="285"/>
      <c r="C26" s="285"/>
      <c r="D26" s="285"/>
      <c r="E26" s="285"/>
      <c r="F26" s="285"/>
      <c r="G26" s="286"/>
      <c r="H26" s="248" t="str">
        <f>IF(BE26="","",BE26)</f>
        <v/>
      </c>
      <c r="I26" s="248"/>
      <c r="J26" s="248"/>
      <c r="K26" s="226" t="str">
        <f>IF(H26="","",H26)</f>
        <v/>
      </c>
      <c r="L26" s="227"/>
      <c r="M26" s="228"/>
      <c r="N26" s="260" t="str">
        <f>IF(H17="","",IF(AND(H26&lt;&gt;"",H26&lt;&gt;"无",K26&lt;&gt;"",K26&lt;&gt;"无",H26=K26),"是",IF(AND(H26="无",K26="无"),"是","否")))</f>
        <v>否</v>
      </c>
      <c r="O26" s="261"/>
      <c r="P26" s="248" t="str">
        <f>IF(BG26="","",BG26)</f>
        <v/>
      </c>
      <c r="Q26" s="248"/>
      <c r="R26" s="248"/>
      <c r="S26" s="226" t="str">
        <f>IF(P26="","",P26)</f>
        <v/>
      </c>
      <c r="T26" s="227"/>
      <c r="U26" s="228"/>
      <c r="V26" s="260" t="str">
        <f>IF(P17="","",IF(AND(P26&lt;&gt;"",P26&lt;&gt;"无",S26&lt;&gt;"",S26&lt;&gt;"无",P26=S26),"是",IF(AND(P26="无",S26="无"),"是","否")))</f>
        <v>否</v>
      </c>
      <c r="W26" s="261"/>
      <c r="X26" s="249" t="str">
        <f>IF(BI26="","",BI26)</f>
        <v/>
      </c>
      <c r="Y26" s="250"/>
      <c r="Z26" s="251"/>
      <c r="AA26" s="249" t="str">
        <f>IF(X26="","",X26)</f>
        <v/>
      </c>
      <c r="AB26" s="250"/>
      <c r="AC26" s="251"/>
      <c r="AD26" s="260" t="str">
        <f>IF(X17="","",IF(AND(X26&lt;&gt;"",X26&lt;&gt;"无",AA26&lt;&gt;"",AA26&lt;&gt;"无",X26=AA26),"是",IF(AND(X26="无",AA26="无"),"是","否")))</f>
        <v>否</v>
      </c>
      <c r="AE26" s="261"/>
      <c r="AF26" s="252" t="str">
        <f>IF(E3="","",IF(AX18="否","有偏差",""))</f>
        <v/>
      </c>
      <c r="AG26" s="253"/>
      <c r="AH26" s="253"/>
      <c r="AI26" s="253"/>
      <c r="AJ26" s="253"/>
      <c r="AK26" s="254"/>
      <c r="AW26" s="156" t="s">
        <v>172</v>
      </c>
      <c r="AX26" s="164" t="str">
        <f t="shared" ref="AX26" si="5">IF(OR(AY26="否",AZ26="否",BA26="否"),"否","是")</f>
        <v>否</v>
      </c>
      <c r="AY26" s="164" t="str">
        <f>IF(H17&lt;&gt;"",IF(AND(H26="",K26=""),"否",IF(K26=H26,"是","否")),"是")</f>
        <v>否</v>
      </c>
      <c r="AZ26" s="164" t="str">
        <f>IF(P17&lt;&gt;"",IF(AND(P26="",S26=""),"否",IF(S26=P26,"是","否")),"是")</f>
        <v>否</v>
      </c>
      <c r="BA26" s="164" t="str">
        <f>IF(X17&lt;&gt;"",IF(AND(X26="",AA26=""),"否",IF(AA26=X26,"是","否")),"是")</f>
        <v>否</v>
      </c>
      <c r="BC26" s="164" t="s">
        <v>188</v>
      </c>
      <c r="BD26" s="164"/>
      <c r="BE26" s="164"/>
      <c r="BF26" s="164"/>
      <c r="BG26" s="164"/>
      <c r="BH26" s="164"/>
      <c r="BI26" s="164"/>
    </row>
    <row r="27" spans="1:68">
      <c r="A27" s="257" t="s">
        <v>23</v>
      </c>
      <c r="B27" s="258"/>
      <c r="C27" s="258"/>
      <c r="D27" s="258"/>
      <c r="E27" s="258"/>
      <c r="F27" s="258"/>
      <c r="G27" s="259"/>
      <c r="H27" s="248" t="str">
        <f>IF(BD27="","",BD27)</f>
        <v>DB-3</v>
      </c>
      <c r="I27" s="248"/>
      <c r="J27" s="248"/>
      <c r="K27" s="226" t="str">
        <f>IF(BE27="","",H27)</f>
        <v/>
      </c>
      <c r="L27" s="227"/>
      <c r="M27" s="228"/>
      <c r="N27" s="260" t="str">
        <f>IF(H17="","",IF(AND(H27&lt;&gt;"",H27&lt;&gt;"无",K27&lt;&gt;"",K27&lt;&gt;"无",H27=K27),"是",IF(AND(H27="无",K27="无"),"是","否")))</f>
        <v>否</v>
      </c>
      <c r="O27" s="261"/>
      <c r="P27" s="248" t="str">
        <f>IF(BF27="","",BF27)</f>
        <v>DB-3</v>
      </c>
      <c r="Q27" s="248"/>
      <c r="R27" s="248"/>
      <c r="S27" s="226" t="str">
        <f>IF(BG27="","",P27)</f>
        <v/>
      </c>
      <c r="T27" s="227"/>
      <c r="U27" s="228"/>
      <c r="V27" s="260" t="str">
        <f>IF(P17="","",IF(AND(P27&lt;&gt;"",P27&lt;&gt;"无",S27&lt;&gt;"",S27&lt;&gt;"无",P27=S27),"是",IF(AND(P27="无",S27="无"),"是","否")))</f>
        <v>否</v>
      </c>
      <c r="W27" s="261"/>
      <c r="X27" s="226" t="str">
        <f>IF(BH27="","",BH27)</f>
        <v>DB-3</v>
      </c>
      <c r="Y27" s="227"/>
      <c r="Z27" s="228"/>
      <c r="AA27" s="226" t="str">
        <f>IF(BI27="","",X27)</f>
        <v/>
      </c>
      <c r="AB27" s="227"/>
      <c r="AC27" s="228"/>
      <c r="AD27" s="255" t="str">
        <f>IF(X17="","",IF(AND(X27&lt;&gt;"",X27&lt;&gt;"无",AA27&lt;&gt;"",AA27&lt;&gt;"无",X27=AA27),"是",IF(AND(X27="无",AA27="无"),"是","否")))</f>
        <v>否</v>
      </c>
      <c r="AE27" s="256"/>
      <c r="AF27" s="252" t="str">
        <f>IF(E3="","",IF(AX27="否","有偏差",""))</f>
        <v/>
      </c>
      <c r="AG27" s="253"/>
      <c r="AH27" s="253"/>
      <c r="AI27" s="253"/>
      <c r="AJ27" s="253"/>
      <c r="AK27" s="254"/>
      <c r="AW27" s="156" t="s">
        <v>173</v>
      </c>
      <c r="AX27" s="164" t="str">
        <f t="shared" si="3"/>
        <v>是</v>
      </c>
      <c r="AY27" s="164" t="str">
        <f>IF(H17&lt;&gt;"",IF(AND(H27="",K27=""),"否",IF(K27=K27,"是","否")),"是")</f>
        <v>是</v>
      </c>
      <c r="AZ27" s="164" t="str">
        <f>IF(P17&lt;&gt;"",IF(AND(P27="",S27=""),"否",IF(S27=S27,"是","否")),"是")</f>
        <v>是</v>
      </c>
      <c r="BA27" s="164" t="str">
        <f>IF(X17&lt;&gt;"",IF(AND(X27="",AA27=""),"否",IF(AA27=AA27,"是","否")),"是")</f>
        <v>是</v>
      </c>
      <c r="BC27" s="164" t="s">
        <v>189</v>
      </c>
      <c r="BD27" s="164" t="s">
        <v>418</v>
      </c>
      <c r="BE27" s="164"/>
      <c r="BF27" s="164" t="s">
        <v>418</v>
      </c>
      <c r="BG27" s="164"/>
      <c r="BH27" s="164" t="s">
        <v>418</v>
      </c>
      <c r="BI27" s="164"/>
    </row>
    <row r="28" spans="1:68">
      <c r="A28" s="257" t="s">
        <v>24</v>
      </c>
      <c r="B28" s="258"/>
      <c r="C28" s="258"/>
      <c r="D28" s="258"/>
      <c r="E28" s="258"/>
      <c r="F28" s="258"/>
      <c r="G28" s="259"/>
      <c r="H28" s="248">
        <f>IF(BD28="","",BD28)</f>
        <v>1</v>
      </c>
      <c r="I28" s="248"/>
      <c r="J28" s="248"/>
      <c r="K28" s="226" t="str">
        <f>IF(BE28="","",BE28)</f>
        <v/>
      </c>
      <c r="L28" s="227"/>
      <c r="M28" s="228"/>
      <c r="N28" s="260" t="str">
        <f>IF(H17="","",IF(AND(H28&lt;&gt;"",H28&lt;&gt;"无",K28&lt;&gt;"",K28&lt;&gt;"无",H28=K28),"是",IF(AND(H28="无",K28="无"),"是","否")))</f>
        <v>否</v>
      </c>
      <c r="O28" s="261"/>
      <c r="P28" s="248">
        <f>IF(BF28="","",BF28)</f>
        <v>1</v>
      </c>
      <c r="Q28" s="248"/>
      <c r="R28" s="248"/>
      <c r="S28" s="226" t="str">
        <f>IF(BG28="","",BG28)</f>
        <v/>
      </c>
      <c r="T28" s="227"/>
      <c r="U28" s="228"/>
      <c r="V28" s="260" t="str">
        <f>IF(P17="","",IF(AND(P28&lt;&gt;"",P28&lt;&gt;"无",S28&lt;&gt;"",S28&lt;&gt;"无",P28=S28),"是",IF(AND(P28="无",S28="无"),"是","否")))</f>
        <v>否</v>
      </c>
      <c r="W28" s="261"/>
      <c r="X28" s="226">
        <f>IF(BH28="","",BH28)</f>
        <v>1</v>
      </c>
      <c r="Y28" s="227"/>
      <c r="Z28" s="228"/>
      <c r="AA28" s="226" t="str">
        <f>IF(BI28="","",BI28)</f>
        <v/>
      </c>
      <c r="AB28" s="227"/>
      <c r="AC28" s="228"/>
      <c r="AD28" s="255" t="str">
        <f>IF(X17="","",IF(AND(X28&lt;&gt;"",X28&lt;&gt;"无",AA28&lt;&gt;"",AA28&lt;&gt;"无",X28=AA28),"是",IF(AND(X28="无",AA28="无"),"是","否")))</f>
        <v>否</v>
      </c>
      <c r="AE28" s="256"/>
      <c r="AF28" s="252" t="str">
        <f>IF(E3="","",IF(AX28="否","有偏差",""))</f>
        <v/>
      </c>
      <c r="AG28" s="253"/>
      <c r="AH28" s="253"/>
      <c r="AI28" s="253"/>
      <c r="AJ28" s="253"/>
      <c r="AK28" s="254"/>
      <c r="AW28" s="156" t="s">
        <v>174</v>
      </c>
      <c r="AX28" s="164" t="str">
        <f t="shared" si="3"/>
        <v>否</v>
      </c>
      <c r="AY28" s="164" t="str">
        <f>IF(H17&lt;&gt;"",IF(AND(H28="",K28=""),"否",IF(K28=H28,"是","否")),"是")</f>
        <v>否</v>
      </c>
      <c r="AZ28" s="164" t="str">
        <f>IF(P17&lt;&gt;"",IF(AND(P28="",S28=""),"否",IF(S28=P28,"是","否")),"是")</f>
        <v>否</v>
      </c>
      <c r="BA28" s="164" t="str">
        <f>IF(X17&lt;&gt;"",IF(AND(X28="",AA28=""),"否",IF(AA28=X28,"是","否")),"是")</f>
        <v>否</v>
      </c>
      <c r="BC28" s="164" t="s">
        <v>190</v>
      </c>
      <c r="BD28" s="164">
        <v>1</v>
      </c>
      <c r="BE28" s="164"/>
      <c r="BF28" s="164">
        <v>1</v>
      </c>
      <c r="BG28" s="164"/>
      <c r="BH28" s="164">
        <v>1</v>
      </c>
      <c r="BI28" s="164"/>
    </row>
    <row r="29" spans="1:68" ht="13.5" customHeight="1">
      <c r="A29" s="262" t="s">
        <v>25</v>
      </c>
      <c r="B29" s="263"/>
      <c r="C29" s="263"/>
      <c r="D29" s="263"/>
      <c r="E29" s="263"/>
      <c r="F29" s="263"/>
      <c r="G29" s="264"/>
      <c r="H29" s="226">
        <f>IF(BD29="","",BD29)</f>
        <v>38</v>
      </c>
      <c r="I29" s="227"/>
      <c r="J29" s="228"/>
      <c r="K29" s="226" t="str">
        <f>IF(BE29="","",BE29)</f>
        <v/>
      </c>
      <c r="L29" s="227"/>
      <c r="M29" s="228"/>
      <c r="N29" s="260" t="str">
        <f>IF(H17="","",IF(AND(H29&gt;=0,H29&lt;&gt;"",H29&lt;&gt;"无",K29&gt;=0,K29&lt;&gt;"",K29&lt;&gt;"无",H29=K29),"是",IF(AND(H29="无",K29="无"),"是","否")))</f>
        <v>否</v>
      </c>
      <c r="O29" s="261"/>
      <c r="P29" s="226">
        <f>IF(BF29="","",BF29)</f>
        <v>38</v>
      </c>
      <c r="Q29" s="227"/>
      <c r="R29" s="228"/>
      <c r="S29" s="226" t="str">
        <f>IF(BG29="","",BG29)</f>
        <v/>
      </c>
      <c r="T29" s="227"/>
      <c r="U29" s="228"/>
      <c r="V29" s="260" t="str">
        <f>IF(P17="","",IF(AND(P29&gt;=0,P29&lt;&gt;"",P29&lt;&gt;"无",S29&gt;=0,S29&lt;&gt;"",S29&lt;&gt;"无",P29=S29),"是",IF(AND(P29="无",S29="无"),"是","否")))</f>
        <v>否</v>
      </c>
      <c r="W29" s="261"/>
      <c r="X29" s="226">
        <f>IF(BH29="","",BH29)</f>
        <v>38</v>
      </c>
      <c r="Y29" s="227"/>
      <c r="Z29" s="228"/>
      <c r="AA29" s="226" t="str">
        <f>IF(BI29="","",BI29)</f>
        <v/>
      </c>
      <c r="AB29" s="227"/>
      <c r="AC29" s="228"/>
      <c r="AD29" s="255" t="str">
        <f>IF(X17="","",IF(AND(X29&gt;=0,X29&lt;&gt;"",X29&lt;&gt;"无",AA29&gt;=0,AA29&lt;&gt;"",AA29&lt;&gt;"无",X29=AA29),"是",IF(AND(X29="无",AA29="无"),"是","否")))</f>
        <v>否</v>
      </c>
      <c r="AE29" s="256"/>
      <c r="AF29" s="252" t="str">
        <f>IF(E3="","",IF(AX29="否","有偏差",""))</f>
        <v/>
      </c>
      <c r="AG29" s="253"/>
      <c r="AH29" s="253"/>
      <c r="AI29" s="253"/>
      <c r="AJ29" s="253"/>
      <c r="AK29" s="254"/>
      <c r="AL29" s="131"/>
      <c r="AM29" s="131"/>
      <c r="AO29" s="131"/>
      <c r="AP29" s="131"/>
      <c r="AQ29" s="131"/>
      <c r="AR29" s="131"/>
      <c r="AS29" s="131"/>
      <c r="AT29" s="131"/>
      <c r="AU29" s="44"/>
      <c r="AV29" s="165"/>
      <c r="AW29" s="156" t="s">
        <v>232</v>
      </c>
      <c r="AX29" s="164" t="str">
        <f t="shared" ref="AX29:AX30" si="6">IF(OR(AY29="否",AZ29="否",BA29="否"),"否","是")</f>
        <v>否</v>
      </c>
      <c r="AY29" s="164" t="str">
        <f>IF(H17&lt;&gt;"",IF(AND(H29="",K29=""),"否",IF(K29=H29,"是","否")),"是")</f>
        <v>否</v>
      </c>
      <c r="AZ29" s="164" t="str">
        <f>IF(P17&lt;&gt;"",IF(AND(P29="",S29=""),"否",IF(S29=P29,"是","否")),"是")</f>
        <v>否</v>
      </c>
      <c r="BA29" s="164" t="str">
        <f>IF(X17&lt;&gt;"",IF(AND(X29="",AA29=""),"否",IF(AA29=X29,"是","否")),"是")</f>
        <v>否</v>
      </c>
      <c r="BC29" s="156" t="s">
        <v>232</v>
      </c>
      <c r="BD29" s="164">
        <v>38</v>
      </c>
      <c r="BE29" s="164"/>
      <c r="BF29" s="164">
        <v>38</v>
      </c>
      <c r="BG29" s="164"/>
      <c r="BH29" s="164">
        <v>38</v>
      </c>
      <c r="BI29" s="164"/>
      <c r="BK29" s="43"/>
    </row>
    <row r="30" spans="1:68" ht="13.5" customHeight="1">
      <c r="A30" s="262" t="s">
        <v>26</v>
      </c>
      <c r="B30" s="263"/>
      <c r="C30" s="263"/>
      <c r="D30" s="263"/>
      <c r="E30" s="263"/>
      <c r="F30" s="263"/>
      <c r="G30" s="264"/>
      <c r="H30" s="226">
        <f>IF(BD30="","",BD30)</f>
        <v>0</v>
      </c>
      <c r="I30" s="227"/>
      <c r="J30" s="228"/>
      <c r="K30" s="226" t="str">
        <f>IF(BE30="","",BE30)</f>
        <v/>
      </c>
      <c r="L30" s="227"/>
      <c r="M30" s="228"/>
      <c r="N30" s="260" t="str">
        <f>IF(H17="","",
IF(OR(H30="",K30=""),"否",
IF(AND(H30&gt;=0,H30&lt;&gt;"",H30&lt;&gt;"无",K30&gt;=0,K30&lt;&gt;"",K30&lt;&gt;"无",(ABS(H30-K30))&lt;=20),"是",
IF(AND(H30&gt;=0,H30&lt;&gt;"",H30&lt;&gt;"无",K30&gt;=0,K30&lt;&gt;"",K30&lt;&gt;"无",(ABS(360-H30-K30))&lt;=20),"是","否"))))</f>
        <v>否</v>
      </c>
      <c r="O30" s="261"/>
      <c r="P30" s="226">
        <f>IF(BF30="","",BF30)</f>
        <v>110</v>
      </c>
      <c r="Q30" s="227"/>
      <c r="R30" s="228"/>
      <c r="S30" s="226" t="str">
        <f>IF(BG30="","",BG30)</f>
        <v/>
      </c>
      <c r="T30" s="227"/>
      <c r="U30" s="228"/>
      <c r="V30" s="260" t="str">
        <f>IF(P17="","",
IF(OR(P30="",S30=""),"否",
IF(AND(P30&gt;=0,P30&lt;&gt;"",P30&lt;&gt;"无",S30&gt;=0,S30&lt;&gt;"",S30&lt;&gt;"无",(ABS(P30-S30))&lt;=20),"是",
IF(AND(P30&gt;=0,P30&lt;&gt;"",P30&lt;&gt;"无",S30&gt;=0,S30&lt;&gt;"",S30&lt;&gt;"无",(ABS(360-P30-S30))&lt;=20),"是","否"))))</f>
        <v>否</v>
      </c>
      <c r="W30" s="261"/>
      <c r="X30" s="226">
        <f>IF(BH30="","",BH30)</f>
        <v>250</v>
      </c>
      <c r="Y30" s="227"/>
      <c r="Z30" s="228"/>
      <c r="AA30" s="226" t="str">
        <f>IF(BI30="","",BI30)</f>
        <v/>
      </c>
      <c r="AB30" s="227"/>
      <c r="AC30" s="228"/>
      <c r="AD30" s="255" t="str">
        <f>IF(X17="","",
IF(OR(X30="",AA30=""),"否",
IF(AND(X30&gt;=0,X30&lt;&gt;"",X30&lt;&gt;"无",AA30&gt;=0,AA30&lt;&gt;"",AA30&lt;&gt;"无",(ABS(X30-AA30))&lt;=20),"是",
IF(AND(X30&gt;=0,X30&lt;&gt;"",X30&lt;&gt;"无",AA30&gt;=0,AA30&lt;&gt;"",AA30&lt;&gt;"无",(ABS(360-X30-AA30))&lt;=20),"是","否"))))</f>
        <v>否</v>
      </c>
      <c r="AE30" s="256"/>
      <c r="AF30" s="252" t="str">
        <f>IF(E3="","",IF(AX30="否","有偏差",""))</f>
        <v/>
      </c>
      <c r="AG30" s="253"/>
      <c r="AH30" s="253"/>
      <c r="AI30" s="253"/>
      <c r="AJ30" s="253"/>
      <c r="AK30" s="254"/>
      <c r="AL30" s="131"/>
      <c r="AM30" s="131"/>
      <c r="AO30" s="131"/>
      <c r="AP30" s="131"/>
      <c r="AQ30" s="131"/>
      <c r="AR30" s="131"/>
      <c r="AS30" s="131"/>
      <c r="AT30" s="131"/>
      <c r="AU30" s="44"/>
      <c r="AV30" s="165"/>
      <c r="AW30" s="156" t="s">
        <v>233</v>
      </c>
      <c r="AX30" s="164" t="str">
        <f t="shared" si="6"/>
        <v>否</v>
      </c>
      <c r="AY30" s="164" t="str">
        <f>IF(H17="","",
IF(OR(H30="",K30=""),"否",
IF(AND(H30&gt;=0,H30&lt;&gt;"",H30&lt;&gt;"无",K30&gt;=0,K30&lt;&gt;"",K30&lt;&gt;"无",(ABS(H30-K30))&lt;=20),"是",
IF(AND(H30&gt;=0,H30&lt;&gt;"",H30&lt;&gt;"无",K30&gt;=0,K30&lt;&gt;"",K30&lt;&gt;"无",(ABS(360-H30-K30))&lt;=20),"是","否"))))</f>
        <v>否</v>
      </c>
      <c r="AZ30" s="164" t="str">
        <f>IF(P17="","",
IF(OR(P30="",S30=""),"否",
IF(AND(P30&gt;=0,P30&lt;&gt;"",P30&lt;&gt;"无",S30&gt;=0,S30&lt;&gt;"",S30&lt;&gt;"无",(ABS(P30-S30))&lt;=20),"是",
IF(AND(P30&gt;=0,P30&lt;&gt;"",P30&lt;&gt;"无",S30&gt;=0,S30&lt;&gt;"",S30&lt;&gt;"无",(ABS(360-P30-S30))&lt;=20),"是","否"))))</f>
        <v>否</v>
      </c>
      <c r="BA30" s="164" t="str">
        <f>IF(X17="","",
IF(OR(X30="",AA30=""),"否",
IF(AND(X30&gt;=0,X30&lt;&gt;"",X30&lt;&gt;"无",AA30&gt;=0,AA30&lt;&gt;"",AA30&lt;&gt;"无",(ABS(X30-AA30))&lt;=20),"是",
IF(AND(X30&gt;=0,X30&lt;&gt;"",X30&lt;&gt;"无",AA30&gt;=0,AA30&lt;&gt;"",AA30&lt;&gt;"无",(ABS(360-X30-AA30))&lt;=20),"是","否"))))</f>
        <v>否</v>
      </c>
      <c r="BC30" s="156" t="s">
        <v>233</v>
      </c>
      <c r="BD30" s="164">
        <v>0</v>
      </c>
      <c r="BE30" s="164"/>
      <c r="BF30" s="164">
        <v>110</v>
      </c>
      <c r="BG30" s="164"/>
      <c r="BH30" s="164">
        <v>250</v>
      </c>
      <c r="BI30" s="164"/>
      <c r="BK30" s="43"/>
    </row>
    <row r="31" spans="1:68">
      <c r="A31" s="262" t="s">
        <v>27</v>
      </c>
      <c r="B31" s="263"/>
      <c r="C31" s="263"/>
      <c r="D31" s="263"/>
      <c r="E31" s="263"/>
      <c r="F31" s="263"/>
      <c r="G31" s="264"/>
      <c r="H31" s="226">
        <f>IF(AND(H32="",H33=""),"",H32+H33)</f>
        <v>6</v>
      </c>
      <c r="I31" s="227"/>
      <c r="J31" s="228"/>
      <c r="K31" s="226" t="str">
        <f>IF(AND(K32="",K33=""),"",K32+K33)</f>
        <v/>
      </c>
      <c r="L31" s="227"/>
      <c r="M31" s="228"/>
      <c r="N31" s="260" t="str">
        <f>IF(H17="","",IF(AND(H31&gt;=0,H31&lt;&gt;"",H31&lt;&gt;"无",K31&gt;=0,K31&lt;&gt;"",K31&lt;&gt;"无",H31=K31),"是",IF(AND(H31="无",K31="无"),"是","否")))</f>
        <v>否</v>
      </c>
      <c r="O31" s="261"/>
      <c r="P31" s="226">
        <f t="shared" ref="P31" si="7">IF(AND(P32="",P33=""),"",P32+P33)</f>
        <v>6</v>
      </c>
      <c r="Q31" s="227"/>
      <c r="R31" s="228"/>
      <c r="S31" s="226" t="str">
        <f t="shared" ref="S31" si="8">IF(AND(S32="",S33=""),"",S32+S33)</f>
        <v/>
      </c>
      <c r="T31" s="227"/>
      <c r="U31" s="228"/>
      <c r="V31" s="260" t="str">
        <f>IF(P17="","",IF(AND(P31&gt;=0,P31&lt;&gt;"",P31&lt;&gt;"无",S31&gt;=0,S31&lt;&gt;"",S31&lt;&gt;"无",P31=S31),"是",IF(AND(P31="无",S31="无"),"是","否")))</f>
        <v>否</v>
      </c>
      <c r="W31" s="261"/>
      <c r="X31" s="226">
        <f t="shared" ref="X31" si="9">IF(AND(X32="",X33=""),"",X32+X33)</f>
        <v>6</v>
      </c>
      <c r="Y31" s="227"/>
      <c r="Z31" s="228"/>
      <c r="AA31" s="226" t="str">
        <f t="shared" ref="AA31" si="10">IF(AND(AA32="",AA33=""),"",AA32+AA33)</f>
        <v/>
      </c>
      <c r="AB31" s="227"/>
      <c r="AC31" s="228"/>
      <c r="AD31" s="255" t="str">
        <f>IF(X17="","",IF(AND(X31&gt;=0,X31&lt;&gt;"",X31&lt;&gt;"无",AA31&gt;=0,AA31&lt;&gt;"",AA31&lt;&gt;"无",X31=AA31),"是",IF(AND(X31="无",AA31="无"),"是","否")))</f>
        <v>否</v>
      </c>
      <c r="AE31" s="256"/>
      <c r="AF31" s="252" t="str">
        <f>IF(E3="","",IF(AX31="否","有偏差",""))</f>
        <v/>
      </c>
      <c r="AG31" s="253"/>
      <c r="AH31" s="253"/>
      <c r="AI31" s="253"/>
      <c r="AJ31" s="253"/>
      <c r="AK31" s="254"/>
      <c r="AL31" s="131"/>
      <c r="AM31" s="131"/>
      <c r="AO31" s="131"/>
      <c r="AP31" s="131"/>
      <c r="AQ31" s="131"/>
      <c r="AR31" s="131"/>
      <c r="AS31" s="131"/>
      <c r="AT31" s="131"/>
      <c r="AU31" s="44"/>
      <c r="AV31" s="165"/>
      <c r="AW31" s="156" t="s">
        <v>234</v>
      </c>
      <c r="AX31" s="164" t="str">
        <f>IF(OR(AY32="否",AZ32="否",BA32="否"),"否","是")</f>
        <v>否</v>
      </c>
      <c r="AY31" s="164" t="str">
        <f>IF(H17&lt;&gt;"",IF(AND(H32="",K32=""),"否",IF(K32=H32,"是","否")),"是")</f>
        <v>否</v>
      </c>
      <c r="AZ31" s="164" t="str">
        <f>IF(P17&lt;&gt;"",IF(AND(P32="",S32=""),"否",IF(S32=P32,"是","否")),"是")</f>
        <v>否</v>
      </c>
      <c r="BA31" s="164" t="str">
        <f>IF(X17&lt;&gt;"",IF(AND(X32="",AA32=""),"否",IF(AA32=X32,"是","否")),"是")</f>
        <v>否</v>
      </c>
      <c r="BC31" s="156" t="s">
        <v>234</v>
      </c>
      <c r="BD31" s="164">
        <v>3</v>
      </c>
      <c r="BE31" s="164"/>
      <c r="BF31" s="164">
        <v>3</v>
      </c>
      <c r="BG31" s="164"/>
      <c r="BH31" s="164">
        <v>3</v>
      </c>
      <c r="BI31" s="164"/>
      <c r="BK31" s="43"/>
    </row>
    <row r="32" spans="1:68" ht="13.5" customHeight="1">
      <c r="A32" s="257" t="s">
        <v>28</v>
      </c>
      <c r="B32" s="258"/>
      <c r="C32" s="258"/>
      <c r="D32" s="258"/>
      <c r="E32" s="258"/>
      <c r="F32" s="258"/>
      <c r="G32" s="259"/>
      <c r="H32" s="226">
        <f>IF(BD31="","",BD31)</f>
        <v>3</v>
      </c>
      <c r="I32" s="227"/>
      <c r="J32" s="228"/>
      <c r="K32" s="226" t="str">
        <f>IF(BE31="","",BE31)</f>
        <v/>
      </c>
      <c r="L32" s="227"/>
      <c r="M32" s="228"/>
      <c r="N32" s="260" t="str">
        <f>IF(H17="","",IF(AND(H32&gt;=0,H32&lt;&gt;"",H32&lt;&gt;"无",K32&gt;=0,K32&lt;&gt;"",K32&lt;&gt;"无",H32=K32),"是",IF(AND(H32="无",K32="无"),"是","否")))</f>
        <v>否</v>
      </c>
      <c r="O32" s="261"/>
      <c r="P32" s="226">
        <f>IF(BF31="","",BF31)</f>
        <v>3</v>
      </c>
      <c r="Q32" s="227"/>
      <c r="R32" s="228"/>
      <c r="S32" s="226" t="str">
        <f>IF(BG31="","",BG31)</f>
        <v/>
      </c>
      <c r="T32" s="227"/>
      <c r="U32" s="228"/>
      <c r="V32" s="260" t="str">
        <f>IF(P17="","",IF(AND(P32&gt;=0,P32&lt;&gt;"",P32&lt;&gt;"无",S32&gt;=0,S32&lt;&gt;"",S32&lt;&gt;"无",P32=S32),"是",IF(AND(P32="无",S32="无"),"是","否")))</f>
        <v>否</v>
      </c>
      <c r="W32" s="261"/>
      <c r="X32" s="226">
        <f>IF(BH31="","",BH31)</f>
        <v>3</v>
      </c>
      <c r="Y32" s="227"/>
      <c r="Z32" s="228"/>
      <c r="AA32" s="226" t="str">
        <f>IF(BI31="","",BI31)</f>
        <v/>
      </c>
      <c r="AB32" s="227"/>
      <c r="AC32" s="228"/>
      <c r="AD32" s="399" t="str">
        <f>IF(X17="","",IF(AND(X32&gt;=0,X32&lt;&gt;"",X32&lt;&gt;"无",AA32&gt;=0,AA32&lt;&gt;"",AA32&lt;&gt;"无",X32=AA32),"是",IF(AND(X32="无",AA32="无"),"是","否")))</f>
        <v>否</v>
      </c>
      <c r="AE32" s="400"/>
      <c r="AF32" s="252" t="str">
        <f>IF(E3="","",IF(AX31="否","有偏差",""))</f>
        <v/>
      </c>
      <c r="AG32" s="253"/>
      <c r="AH32" s="253"/>
      <c r="AI32" s="253"/>
      <c r="AJ32" s="253"/>
      <c r="AK32" s="254"/>
      <c r="AO32" s="131"/>
      <c r="AW32" s="156" t="s">
        <v>235</v>
      </c>
      <c r="AX32" s="164" t="str">
        <f>IF(OR(AY33="否",AZ33="否",BA33="否"),"否","是")</f>
        <v>是</v>
      </c>
      <c r="AY32" s="164" t="str">
        <f>IF(H17&lt;&gt;"",IF(AND(H33="",K33=""),"否",IF(K33=H33,"是","否")),"是")</f>
        <v>否</v>
      </c>
      <c r="AZ32" s="164" t="str">
        <f>IF(P17&lt;&gt;"",IF(AND(P33="",S33=""),"否",IF(S33=P33,"是","否")),"是")</f>
        <v>否</v>
      </c>
      <c r="BA32" s="164" t="str">
        <f>IF(X17&lt;&gt;"",IF(AND(X33="",AA33=""),"否",IF(AA33=X33,"是","否")),"是")</f>
        <v>否</v>
      </c>
      <c r="BC32" s="156" t="s">
        <v>235</v>
      </c>
      <c r="BD32" s="164">
        <v>3</v>
      </c>
      <c r="BE32" s="164"/>
      <c r="BF32" s="164">
        <v>3</v>
      </c>
      <c r="BG32" s="164"/>
      <c r="BH32" s="164">
        <v>3</v>
      </c>
      <c r="BI32" s="164"/>
    </row>
    <row r="33" spans="1:69" ht="14.25" customHeight="1" thickBot="1">
      <c r="A33" s="396" t="s">
        <v>29</v>
      </c>
      <c r="B33" s="397"/>
      <c r="C33" s="397"/>
      <c r="D33" s="397"/>
      <c r="E33" s="397"/>
      <c r="F33" s="397"/>
      <c r="G33" s="398"/>
      <c r="H33" s="335">
        <f>IF(BD32="","",BD32)</f>
        <v>3</v>
      </c>
      <c r="I33" s="336"/>
      <c r="J33" s="337"/>
      <c r="K33" s="335" t="str">
        <f>IF(BE32="","",BE32)</f>
        <v/>
      </c>
      <c r="L33" s="336"/>
      <c r="M33" s="337"/>
      <c r="N33" s="260" t="str">
        <f>IF(H17="","",IF(AND(H33&gt;=0,H33&lt;&gt;"",H33&lt;&gt;"无",K33&gt;=0,K33&lt;&gt;"",K33&lt;&gt;"无",H33=K33),"是",IF(AND(H33="无",K33="无"),"是","否")))</f>
        <v>否</v>
      </c>
      <c r="O33" s="261"/>
      <c r="P33" s="335">
        <f>IF(BF32="","",BF32)</f>
        <v>3</v>
      </c>
      <c r="Q33" s="336"/>
      <c r="R33" s="337"/>
      <c r="S33" s="335" t="str">
        <f>IF(BG32="","",BG32)</f>
        <v/>
      </c>
      <c r="T33" s="336"/>
      <c r="U33" s="337"/>
      <c r="V33" s="260" t="str">
        <f>IF(P17="","",IF(AND(P33&gt;=0,P33&lt;&gt;"",P33&lt;&gt;"无",S33&gt;=0,S33&lt;&gt;"",S33&lt;&gt;"无",P33=S33),"是",IF(AND(P33="无",S33="无"),"是","否")))</f>
        <v>否</v>
      </c>
      <c r="W33" s="261"/>
      <c r="X33" s="335">
        <f>IF(BH32="","",BH32)</f>
        <v>3</v>
      </c>
      <c r="Y33" s="336"/>
      <c r="Z33" s="337"/>
      <c r="AA33" s="335" t="str">
        <f>IF(BI32="","",BI32)</f>
        <v/>
      </c>
      <c r="AB33" s="336"/>
      <c r="AC33" s="337"/>
      <c r="AD33" s="378" t="str">
        <f>IF(X17="","",IF(AND(X33&gt;=0,X33&lt;&gt;"",X33&lt;&gt;"无",AA33&gt;=0,AA33&lt;&gt;"",AA33&lt;&gt;"无",X33=AA33),"是",IF(AND(X33="无",AA33="无"),"是","否")))</f>
        <v>否</v>
      </c>
      <c r="AE33" s="389"/>
      <c r="AF33" s="252" t="str">
        <f>IF(E3="","",IF(AX32="否","有偏差",""))</f>
        <v/>
      </c>
      <c r="AG33" s="253"/>
      <c r="AH33" s="253"/>
      <c r="AI33" s="253"/>
      <c r="AJ33" s="253"/>
      <c r="AK33" s="254"/>
      <c r="AW33" s="156" t="s">
        <v>302</v>
      </c>
      <c r="AX33" s="164" t="str">
        <f>IF(站点验收天面勘测报告!U1="","",IF(OR(AX18="否",AX19="否",AX20="否",AX21="否",AX22="否",AX23="否",AX24="否",AX26="否",AX27="否",AX28="否"),"否","是"))</f>
        <v>否</v>
      </c>
      <c r="AY33" s="164"/>
      <c r="AZ33" s="164"/>
      <c r="BA33" s="164"/>
      <c r="BD33" s="156" t="s">
        <v>259</v>
      </c>
      <c r="BE33" s="164">
        <f>VLOOKUP($BE$27,$BL$36:$BM$44,2)</f>
        <v>-6</v>
      </c>
      <c r="BF33" s="164"/>
      <c r="BG33" s="164">
        <f>VLOOKUP($BG$27,$BL$36:$BM$44,2)</f>
        <v>-6</v>
      </c>
      <c r="BH33" s="164"/>
      <c r="BI33" s="164">
        <f>VLOOKUP($BI$27,$BL$36:$BM$44,2)</f>
        <v>-6</v>
      </c>
    </row>
    <row r="34" spans="1:69" ht="15.75" thickBot="1">
      <c r="A34" s="132" t="s">
        <v>157</v>
      </c>
      <c r="B34" s="125"/>
      <c r="C34" s="126"/>
      <c r="D34" s="126"/>
      <c r="E34" s="126"/>
      <c r="F34" s="126"/>
      <c r="G34" s="126"/>
      <c r="H34" s="133"/>
      <c r="I34" s="133"/>
      <c r="J34" s="133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W34" s="156" t="s">
        <v>303</v>
      </c>
      <c r="AX34" s="164" t="str">
        <f>IF(站点验收天面勘测报告!U1="","",IF(OR(AX29="否",AX30="否",AX31="否",AX32="否"),"否","是"))</f>
        <v>否</v>
      </c>
      <c r="AY34" s="164"/>
      <c r="AZ34" s="164"/>
      <c r="BA34" s="164"/>
      <c r="BD34" s="156" t="s">
        <v>260</v>
      </c>
      <c r="BE34" s="164">
        <f>VLOOKUP($BE$28,$BP$36:$BQ$43,2)</f>
        <v>1</v>
      </c>
      <c r="BF34" s="164"/>
      <c r="BG34" s="164">
        <f>VLOOKUP($BG$28,$BP$36:$BQ$43,2)</f>
        <v>1</v>
      </c>
      <c r="BH34" s="164"/>
      <c r="BI34" s="164">
        <f>VLOOKUP($BI$28,$BP$36:$BQ$43,2)</f>
        <v>1</v>
      </c>
    </row>
    <row r="35" spans="1:69" ht="14.25" customHeight="1" thickBot="1">
      <c r="A35" s="390" t="s">
        <v>123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4" t="s">
        <v>156</v>
      </c>
      <c r="T35" s="394"/>
      <c r="U35" s="394"/>
      <c r="V35" s="394"/>
      <c r="W35" s="394"/>
      <c r="X35" s="394"/>
      <c r="Y35" s="394"/>
      <c r="Z35" s="394"/>
      <c r="AA35" s="394"/>
      <c r="AB35" s="394"/>
      <c r="AC35" s="394"/>
      <c r="AD35" s="394"/>
      <c r="AE35" s="394"/>
      <c r="AF35" s="394"/>
      <c r="AG35" s="394"/>
      <c r="AH35" s="394"/>
      <c r="AI35" s="394"/>
      <c r="AJ35" s="394"/>
      <c r="AK35" s="395"/>
      <c r="AX35" s="164" t="e">
        <f>IF(AND(T13="是",T14="是",AX33="是",
         N47="是",N48="是",N49="是",N50="是",N53="是",N54="是",
         N55="是",N56="是",N59="是",N60="是",N61="是",N62="是"),"是","否")</f>
        <v>#REF!</v>
      </c>
      <c r="AY35" s="164" t="str">
        <f>IF(L39&lt;&gt;"",IF(AND(L40="是",L41="是",L42="是",L43="是",L44="是"),"是","否"),"是")</f>
        <v>否</v>
      </c>
      <c r="AZ35" s="164" t="str">
        <f>IF(Q39&lt;&gt;"",IF(AND(Q40="是",Q41="是",Q42="是",Q43="是",Q44="是"),"是","否"),"是")</f>
        <v>否</v>
      </c>
      <c r="BA35" s="164" t="str">
        <f>IF(V39&lt;&gt;"",IF(AND(V40="是",V41="是",V42="是",V43="是",V44="是"),"是","否"),"是")</f>
        <v>否</v>
      </c>
      <c r="BC35" s="166" t="s">
        <v>360</v>
      </c>
      <c r="BE35" s="156" t="str">
        <f>IF(BE26="","",IF(BE26&lt;127,BE26,BE26-256))</f>
        <v/>
      </c>
      <c r="BG35" s="156" t="str">
        <f>IF(BG26="","",IF(BG26&lt;127,BG26,BG26-256))</f>
        <v/>
      </c>
      <c r="BI35" s="156" t="str">
        <f>IF(BI26="","",IF(BI26&lt;127,BI26,BI26-256))</f>
        <v/>
      </c>
    </row>
    <row r="36" spans="1:69" ht="170.25" customHeight="1" thickBot="1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3"/>
      <c r="AX36" s="164" t="s">
        <v>358</v>
      </c>
      <c r="AY36" s="164" t="s">
        <v>359</v>
      </c>
      <c r="AZ36" s="164" t="s">
        <v>318</v>
      </c>
      <c r="BA36" s="164" t="s">
        <v>319</v>
      </c>
      <c r="BK36" s="167" t="s">
        <v>23</v>
      </c>
      <c r="BL36" s="46">
        <v>0</v>
      </c>
      <c r="BM36" s="46">
        <v>-6</v>
      </c>
      <c r="BN36" s="46"/>
      <c r="BO36" s="134" t="s">
        <v>24</v>
      </c>
      <c r="BP36" s="120">
        <v>0</v>
      </c>
      <c r="BQ36" s="120">
        <v>1</v>
      </c>
    </row>
    <row r="37" spans="1:69" ht="15.75" thickBot="1">
      <c r="A37" s="135"/>
      <c r="B37" s="136" t="s">
        <v>30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7"/>
      <c r="BK37" s="167"/>
      <c r="BL37" s="46">
        <v>1</v>
      </c>
      <c r="BM37" s="46">
        <v>-4.7699999999999996</v>
      </c>
      <c r="BN37" s="46"/>
      <c r="BO37" s="134"/>
      <c r="BP37" s="120">
        <v>1</v>
      </c>
      <c r="BQ37" s="120" t="s">
        <v>265</v>
      </c>
    </row>
    <row r="38" spans="1:69">
      <c r="A38" s="360" t="s">
        <v>31</v>
      </c>
      <c r="B38" s="361"/>
      <c r="C38" s="361"/>
      <c r="D38" s="361"/>
      <c r="E38" s="361"/>
      <c r="F38" s="361"/>
      <c r="G38" s="361"/>
      <c r="H38" s="361"/>
      <c r="I38" s="361"/>
      <c r="J38" s="361"/>
      <c r="K38" s="362"/>
      <c r="L38" s="381" t="s">
        <v>11</v>
      </c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3" t="s">
        <v>12</v>
      </c>
      <c r="AB38" s="383"/>
      <c r="AC38" s="383"/>
      <c r="AD38" s="383"/>
      <c r="AE38" s="383"/>
      <c r="AF38" s="383"/>
      <c r="AG38" s="383"/>
      <c r="AH38" s="383"/>
      <c r="AI38" s="383"/>
      <c r="AJ38" s="383"/>
      <c r="AK38" s="384"/>
      <c r="BK38" s="167"/>
      <c r="BL38" s="46">
        <v>2</v>
      </c>
      <c r="BM38" s="46">
        <v>-3</v>
      </c>
      <c r="BN38" s="46"/>
      <c r="BO38" s="134"/>
      <c r="BP38" s="120">
        <v>2</v>
      </c>
      <c r="BQ38" s="120" t="s">
        <v>266</v>
      </c>
    </row>
    <row r="39" spans="1:69" ht="14.25" thickBot="1">
      <c r="A39" s="363"/>
      <c r="B39" s="364"/>
      <c r="C39" s="364"/>
      <c r="D39" s="364"/>
      <c r="E39" s="364"/>
      <c r="F39" s="364"/>
      <c r="G39" s="364"/>
      <c r="H39" s="364"/>
      <c r="I39" s="364"/>
      <c r="J39" s="364"/>
      <c r="K39" s="365"/>
      <c r="L39" s="387" t="str">
        <f>H17</f>
        <v>长沙县海吉星菜市场北侧HL-D3900393222PT-71</v>
      </c>
      <c r="M39" s="388"/>
      <c r="N39" s="388"/>
      <c r="O39" s="388"/>
      <c r="P39" s="388"/>
      <c r="Q39" s="378" t="str">
        <f>P17</f>
        <v>长沙县海吉星菜市场北侧HL-D3900393222PT-72</v>
      </c>
      <c r="R39" s="379"/>
      <c r="S39" s="379"/>
      <c r="T39" s="379"/>
      <c r="U39" s="380"/>
      <c r="V39" s="378" t="str">
        <f>X17</f>
        <v>长沙县海吉星菜市场北侧HL-D3900393222PT-73</v>
      </c>
      <c r="W39" s="379"/>
      <c r="X39" s="379"/>
      <c r="Y39" s="379"/>
      <c r="Z39" s="380"/>
      <c r="AA39" s="385"/>
      <c r="AB39" s="385"/>
      <c r="AC39" s="385"/>
      <c r="AD39" s="385"/>
      <c r="AE39" s="385"/>
      <c r="AF39" s="385"/>
      <c r="AG39" s="385"/>
      <c r="AH39" s="385"/>
      <c r="AI39" s="385"/>
      <c r="AJ39" s="385"/>
      <c r="AK39" s="386"/>
      <c r="BK39" s="167"/>
      <c r="BL39" s="46">
        <v>3</v>
      </c>
      <c r="BM39" s="46">
        <v>-1.77</v>
      </c>
      <c r="BN39" s="46"/>
      <c r="BO39" s="134"/>
      <c r="BP39" s="120">
        <v>3</v>
      </c>
      <c r="BQ39" s="120" t="s">
        <v>267</v>
      </c>
    </row>
    <row r="40" spans="1:69">
      <c r="A40" s="366" t="s">
        <v>32</v>
      </c>
      <c r="B40" s="367"/>
      <c r="C40" s="367"/>
      <c r="D40" s="367"/>
      <c r="E40" s="245" t="s">
        <v>411</v>
      </c>
      <c r="F40" s="245"/>
      <c r="G40" s="245"/>
      <c r="H40" s="245"/>
      <c r="I40" s="245"/>
      <c r="J40" s="245"/>
      <c r="K40" s="245"/>
      <c r="L40" s="300" t="str">
        <f>IF(L39="","",IF(AND(性能验收测试表格!P22="",性能验收测试表格!W22=""),"否",IF(AND(性能验收测试表格!P22&gt;=30,性能验收测试表格!W22&gt;=30),"是","否")))</f>
        <v>否</v>
      </c>
      <c r="M40" s="265"/>
      <c r="N40" s="265"/>
      <c r="O40" s="265"/>
      <c r="P40" s="244"/>
      <c r="Q40" s="300" t="str">
        <f>IF(Q39="","",IF(AND(性能验收测试表格!P47="",性能验收测试表格!W47=""),"否",IF(AND(性能验收测试表格!P47&gt;=30,性能验收测试表格!W47&gt;=30),"是","否")))</f>
        <v>否</v>
      </c>
      <c r="R40" s="265"/>
      <c r="S40" s="265"/>
      <c r="T40" s="265"/>
      <c r="U40" s="244"/>
      <c r="V40" s="300" t="str">
        <f>IF(V39="","",IF(AND(性能验收测试表格!P72="",性能验收测试表格!W72=""),"否",IF(AND(性能验收测试表格!P72&gt;30,性能验收测试表格!W72&gt;=30),"是","否")))</f>
        <v>否</v>
      </c>
      <c r="W40" s="265"/>
      <c r="X40" s="265"/>
      <c r="Y40" s="265"/>
      <c r="Z40" s="244"/>
      <c r="AA40" s="268" t="s">
        <v>386</v>
      </c>
      <c r="AB40" s="269"/>
      <c r="AC40" s="269"/>
      <c r="AD40" s="269"/>
      <c r="AE40" s="269"/>
      <c r="AF40" s="269"/>
      <c r="AG40" s="269"/>
      <c r="AH40" s="269"/>
      <c r="AI40" s="269"/>
      <c r="AJ40" s="269"/>
      <c r="AK40" s="270"/>
      <c r="BK40" s="167"/>
      <c r="BL40" s="46">
        <v>4</v>
      </c>
      <c r="BM40" s="46">
        <v>0</v>
      </c>
      <c r="BN40" s="46"/>
      <c r="BO40" s="134"/>
      <c r="BP40" s="120">
        <v>4</v>
      </c>
      <c r="BQ40" s="120" t="s">
        <v>268</v>
      </c>
    </row>
    <row r="41" spans="1:69">
      <c r="A41" s="368"/>
      <c r="B41" s="306"/>
      <c r="C41" s="306"/>
      <c r="D41" s="306"/>
      <c r="E41" s="303" t="s">
        <v>414</v>
      </c>
      <c r="F41" s="303"/>
      <c r="G41" s="303"/>
      <c r="H41" s="303"/>
      <c r="I41" s="303"/>
      <c r="J41" s="303"/>
      <c r="K41" s="303"/>
      <c r="L41" s="301" t="str">
        <f>IF(L39="","",IF(AND(性能验收测试表格!P25="",性能验收测试表格!W25=""),"否",IF(AND(性能验收测试表格!P25&gt;=5,性能验收测试表格!W25&gt;=5),"是","否")))</f>
        <v>否</v>
      </c>
      <c r="M41" s="271"/>
      <c r="N41" s="271"/>
      <c r="O41" s="271"/>
      <c r="P41" s="302"/>
      <c r="Q41" s="301" t="str">
        <f>IF(Q39="","",IF(AND(性能验收测试表格!P50="",性能验收测试表格!W50=""),"否",IF(AND(性能验收测试表格!P50&gt;=5,性能验收测试表格!W50&gt;=5),"是","否")))</f>
        <v>否</v>
      </c>
      <c r="R41" s="271"/>
      <c r="S41" s="271"/>
      <c r="T41" s="271"/>
      <c r="U41" s="302"/>
      <c r="V41" s="301" t="str">
        <f>IF(V39="","",IF(AND(性能验收测试表格!P75="",性能验收测试表格!W75=""),"否",IF(AND(性能验收测试表格!P75&gt;=5,性能验收测试表格!W75&gt;=5),"是","否")))</f>
        <v>否</v>
      </c>
      <c r="W41" s="271"/>
      <c r="X41" s="271"/>
      <c r="Y41" s="271"/>
      <c r="Z41" s="302"/>
      <c r="AA41" s="229" t="s">
        <v>385</v>
      </c>
      <c r="AB41" s="230"/>
      <c r="AC41" s="230"/>
      <c r="AD41" s="230"/>
      <c r="AE41" s="230"/>
      <c r="AF41" s="230"/>
      <c r="AG41" s="230"/>
      <c r="AH41" s="230"/>
      <c r="AI41" s="230"/>
      <c r="AJ41" s="230"/>
      <c r="AK41" s="231"/>
      <c r="BK41" s="167"/>
      <c r="BL41" s="46">
        <v>5</v>
      </c>
      <c r="BM41" s="46">
        <v>1</v>
      </c>
      <c r="BN41" s="46"/>
      <c r="BO41" s="134"/>
      <c r="BP41" s="120">
        <v>5</v>
      </c>
      <c r="BQ41" s="120" t="s">
        <v>269</v>
      </c>
    </row>
    <row r="42" spans="1:69">
      <c r="A42" s="368"/>
      <c r="B42" s="306"/>
      <c r="C42" s="306"/>
      <c r="D42" s="306"/>
      <c r="E42" s="306" t="s">
        <v>33</v>
      </c>
      <c r="F42" s="306"/>
      <c r="G42" s="306"/>
      <c r="H42" s="306"/>
      <c r="I42" s="306"/>
      <c r="J42" s="306"/>
      <c r="K42" s="306"/>
      <c r="L42" s="301" t="str">
        <f>IF(L39="","",IF(性能验收测试表格!AI5="","否",IF(AND(性能验收测试表格!P5&gt;=5,性能验收测试表格!AI5&gt;=0.9),"是","否")))</f>
        <v>否</v>
      </c>
      <c r="M42" s="271"/>
      <c r="N42" s="271"/>
      <c r="O42" s="271"/>
      <c r="P42" s="302"/>
      <c r="Q42" s="301" t="str">
        <f>IF(Q39="","",IF(性能验收测试表格!AI30="","否",IF(AND(性能验收测试表格!P30&gt;=5,性能验收测试表格!AI30&gt;=0.9),"是","否")))</f>
        <v>否</v>
      </c>
      <c r="R42" s="271"/>
      <c r="S42" s="271"/>
      <c r="T42" s="271"/>
      <c r="U42" s="302"/>
      <c r="V42" s="301" t="str">
        <f>IF(V39="","",IF(性能验收测试表格!AI55="","否",IF(AND(性能验收测试表格!P55&gt;=5,性能验收测试表格!AI55&gt;=0.9),"是","否")))</f>
        <v>否</v>
      </c>
      <c r="W42" s="271"/>
      <c r="X42" s="271"/>
      <c r="Y42" s="271"/>
      <c r="Z42" s="302"/>
      <c r="AA42" s="229" t="s">
        <v>200</v>
      </c>
      <c r="AB42" s="230"/>
      <c r="AC42" s="230"/>
      <c r="AD42" s="230"/>
      <c r="AE42" s="230"/>
      <c r="AF42" s="230"/>
      <c r="AG42" s="230"/>
      <c r="AH42" s="230"/>
      <c r="AI42" s="230"/>
      <c r="AJ42" s="230"/>
      <c r="AK42" s="231"/>
      <c r="BK42" s="167"/>
      <c r="BL42" s="46">
        <v>6</v>
      </c>
      <c r="BM42" s="46">
        <v>2</v>
      </c>
      <c r="BN42" s="46"/>
      <c r="BO42" s="134"/>
      <c r="BP42" s="120">
        <v>6</v>
      </c>
      <c r="BQ42" s="120" t="s">
        <v>270</v>
      </c>
    </row>
    <row r="43" spans="1:69" ht="13.5" customHeight="1">
      <c r="A43" s="368"/>
      <c r="B43" s="306"/>
      <c r="C43" s="306"/>
      <c r="D43" s="306"/>
      <c r="E43" s="307" t="s">
        <v>34</v>
      </c>
      <c r="F43" s="272"/>
      <c r="G43" s="272"/>
      <c r="H43" s="272"/>
      <c r="I43" s="272"/>
      <c r="J43" s="272"/>
      <c r="K43" s="273"/>
      <c r="L43" s="301" t="str">
        <f>IF(L39="","",IF(性能验收测试表格!AI6="","否",IF(AND(性能验收测试表格!P6&gt;=5,性能验收测试表格!AI6&gt;=0.9),"是","否")))</f>
        <v>否</v>
      </c>
      <c r="M43" s="271"/>
      <c r="N43" s="271"/>
      <c r="O43" s="271"/>
      <c r="P43" s="302"/>
      <c r="Q43" s="301" t="str">
        <f>IF(Q39="","",IF(性能验收测试表格!AI31="","否",IF(AND(性能验收测试表格!P31&gt;=5,性能验收测试表格!AI31&gt;=0.9),"是","否")))</f>
        <v>否</v>
      </c>
      <c r="R43" s="271"/>
      <c r="S43" s="271"/>
      <c r="T43" s="271"/>
      <c r="U43" s="302"/>
      <c r="V43" s="301" t="str">
        <f>IF(V39="","",IF(性能验收测试表格!AI56="","否",IF(AND(性能验收测试表格!P56&gt;=5,性能验收测试表格!AI56&gt;=0.9),"是","否")))</f>
        <v>否</v>
      </c>
      <c r="W43" s="271"/>
      <c r="X43" s="271"/>
      <c r="Y43" s="271"/>
      <c r="Z43" s="302"/>
      <c r="AA43" s="229" t="s">
        <v>200</v>
      </c>
      <c r="AB43" s="230"/>
      <c r="AC43" s="230"/>
      <c r="AD43" s="230"/>
      <c r="AE43" s="230"/>
      <c r="AF43" s="230"/>
      <c r="AG43" s="230"/>
      <c r="AH43" s="230"/>
      <c r="AI43" s="230"/>
      <c r="AJ43" s="230"/>
      <c r="AK43" s="231"/>
      <c r="BK43" s="167"/>
      <c r="BL43" s="46">
        <v>7</v>
      </c>
      <c r="BM43" s="46">
        <v>3</v>
      </c>
      <c r="BN43" s="46"/>
      <c r="BO43" s="134"/>
      <c r="BP43" s="120">
        <v>7</v>
      </c>
      <c r="BQ43" s="120" t="s">
        <v>271</v>
      </c>
    </row>
    <row r="44" spans="1:69" ht="14.25" customHeight="1" thickBot="1">
      <c r="A44" s="369"/>
      <c r="B44" s="370"/>
      <c r="C44" s="370"/>
      <c r="D44" s="370"/>
      <c r="E44" s="314" t="s">
        <v>35</v>
      </c>
      <c r="F44" s="314"/>
      <c r="G44" s="314"/>
      <c r="H44" s="314"/>
      <c r="I44" s="314"/>
      <c r="J44" s="314"/>
      <c r="K44" s="314"/>
      <c r="L44" s="311" t="str">
        <f>IF(L39="","",IF(性能验收测试表格!AI7="","否",IF(AND(性能验收测试表格!P7&gt;=5,性能验收测试表格!AI7&gt;=0.9),"是","否")))</f>
        <v>否</v>
      </c>
      <c r="M44" s="312"/>
      <c r="N44" s="312"/>
      <c r="O44" s="312"/>
      <c r="P44" s="313"/>
      <c r="Q44" s="311" t="str">
        <f>IF(Q39="","",IF(性能验收测试表格!AI32="","否",IF(AND(性能验收测试表格!P32&gt;=5,性能验收测试表格!AI32&gt;=0.9),"是","否")))</f>
        <v>否</v>
      </c>
      <c r="R44" s="312"/>
      <c r="S44" s="312"/>
      <c r="T44" s="312"/>
      <c r="U44" s="313"/>
      <c r="V44" s="311" t="str">
        <f>IF(V39="","",IF(性能验收测试表格!AI57="","否",IF(AND(性能验收测试表格!P57&gt;=5,性能验收测试表格!AI57&gt;=0.9),"是","否")))</f>
        <v>否</v>
      </c>
      <c r="W44" s="312"/>
      <c r="X44" s="312"/>
      <c r="Y44" s="312"/>
      <c r="Z44" s="313"/>
      <c r="AA44" s="235" t="s">
        <v>200</v>
      </c>
      <c r="AB44" s="236"/>
      <c r="AC44" s="236"/>
      <c r="AD44" s="236"/>
      <c r="AE44" s="236"/>
      <c r="AF44" s="236"/>
      <c r="AG44" s="236"/>
      <c r="AH44" s="236"/>
      <c r="AI44" s="236"/>
      <c r="AJ44" s="236"/>
      <c r="AK44" s="237"/>
      <c r="BK44" s="167"/>
      <c r="BL44" s="46">
        <v>8</v>
      </c>
      <c r="BM44" s="46" t="s">
        <v>264</v>
      </c>
      <c r="BN44" s="46"/>
      <c r="BO44" s="120"/>
      <c r="BP44" s="120"/>
      <c r="BQ44" s="120"/>
    </row>
    <row r="45" spans="1:69" ht="15.75" thickBot="1">
      <c r="A45" s="138"/>
      <c r="B45" s="139" t="s">
        <v>36</v>
      </c>
      <c r="C45" s="139"/>
      <c r="D45" s="139"/>
      <c r="E45" s="139"/>
      <c r="F45" s="139"/>
      <c r="G45" s="139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7"/>
    </row>
    <row r="46" spans="1:69" ht="13.5" customHeight="1">
      <c r="A46" s="308" t="s">
        <v>37</v>
      </c>
      <c r="B46" s="309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10"/>
      <c r="N46" s="246" t="s">
        <v>38</v>
      </c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6" t="s">
        <v>12</v>
      </c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7"/>
      <c r="AX46" s="168" t="s">
        <v>300</v>
      </c>
      <c r="AY46" s="168" t="s">
        <v>301</v>
      </c>
      <c r="AZ46" s="168" t="s">
        <v>298</v>
      </c>
      <c r="BA46" s="168" t="s">
        <v>299</v>
      </c>
    </row>
    <row r="47" spans="1:69">
      <c r="A47" s="305" t="s">
        <v>39</v>
      </c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304" t="str">
        <f>AX47</f>
        <v>否</v>
      </c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229" t="s">
        <v>201</v>
      </c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1"/>
      <c r="AX47" s="168" t="str">
        <f>IF(站点验收天面勘测报告!O1&gt;=3,IF((AY47&amp;AZ47&amp;BA47)="是是是","是","否"),IF(站点验收天面勘测报告!O1=2,IF((AY47&amp;AZ47&amp;BA47)="是是","是","否"),IF(站点验收天面勘测报告!O1=1,IF((AY47&amp;AZ47&amp;BA47)="是","是","否"),IF(站点验收天面勘测报告!O1="","",""))))</f>
        <v>否</v>
      </c>
      <c r="AY47" s="169" t="str">
        <f>IF(L39="","",IF(性能验收测试表格!AI26="","否",IF(性能验收测试表格!AI26&gt;=0.9,"是","否")))</f>
        <v>否</v>
      </c>
      <c r="AZ47" s="169" t="str">
        <f>IF(Q39="","",IF(性能验收测试表格!AI51="","否",IF(性能验收测试表格!AI51&gt;=0.9,"是","否")))</f>
        <v>否</v>
      </c>
      <c r="BA47" s="169" t="str">
        <f>IF(V39="","",IF(性能验收测试表格!AI76="","否",IF(性能验收测试表格!AI76&gt;=0.9,"是","否")))</f>
        <v>否</v>
      </c>
    </row>
    <row r="48" spans="1:69">
      <c r="A48" s="305" t="s">
        <v>40</v>
      </c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304" t="e">
        <f>AX48</f>
        <v>#REF!</v>
      </c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229" t="s">
        <v>202</v>
      </c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1"/>
      <c r="AX48" s="168" t="e">
        <f>IF(站点验收天面勘测报告!O1&gt;=3,IF((AY48&amp;AZ48&amp;BA48)="是是是","是","否"),IF(站点验收天面勘测报告!O1=2,IF((AY48&amp;AZ48&amp;BA48)="是是","是","否"),IF(站点验收天面勘测报告!O1=1,IF((AY48&amp;AZ48&amp;BA48)="是","是","否"),IF(站点验收天面勘测报告!O1="","",""))))</f>
        <v>#REF!</v>
      </c>
      <c r="AY48" s="169" t="e">
        <f>IF(AY50="","","是")</f>
        <v>#REF!</v>
      </c>
      <c r="AZ48" s="169" t="e">
        <f>IF(AZ50="","","是")</f>
        <v>#REF!</v>
      </c>
      <c r="BA48" s="169" t="e">
        <f>IF(BA50="","","是")</f>
        <v>#REF!</v>
      </c>
    </row>
    <row r="49" spans="1:53">
      <c r="A49" s="305" t="s">
        <v>41</v>
      </c>
      <c r="B49" s="241" t="s">
        <v>412</v>
      </c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304" t="e">
        <f>AX49</f>
        <v>#REF!</v>
      </c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229" t="s">
        <v>203</v>
      </c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1"/>
      <c r="AX49" s="168" t="e">
        <f>IF(站点验收天面勘测报告!O1&gt;=3,IF((AY49&amp;AZ49&amp;BA49)="是是是","是","否"),IF(站点验收天面勘测报告!O1=2,IF((AY49&amp;AZ49&amp;BA49)="是是","是","否"),IF(站点验收天面勘测报告!O1=1,IF((AY49&amp;AZ49&amp;BA49)="是","是","否"),IF(站点验收天面勘测报告!O1="","",""))))</f>
        <v>#REF!</v>
      </c>
      <c r="AY49" s="169" t="e">
        <f>IF(L39="","",IF(AND(性能验收测试表格!#REF!="",性能验收测试表格!#REF!=""),"否",IF(AND(性能验收测试表格!#REF!&gt;=5,性能验收测试表格!#REF!&gt;=0.9),"是","否")))</f>
        <v>#REF!</v>
      </c>
      <c r="AZ49" s="169" t="e">
        <f>IF(Q39="","",IF(AND(性能验收测试表格!#REF!="",性能验收测试表格!#REF!=""),"否",IF(AND(性能验收测试表格!#REF!&gt;=5,性能验收测试表格!#REF!&gt;=0.9),"是","否")))</f>
        <v>#REF!</v>
      </c>
      <c r="BA49" s="169" t="e">
        <f>IF(V39="","",IF(AND(性能验收测试表格!#REF!="",性能验收测试表格!#REF!=""),"否",IF(AND(性能验收测试表格!#REF!&gt;=5,性能验收测试表格!#REF!&gt;=0.9),"是","否")))</f>
        <v>#REF!</v>
      </c>
    </row>
    <row r="50" spans="1:53" ht="14.25" thickBot="1">
      <c r="A50" s="238" t="s">
        <v>258</v>
      </c>
      <c r="B50" s="239" t="s">
        <v>412</v>
      </c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40" t="e">
        <f>AX50</f>
        <v>#REF!</v>
      </c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35" t="s">
        <v>203</v>
      </c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7"/>
      <c r="AX50" s="168" t="e">
        <f>IF(站点验收天面勘测报告!O1&gt;=3,IF((AY50&amp;AZ50&amp;BA50)="是是是","是","否"),IF(站点验收天面勘测报告!O1=2,IF((AY50&amp;AZ50&amp;BA50)="是是","是","否"),IF(站点验收天面勘测报告!O1=1,IF((AY50&amp;AZ50&amp;BA50)="是","是","否"),IF(站点验收天面勘测报告!O1="","",""))))</f>
        <v>#REF!</v>
      </c>
      <c r="AY50" s="169" t="e">
        <f>IF(L39="","",IF(AND(性能验收测试表格!#REF!="",性能验收测试表格!#REF!=""),"否",IF(AND(性能验收测试表格!#REF!&gt;=5,性能验收测试表格!#REF!&gt;=0.9),"是","否")))</f>
        <v>#REF!</v>
      </c>
      <c r="AZ50" s="169" t="e">
        <f>IF(Q39="","",IF(AND(性能验收测试表格!#REF!="",性能验收测试表格!#REF!=""),"否",IF(AND(性能验收测试表格!#REF!&gt;=5,性能验收测试表格!#REF!&gt;=0.9),"是","否")))</f>
        <v>#REF!</v>
      </c>
      <c r="BA50" s="169" t="e">
        <f>IF(V39="","",IF(AND(性能验收测试表格!#REF!="",性能验收测试表格!#REF!=""),"否",IF(AND(性能验收测试表格!#REF!&gt;=5,性能验收测试表格!#REF!&gt;=0.9),"是","否")))</f>
        <v>#REF!</v>
      </c>
    </row>
    <row r="51" spans="1:53" ht="15.75" thickBot="1">
      <c r="A51" s="132"/>
      <c r="B51" s="139" t="s">
        <v>42</v>
      </c>
      <c r="C51" s="139"/>
      <c r="D51" s="139"/>
      <c r="E51" s="139"/>
      <c r="F51" s="125"/>
      <c r="G51" s="125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7"/>
      <c r="AY51" s="170"/>
      <c r="AZ51" s="170"/>
      <c r="BA51" s="170"/>
    </row>
    <row r="52" spans="1:53">
      <c r="A52" s="274" t="s">
        <v>43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46" t="s">
        <v>38</v>
      </c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6" t="s">
        <v>12</v>
      </c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7"/>
    </row>
    <row r="53" spans="1:53">
      <c r="A53" s="366" t="s">
        <v>304</v>
      </c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49" t="str">
        <f>IF(站点验收天面勘测报告!AB20="","",IF(站点验收天面勘测报告!AB20="是","是","否"))</f>
        <v/>
      </c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1"/>
      <c r="Z53" s="268" t="s">
        <v>44</v>
      </c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70"/>
    </row>
    <row r="54" spans="1:53">
      <c r="A54" s="238" t="s">
        <v>45</v>
      </c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26" t="str">
        <f>AX34</f>
        <v>否</v>
      </c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8"/>
      <c r="Z54" s="229" t="s">
        <v>46</v>
      </c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1"/>
    </row>
    <row r="55" spans="1:53">
      <c r="A55" s="238" t="s">
        <v>305</v>
      </c>
      <c r="B55" s="239" t="s">
        <v>412</v>
      </c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2" t="str">
        <f>IF(站点验收天面勘测报告!AB21="","",IF(站点验收天面勘测报告!AB21="是","是","否"))</f>
        <v/>
      </c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4"/>
      <c r="Z55" s="235" t="s">
        <v>47</v>
      </c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7"/>
    </row>
    <row r="56" spans="1:53" ht="14.25" customHeight="1" thickBot="1">
      <c r="A56" s="238" t="s">
        <v>306</v>
      </c>
      <c r="B56" s="239" t="s">
        <v>412</v>
      </c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2" t="str">
        <f>IF(站点验收天面勘测报告!AB22="","",IF(站点验收天面勘测报告!AB22="是","是","否"))</f>
        <v/>
      </c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4"/>
      <c r="Z56" s="235" t="s">
        <v>48</v>
      </c>
      <c r="AA56" s="236"/>
      <c r="AB56" s="236"/>
      <c r="AC56" s="236"/>
      <c r="AD56" s="236"/>
      <c r="AE56" s="236"/>
      <c r="AF56" s="236"/>
      <c r="AG56" s="236"/>
      <c r="AH56" s="236"/>
      <c r="AI56" s="236"/>
      <c r="AJ56" s="236"/>
      <c r="AK56" s="237"/>
    </row>
    <row r="57" spans="1:53" ht="15.75" customHeight="1" thickBot="1">
      <c r="A57" s="224" t="s">
        <v>162</v>
      </c>
      <c r="B57" s="225"/>
      <c r="C57" s="225"/>
      <c r="D57" s="225"/>
      <c r="E57" s="225"/>
      <c r="F57" s="225"/>
      <c r="G57" s="225"/>
      <c r="H57" s="225"/>
      <c r="I57" s="225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7"/>
    </row>
    <row r="58" spans="1:53" ht="15">
      <c r="A58" s="128"/>
      <c r="B58" s="242" t="s">
        <v>43</v>
      </c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3"/>
      <c r="N58" s="244" t="s">
        <v>38</v>
      </c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6" t="s">
        <v>12</v>
      </c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7"/>
    </row>
    <row r="59" spans="1:53" ht="15">
      <c r="A59" s="128"/>
      <c r="B59" s="265" t="s">
        <v>49</v>
      </c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7"/>
      <c r="N59" s="249" t="str">
        <f>IF(站点验收天面勘测报告!AB17="","",IF(站点验收天面勘测报告!AB17="是","是","否"))</f>
        <v/>
      </c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1"/>
      <c r="Z59" s="268" t="s">
        <v>17</v>
      </c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70"/>
    </row>
    <row r="60" spans="1:53" ht="15">
      <c r="A60" s="129"/>
      <c r="B60" s="271" t="s">
        <v>50</v>
      </c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3"/>
      <c r="N60" s="226" t="str">
        <f>IF(站点验收天面勘测报告!AB18="","",IF(站点验收天面勘测报告!AB18="是","是","否"))</f>
        <v/>
      </c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8"/>
      <c r="Z60" s="229" t="s">
        <v>51</v>
      </c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1"/>
    </row>
    <row r="61" spans="1:53">
      <c r="A61" s="329" t="s">
        <v>52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1"/>
      <c r="N61" s="226" t="str">
        <f>IF(站点验收天面勘测报告!AB19="","",IF(站点验收天面勘测报告!AB19="是","是","否"))</f>
        <v/>
      </c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8"/>
      <c r="Z61" s="229" t="s">
        <v>53</v>
      </c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1"/>
    </row>
    <row r="62" spans="1:53" ht="15.75" thickBot="1">
      <c r="A62" s="130"/>
      <c r="B62" s="332" t="s">
        <v>54</v>
      </c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4"/>
      <c r="N62" s="335" t="str">
        <f>AX33</f>
        <v>否</v>
      </c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7"/>
      <c r="Z62" s="326" t="s">
        <v>55</v>
      </c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8"/>
    </row>
    <row r="63" spans="1:53" ht="15.75" thickBot="1">
      <c r="A63" s="140"/>
      <c r="B63" s="141" t="s">
        <v>56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</row>
    <row r="64" spans="1:53" ht="15">
      <c r="A64" s="142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4"/>
    </row>
    <row r="65" spans="1:50" ht="15">
      <c r="A65" s="114"/>
      <c r="B65" s="353" t="s">
        <v>57</v>
      </c>
      <c r="C65" s="353"/>
      <c r="D65" s="353"/>
      <c r="E65" s="353"/>
      <c r="F65" s="353"/>
      <c r="G65" s="354"/>
      <c r="H65" s="344" t="e">
        <f>AX65</f>
        <v>#REF!</v>
      </c>
      <c r="I65" s="345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9"/>
      <c r="AX65" s="171" t="e">
        <f>IF(AND(H17&lt;&gt;"",P17&lt;&gt;"",X17&lt;&gt;""),IF(H13="","",IF(AND(AX35="是",AY35="是",AZ35="是",BA35="是"
         ),"是","否")),
  IF(AND(H17&lt;&gt;"",P17&lt;&gt;"",X17=""),IF(H13="","",IF(AND(AX35="是",AY35="是",AZ35="是"
         ),"是","否")),
  IF(AND(H17&lt;&gt;"",P17="",X17&lt;&gt;""),IF(H13="","",IF(AND(AX35="是",AY35="是",BA35="是"
         ),"是","否")),
 IF(AND(H17="",P17&lt;&gt;"",X17&lt;&gt;""),IF(H13="","",IF(AND(AX35="是",AZ35="是",BA35="是"
         ),"是","否")),
 IF(AND(H17&lt;&gt;"",P17="",X17=""), IF(H13="","",IF(AND(AX35="是",AY35="是"
         ),"是","否")),
 IF(AND(H17="",P17&lt;&gt;"",X17=""),IF(H13="","",IF(AND(AX35="是",AZ35="是"
         ),"是","否")),
 IF(AND(H17="",P17="",X17&lt;&gt;""),IF(H13="","",IF(AND(AX35="是",BA35="是"
         ),"是","否")),
 "")))))))</f>
        <v>#REF!</v>
      </c>
    </row>
    <row r="66" spans="1:50" ht="15">
      <c r="A66" s="128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6"/>
    </row>
    <row r="67" spans="1:50" ht="15">
      <c r="A67" s="147"/>
      <c r="B67" s="148" t="s">
        <v>58</v>
      </c>
      <c r="C67" s="118"/>
      <c r="D67" s="118"/>
      <c r="E67" s="116" t="str">
        <f>IF(站点验收天面勘测报告!V11="testnok","DT不可测","")</f>
        <v/>
      </c>
      <c r="F67" s="118"/>
      <c r="G67" s="118"/>
      <c r="H67" s="118"/>
      <c r="I67" s="118"/>
      <c r="J67" s="118"/>
      <c r="K67" s="116" t="str">
        <f>IF(站点验收天面勘测报告!M2="","",站点验收天面勘测报告!M2)</f>
        <v/>
      </c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9"/>
    </row>
    <row r="68" spans="1:50" ht="13.5" customHeight="1">
      <c r="A68" s="147"/>
      <c r="B68" s="377" t="e">
        <f>IF(H65="否","该站未通过验收，原因如下：","")</f>
        <v>#REF!</v>
      </c>
      <c r="C68" s="377"/>
      <c r="D68" s="377"/>
      <c r="E68" s="377"/>
      <c r="F68" s="377"/>
      <c r="G68" s="377"/>
      <c r="H68" s="377"/>
      <c r="I68" s="377"/>
      <c r="J68" s="377"/>
      <c r="K68" s="377" t="str">
        <f>IF(OR(N54="是",N62="是"),"",IF(AND(N54="否",N62="是"),"天线不合理",IF(AND(N54="是",N62="否"),"参数不合理",IF(AND(N54="否",N62="否"),"天线、参数不合理",""))))</f>
        <v>天线、参数不合理</v>
      </c>
      <c r="L68" s="377"/>
      <c r="M68" s="377"/>
      <c r="N68" s="377"/>
      <c r="O68" s="377"/>
      <c r="P68" s="377"/>
      <c r="Q68" s="377"/>
      <c r="R68" s="377"/>
      <c r="S68" s="377"/>
      <c r="T68" s="377"/>
      <c r="U68" s="377"/>
      <c r="V68" s="377"/>
      <c r="W68" s="377"/>
      <c r="X68" s="377"/>
      <c r="Y68" s="377"/>
      <c r="Z68" s="377"/>
      <c r="AA68" s="377"/>
      <c r="AB68" s="377"/>
      <c r="AC68" s="377"/>
      <c r="AD68" s="377"/>
      <c r="AE68" s="377"/>
      <c r="AF68" s="377"/>
      <c r="AG68" s="377"/>
      <c r="AH68" s="377"/>
      <c r="AI68" s="149"/>
      <c r="AJ68" s="149"/>
      <c r="AK68" s="150"/>
    </row>
    <row r="69" spans="1:50" ht="13.5" customHeight="1">
      <c r="A69" s="147"/>
      <c r="B69" s="377" t="e">
        <f>IF(H65="否","基站核查：","")</f>
        <v>#REF!</v>
      </c>
      <c r="C69" s="377"/>
      <c r="D69" s="377"/>
      <c r="E69" s="377"/>
      <c r="F69" s="377" t="e">
        <f>性能验收测试表格!BM23</f>
        <v>#REF!</v>
      </c>
      <c r="G69" s="377"/>
      <c r="H69" s="377"/>
      <c r="I69" s="377"/>
      <c r="J69" s="377"/>
      <c r="K69" s="377"/>
      <c r="L69" s="377"/>
      <c r="M69" s="377"/>
      <c r="N69" s="377"/>
      <c r="O69" s="377"/>
      <c r="P69" s="377"/>
      <c r="Q69" s="377"/>
      <c r="R69" s="377"/>
      <c r="S69" s="377"/>
      <c r="T69" s="377"/>
      <c r="U69" s="377"/>
      <c r="V69" s="377"/>
      <c r="W69" s="377"/>
      <c r="X69" s="377"/>
      <c r="Y69" s="377"/>
      <c r="Z69" s="377"/>
      <c r="AA69" s="377"/>
      <c r="AB69" s="377"/>
      <c r="AC69" s="377"/>
      <c r="AD69" s="377"/>
      <c r="AE69" s="377"/>
      <c r="AF69" s="377"/>
      <c r="AG69" s="377"/>
      <c r="AH69" s="377"/>
      <c r="AI69" s="377"/>
      <c r="AJ69" s="377"/>
      <c r="AK69" s="150"/>
    </row>
    <row r="70" spans="1:50">
      <c r="A70" s="147"/>
      <c r="B70" s="149"/>
      <c r="C70" s="149"/>
      <c r="D70" s="149"/>
      <c r="E70" s="149"/>
      <c r="F70" s="377" t="e">
        <f>性能验收测试表格!BM24</f>
        <v>#REF!</v>
      </c>
      <c r="G70" s="377"/>
      <c r="H70" s="377"/>
      <c r="I70" s="377"/>
      <c r="J70" s="377"/>
      <c r="K70" s="377"/>
      <c r="L70" s="377"/>
      <c r="M70" s="377"/>
      <c r="N70" s="377"/>
      <c r="O70" s="377"/>
      <c r="P70" s="377"/>
      <c r="Q70" s="377"/>
      <c r="R70" s="377"/>
      <c r="S70" s="377"/>
      <c r="T70" s="377"/>
      <c r="U70" s="377"/>
      <c r="V70" s="377"/>
      <c r="W70" s="377"/>
      <c r="X70" s="377"/>
      <c r="Y70" s="377"/>
      <c r="Z70" s="377"/>
      <c r="AA70" s="377"/>
      <c r="AB70" s="377"/>
      <c r="AC70" s="377"/>
      <c r="AD70" s="377"/>
      <c r="AE70" s="377"/>
      <c r="AF70" s="377"/>
      <c r="AG70" s="377"/>
      <c r="AH70" s="377"/>
      <c r="AI70" s="377"/>
      <c r="AJ70" s="377"/>
      <c r="AK70" s="150"/>
    </row>
    <row r="71" spans="1:50" ht="14.25" thickBot="1">
      <c r="A71" s="147"/>
      <c r="B71" s="149"/>
      <c r="C71" s="149"/>
      <c r="D71" s="149"/>
      <c r="E71" s="149"/>
      <c r="F71" s="377" t="e">
        <f>性能验收测试表格!BM25</f>
        <v>#REF!</v>
      </c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7"/>
      <c r="X71" s="377"/>
      <c r="Y71" s="377"/>
      <c r="Z71" s="377"/>
      <c r="AA71" s="377"/>
      <c r="AB71" s="377"/>
      <c r="AC71" s="377"/>
      <c r="AD71" s="377"/>
      <c r="AE71" s="377"/>
      <c r="AF71" s="377"/>
      <c r="AG71" s="377"/>
      <c r="AH71" s="377"/>
      <c r="AI71" s="377"/>
      <c r="AJ71" s="377"/>
      <c r="AK71" s="150"/>
    </row>
    <row r="72" spans="1:50" ht="15">
      <c r="A72" s="151"/>
      <c r="B72" s="371" t="s">
        <v>59</v>
      </c>
      <c r="C72" s="371"/>
      <c r="D72" s="371"/>
      <c r="E72" s="371"/>
      <c r="F72" s="371"/>
      <c r="G72" s="371"/>
      <c r="H72" s="372"/>
      <c r="I72" s="373" t="s">
        <v>60</v>
      </c>
      <c r="J72" s="374"/>
      <c r="K72" s="374"/>
      <c r="L72" s="374"/>
      <c r="M72" s="374"/>
      <c r="N72" s="374"/>
      <c r="O72" s="374"/>
      <c r="P72" s="375" t="s">
        <v>61</v>
      </c>
      <c r="Q72" s="376"/>
      <c r="R72" s="376"/>
      <c r="S72" s="376"/>
      <c r="T72" s="376"/>
      <c r="U72" s="376"/>
      <c r="V72" s="376"/>
      <c r="W72" s="373" t="s">
        <v>62</v>
      </c>
      <c r="X72" s="374"/>
      <c r="Y72" s="374"/>
      <c r="Z72" s="374"/>
      <c r="AA72" s="374"/>
      <c r="AB72" s="374"/>
      <c r="AC72" s="374"/>
      <c r="AD72" s="338" t="s">
        <v>63</v>
      </c>
      <c r="AE72" s="339"/>
      <c r="AF72" s="339"/>
      <c r="AG72" s="339"/>
      <c r="AH72" s="339"/>
      <c r="AI72" s="339"/>
      <c r="AJ72" s="339"/>
      <c r="AK72" s="340"/>
    </row>
    <row r="73" spans="1:50" ht="15">
      <c r="A73" s="152"/>
      <c r="B73" s="355" t="s">
        <v>64</v>
      </c>
      <c r="C73" s="355"/>
      <c r="D73" s="355"/>
      <c r="E73" s="355"/>
      <c r="F73" s="355"/>
      <c r="G73" s="355"/>
      <c r="H73" s="356"/>
      <c r="I73" s="346"/>
      <c r="J73" s="347"/>
      <c r="K73" s="347"/>
      <c r="L73" s="347"/>
      <c r="M73" s="347"/>
      <c r="N73" s="347"/>
      <c r="O73" s="348"/>
      <c r="P73" s="349" t="str">
        <f>P74</f>
        <v/>
      </c>
      <c r="Q73" s="349"/>
      <c r="R73" s="349"/>
      <c r="S73" s="349"/>
      <c r="T73" s="349"/>
      <c r="U73" s="349"/>
      <c r="V73" s="349"/>
      <c r="W73" s="350" t="s">
        <v>215</v>
      </c>
      <c r="X73" s="351"/>
      <c r="Y73" s="351"/>
      <c r="Z73" s="351"/>
      <c r="AA73" s="351"/>
      <c r="AB73" s="351"/>
      <c r="AC73" s="352"/>
      <c r="AD73" s="341"/>
      <c r="AE73" s="342"/>
      <c r="AF73" s="342"/>
      <c r="AG73" s="342"/>
      <c r="AH73" s="342"/>
      <c r="AI73" s="342"/>
      <c r="AJ73" s="342"/>
      <c r="AK73" s="343"/>
    </row>
    <row r="74" spans="1:50" ht="15">
      <c r="A74" s="152"/>
      <c r="B74" s="355" t="s">
        <v>65</v>
      </c>
      <c r="C74" s="355"/>
      <c r="D74" s="355"/>
      <c r="E74" s="355"/>
      <c r="F74" s="355"/>
      <c r="G74" s="355"/>
      <c r="H74" s="356"/>
      <c r="I74" s="357"/>
      <c r="J74" s="358"/>
      <c r="K74" s="358"/>
      <c r="L74" s="358"/>
      <c r="M74" s="358"/>
      <c r="N74" s="358"/>
      <c r="O74" s="358"/>
      <c r="P74" s="349" t="str">
        <f>Z3</f>
        <v/>
      </c>
      <c r="Q74" s="349"/>
      <c r="R74" s="349"/>
      <c r="S74" s="349"/>
      <c r="T74" s="349"/>
      <c r="U74" s="349"/>
      <c r="V74" s="349"/>
      <c r="W74" s="359"/>
      <c r="X74" s="359"/>
      <c r="Y74" s="359"/>
      <c r="Z74" s="359"/>
      <c r="AA74" s="359"/>
      <c r="AB74" s="359"/>
      <c r="AC74" s="359"/>
      <c r="AD74" s="341"/>
      <c r="AE74" s="342"/>
      <c r="AF74" s="342"/>
      <c r="AG74" s="342"/>
      <c r="AH74" s="342"/>
      <c r="AI74" s="342"/>
      <c r="AJ74" s="342"/>
      <c r="AK74" s="343"/>
    </row>
    <row r="75" spans="1:50" ht="15.75" thickBot="1">
      <c r="A75" s="153"/>
      <c r="B75" s="315" t="s">
        <v>66</v>
      </c>
      <c r="C75" s="315"/>
      <c r="D75" s="315"/>
      <c r="E75" s="315"/>
      <c r="F75" s="315"/>
      <c r="G75" s="315"/>
      <c r="H75" s="316"/>
      <c r="I75" s="317"/>
      <c r="J75" s="318"/>
      <c r="K75" s="318"/>
      <c r="L75" s="318"/>
      <c r="M75" s="318"/>
      <c r="N75" s="318"/>
      <c r="O75" s="319"/>
      <c r="P75" s="320"/>
      <c r="Q75" s="320"/>
      <c r="R75" s="320"/>
      <c r="S75" s="320"/>
      <c r="T75" s="320"/>
      <c r="U75" s="320"/>
      <c r="V75" s="320"/>
      <c r="W75" s="321"/>
      <c r="X75" s="322"/>
      <c r="Y75" s="322"/>
      <c r="Z75" s="322"/>
      <c r="AA75" s="322"/>
      <c r="AB75" s="322"/>
      <c r="AC75" s="322"/>
      <c r="AD75" s="323"/>
      <c r="AE75" s="324"/>
      <c r="AF75" s="324"/>
      <c r="AG75" s="324"/>
      <c r="AH75" s="324"/>
      <c r="AI75" s="324"/>
      <c r="AJ75" s="324"/>
      <c r="AK75" s="325"/>
    </row>
  </sheetData>
  <mergeCells count="312">
    <mergeCell ref="A24:G25"/>
    <mergeCell ref="H24:J25"/>
    <mergeCell ref="K24:M25"/>
    <mergeCell ref="N24:O25"/>
    <mergeCell ref="P24:R25"/>
    <mergeCell ref="S24:U25"/>
    <mergeCell ref="V24:W25"/>
    <mergeCell ref="X24:Z25"/>
    <mergeCell ref="AA24:AC25"/>
    <mergeCell ref="F3:T3"/>
    <mergeCell ref="F5:T5"/>
    <mergeCell ref="F7:T7"/>
    <mergeCell ref="F9:T9"/>
    <mergeCell ref="AD24:AE25"/>
    <mergeCell ref="A21:G21"/>
    <mergeCell ref="S23:U23"/>
    <mergeCell ref="V23:W23"/>
    <mergeCell ref="X23:Z23"/>
    <mergeCell ref="AA23:AC23"/>
    <mergeCell ref="A19:G19"/>
    <mergeCell ref="A20:G20"/>
    <mergeCell ref="N19:O19"/>
    <mergeCell ref="N20:O20"/>
    <mergeCell ref="V19:W19"/>
    <mergeCell ref="V20:W20"/>
    <mergeCell ref="H12:M12"/>
    <mergeCell ref="N12:S12"/>
    <mergeCell ref="T12:Y12"/>
    <mergeCell ref="Z12:AK12"/>
    <mergeCell ref="AF24:AK25"/>
    <mergeCell ref="A22:G22"/>
    <mergeCell ref="H22:J22"/>
    <mergeCell ref="K22:M22"/>
    <mergeCell ref="H21:J21"/>
    <mergeCell ref="AF29:AK29"/>
    <mergeCell ref="K28:M28"/>
    <mergeCell ref="N30:O30"/>
    <mergeCell ref="X27:Z27"/>
    <mergeCell ref="S26:U26"/>
    <mergeCell ref="AA26:AC26"/>
    <mergeCell ref="K27:M27"/>
    <mergeCell ref="N27:O27"/>
    <mergeCell ref="N22:O22"/>
    <mergeCell ref="P22:R22"/>
    <mergeCell ref="S22:U22"/>
    <mergeCell ref="V22:W22"/>
    <mergeCell ref="AF22:AK22"/>
    <mergeCell ref="AF23:AK23"/>
    <mergeCell ref="AD21:AE21"/>
    <mergeCell ref="K21:M21"/>
    <mergeCell ref="N21:O21"/>
    <mergeCell ref="P21:R21"/>
    <mergeCell ref="S21:U21"/>
    <mergeCell ref="V21:W21"/>
    <mergeCell ref="X21:Z21"/>
    <mergeCell ref="AA21:AC21"/>
    <mergeCell ref="X22:Z22"/>
    <mergeCell ref="AA22:AC22"/>
    <mergeCell ref="AD22:AE22"/>
    <mergeCell ref="K33:M33"/>
    <mergeCell ref="P26:R26"/>
    <mergeCell ref="P28:R28"/>
    <mergeCell ref="P29:R29"/>
    <mergeCell ref="P30:R30"/>
    <mergeCell ref="P31:R31"/>
    <mergeCell ref="P32:R32"/>
    <mergeCell ref="P33:R33"/>
    <mergeCell ref="H27:J27"/>
    <mergeCell ref="H28:J28"/>
    <mergeCell ref="H29:J29"/>
    <mergeCell ref="K29:M29"/>
    <mergeCell ref="H30:J30"/>
    <mergeCell ref="K30:M30"/>
    <mergeCell ref="N29:O29"/>
    <mergeCell ref="K26:M26"/>
    <mergeCell ref="H31:J31"/>
    <mergeCell ref="AD30:AE30"/>
    <mergeCell ref="A30:G30"/>
    <mergeCell ref="N13:S13"/>
    <mergeCell ref="N14:S14"/>
    <mergeCell ref="N15:S15"/>
    <mergeCell ref="N16:S16"/>
    <mergeCell ref="T16:Y16"/>
    <mergeCell ref="Z16:AK16"/>
    <mergeCell ref="A12:G12"/>
    <mergeCell ref="B13:G13"/>
    <mergeCell ref="T13:Y13"/>
    <mergeCell ref="Z13:AK13"/>
    <mergeCell ref="B14:G14"/>
    <mergeCell ref="H13:M13"/>
    <mergeCell ref="B15:G15"/>
    <mergeCell ref="T15:Y15"/>
    <mergeCell ref="Z15:AK15"/>
    <mergeCell ref="T14:Y14"/>
    <mergeCell ref="Z14:AK14"/>
    <mergeCell ref="H14:M14"/>
    <mergeCell ref="H15:M15"/>
    <mergeCell ref="H16:M16"/>
    <mergeCell ref="V27:W27"/>
    <mergeCell ref="AF21:AK21"/>
    <mergeCell ref="S30:U30"/>
    <mergeCell ref="S31:U31"/>
    <mergeCell ref="X29:Z29"/>
    <mergeCell ref="X30:Z30"/>
    <mergeCell ref="X31:Z31"/>
    <mergeCell ref="AA29:AC29"/>
    <mergeCell ref="AA30:AC30"/>
    <mergeCell ref="AA31:AC31"/>
    <mergeCell ref="K31:M31"/>
    <mergeCell ref="V39:Z39"/>
    <mergeCell ref="L38:Z38"/>
    <mergeCell ref="AA38:AK39"/>
    <mergeCell ref="L39:P39"/>
    <mergeCell ref="Q39:U39"/>
    <mergeCell ref="S32:U32"/>
    <mergeCell ref="S33:U33"/>
    <mergeCell ref="X32:Z32"/>
    <mergeCell ref="X33:Z33"/>
    <mergeCell ref="AD33:AE33"/>
    <mergeCell ref="AF33:AK33"/>
    <mergeCell ref="AA33:AC33"/>
    <mergeCell ref="AA32:AC32"/>
    <mergeCell ref="A36:R36"/>
    <mergeCell ref="S36:AK36"/>
    <mergeCell ref="A35:R35"/>
    <mergeCell ref="S35:AK35"/>
    <mergeCell ref="A33:G33"/>
    <mergeCell ref="V32:W32"/>
    <mergeCell ref="AD32:AE32"/>
    <mergeCell ref="AF32:AK32"/>
    <mergeCell ref="N33:O33"/>
    <mergeCell ref="H33:J33"/>
    <mergeCell ref="K32:M32"/>
    <mergeCell ref="A38:K39"/>
    <mergeCell ref="V33:W33"/>
    <mergeCell ref="A28:G28"/>
    <mergeCell ref="N28:O28"/>
    <mergeCell ref="A27:G27"/>
    <mergeCell ref="A40:D44"/>
    <mergeCell ref="B72:H72"/>
    <mergeCell ref="I72:O72"/>
    <mergeCell ref="P72:V72"/>
    <mergeCell ref="W72:AC72"/>
    <mergeCell ref="F71:AJ71"/>
    <mergeCell ref="B68:J68"/>
    <mergeCell ref="K68:AH68"/>
    <mergeCell ref="B69:E69"/>
    <mergeCell ref="F69:AJ69"/>
    <mergeCell ref="F70:AJ70"/>
    <mergeCell ref="A47:M47"/>
    <mergeCell ref="A48:M48"/>
    <mergeCell ref="Z48:AK48"/>
    <mergeCell ref="N48:Y48"/>
    <mergeCell ref="A50:M50"/>
    <mergeCell ref="Z52:AK52"/>
    <mergeCell ref="A53:M53"/>
    <mergeCell ref="N53:Y53"/>
    <mergeCell ref="B75:H75"/>
    <mergeCell ref="I75:O75"/>
    <mergeCell ref="P75:V75"/>
    <mergeCell ref="W75:AC75"/>
    <mergeCell ref="AD75:AK75"/>
    <mergeCell ref="N61:Y61"/>
    <mergeCell ref="Z62:AK62"/>
    <mergeCell ref="A61:M61"/>
    <mergeCell ref="Z61:AK61"/>
    <mergeCell ref="B62:M62"/>
    <mergeCell ref="N62:Y62"/>
    <mergeCell ref="AD72:AK72"/>
    <mergeCell ref="AD73:AK73"/>
    <mergeCell ref="H65:I65"/>
    <mergeCell ref="I73:O73"/>
    <mergeCell ref="P73:V73"/>
    <mergeCell ref="W73:AC73"/>
    <mergeCell ref="AD74:AK74"/>
    <mergeCell ref="B65:G65"/>
    <mergeCell ref="B74:H74"/>
    <mergeCell ref="I74:O74"/>
    <mergeCell ref="P74:V74"/>
    <mergeCell ref="W74:AC74"/>
    <mergeCell ref="B73:H73"/>
    <mergeCell ref="N47:Y47"/>
    <mergeCell ref="Z47:AK47"/>
    <mergeCell ref="A49:M49"/>
    <mergeCell ref="N49:Y49"/>
    <mergeCell ref="Z49:AK49"/>
    <mergeCell ref="E42:K42"/>
    <mergeCell ref="AA42:AK42"/>
    <mergeCell ref="E43:K43"/>
    <mergeCell ref="AA43:AK43"/>
    <mergeCell ref="A46:M46"/>
    <mergeCell ref="L42:P42"/>
    <mergeCell ref="L43:P43"/>
    <mergeCell ref="L44:P44"/>
    <mergeCell ref="Q42:U42"/>
    <mergeCell ref="Q43:U43"/>
    <mergeCell ref="Q44:U44"/>
    <mergeCell ref="V42:Z42"/>
    <mergeCell ref="V43:Z43"/>
    <mergeCell ref="V44:Z44"/>
    <mergeCell ref="E44:K44"/>
    <mergeCell ref="AA44:AK44"/>
    <mergeCell ref="N46:Y46"/>
    <mergeCell ref="Z46:AK46"/>
    <mergeCell ref="L40:P40"/>
    <mergeCell ref="L41:P41"/>
    <mergeCell ref="Q40:U40"/>
    <mergeCell ref="Q41:U41"/>
    <mergeCell ref="V40:Z40"/>
    <mergeCell ref="V41:Z41"/>
    <mergeCell ref="E41:K41"/>
    <mergeCell ref="AA41:AK41"/>
    <mergeCell ref="E40:K40"/>
    <mergeCell ref="AA40:AK40"/>
    <mergeCell ref="B16:G16"/>
    <mergeCell ref="A17:G18"/>
    <mergeCell ref="P17:W17"/>
    <mergeCell ref="H17:O17"/>
    <mergeCell ref="N18:O18"/>
    <mergeCell ref="P18:R18"/>
    <mergeCell ref="S18:U18"/>
    <mergeCell ref="H18:J18"/>
    <mergeCell ref="X17:AE17"/>
    <mergeCell ref="K19:M19"/>
    <mergeCell ref="P19:R19"/>
    <mergeCell ref="P20:R20"/>
    <mergeCell ref="S19:U19"/>
    <mergeCell ref="S20:U20"/>
    <mergeCell ref="X19:Z19"/>
    <mergeCell ref="X20:Z20"/>
    <mergeCell ref="AD26:AE26"/>
    <mergeCell ref="V18:W18"/>
    <mergeCell ref="X18:Z18"/>
    <mergeCell ref="AA18:AC18"/>
    <mergeCell ref="AD18:AE18"/>
    <mergeCell ref="AD23:AE23"/>
    <mergeCell ref="AD19:AE19"/>
    <mergeCell ref="AD20:AE20"/>
    <mergeCell ref="AA19:AC19"/>
    <mergeCell ref="AA20:AC20"/>
    <mergeCell ref="B59:M59"/>
    <mergeCell ref="P27:R27"/>
    <mergeCell ref="Z59:AK59"/>
    <mergeCell ref="B60:M60"/>
    <mergeCell ref="Z53:AK53"/>
    <mergeCell ref="A52:M52"/>
    <mergeCell ref="N52:Y52"/>
    <mergeCell ref="N59:Y59"/>
    <mergeCell ref="AF17:AK18"/>
    <mergeCell ref="K18:M18"/>
    <mergeCell ref="A23:G23"/>
    <mergeCell ref="H23:J23"/>
    <mergeCell ref="K23:M23"/>
    <mergeCell ref="N23:O23"/>
    <mergeCell ref="P23:R23"/>
    <mergeCell ref="X28:Z28"/>
    <mergeCell ref="AF19:AK19"/>
    <mergeCell ref="A26:G26"/>
    <mergeCell ref="N26:O26"/>
    <mergeCell ref="V26:W26"/>
    <mergeCell ref="AF20:AK20"/>
    <mergeCell ref="H19:J19"/>
    <mergeCell ref="H20:J20"/>
    <mergeCell ref="K20:M20"/>
    <mergeCell ref="AF26:AK26"/>
    <mergeCell ref="AD27:AE27"/>
    <mergeCell ref="AF27:AK27"/>
    <mergeCell ref="A32:G32"/>
    <mergeCell ref="N32:O32"/>
    <mergeCell ref="A31:G31"/>
    <mergeCell ref="N31:O31"/>
    <mergeCell ref="H32:J32"/>
    <mergeCell ref="AF30:AK30"/>
    <mergeCell ref="V29:W29"/>
    <mergeCell ref="AD29:AE29"/>
    <mergeCell ref="V28:W28"/>
    <mergeCell ref="AD28:AE28"/>
    <mergeCell ref="AF28:AK28"/>
    <mergeCell ref="V30:W30"/>
    <mergeCell ref="A29:G29"/>
    <mergeCell ref="S27:U27"/>
    <mergeCell ref="S28:U28"/>
    <mergeCell ref="AA27:AC27"/>
    <mergeCell ref="AA28:AC28"/>
    <mergeCell ref="V31:W31"/>
    <mergeCell ref="AD31:AE31"/>
    <mergeCell ref="AF31:AK31"/>
    <mergeCell ref="S29:U29"/>
    <mergeCell ref="B1:AK1"/>
    <mergeCell ref="Z3:AF3"/>
    <mergeCell ref="Z5:AF5"/>
    <mergeCell ref="Z7:AF7"/>
    <mergeCell ref="Z9:AF9"/>
    <mergeCell ref="A57:I57"/>
    <mergeCell ref="N60:Y60"/>
    <mergeCell ref="Z60:AK60"/>
    <mergeCell ref="N56:Y56"/>
    <mergeCell ref="Z56:AK56"/>
    <mergeCell ref="A55:M55"/>
    <mergeCell ref="N55:Y55"/>
    <mergeCell ref="Z55:AK55"/>
    <mergeCell ref="N50:Y50"/>
    <mergeCell ref="Z50:AK50"/>
    <mergeCell ref="A54:M54"/>
    <mergeCell ref="N54:Y54"/>
    <mergeCell ref="Z54:AK54"/>
    <mergeCell ref="A56:M56"/>
    <mergeCell ref="B58:M58"/>
    <mergeCell ref="N58:Y58"/>
    <mergeCell ref="Z58:AK58"/>
    <mergeCell ref="H26:J26"/>
    <mergeCell ref="X26:Z26"/>
  </mergeCells>
  <phoneticPr fontId="7" type="noConversion"/>
  <conditionalFormatting sqref="H65:I65 N53:Y56 V19:W24 AD19:AE24 AD26:AE33 V26:W33">
    <cfRule type="cellIs" dxfId="6" priority="40" operator="equal">
      <formula>"否"</formula>
    </cfRule>
  </conditionalFormatting>
  <conditionalFormatting sqref="N19:O24 N26:O33">
    <cfRule type="cellIs" dxfId="5" priority="39" operator="equal">
      <formula>"否"</formula>
    </cfRule>
  </conditionalFormatting>
  <conditionalFormatting sqref="T13:Y16">
    <cfRule type="cellIs" dxfId="4" priority="36" operator="equal">
      <formula>"否"</formula>
    </cfRule>
  </conditionalFormatting>
  <conditionalFormatting sqref="L40:Z44">
    <cfRule type="cellIs" dxfId="3" priority="30" operator="equal">
      <formula>"否"</formula>
    </cfRule>
  </conditionalFormatting>
  <conditionalFormatting sqref="N47:Y48 N50:Y50">
    <cfRule type="cellIs" dxfId="2" priority="29" operator="equal">
      <formula>"否"</formula>
    </cfRule>
  </conditionalFormatting>
  <conditionalFormatting sqref="N59:Y62">
    <cfRule type="cellIs" dxfId="1" priority="27" operator="equal">
      <formula>"否"</formula>
    </cfRule>
  </conditionalFormatting>
  <conditionalFormatting sqref="AM14">
    <cfRule type="colorScale" priority="10">
      <colorScale>
        <cfvo type="num" val="0"/>
        <cfvo type="num" val="100"/>
        <cfvo type="num" val="300"/>
        <color theme="0"/>
        <color rgb="FFFFEB84"/>
        <color rgb="FFFFC000"/>
      </colorScale>
    </cfRule>
  </conditionalFormatting>
  <conditionalFormatting sqref="N49:Y49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  <ignoredErrors>
    <ignoredError sqref="K20 T27:U27 W27:Z27 O27:R27 AB27:AC27 L27:M27 K27 N27 S27 AA27 V27" formula="1"/>
    <ignoredError sqref="P73:V74 AY47:BA5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X103"/>
  <sheetViews>
    <sheetView tabSelected="1" topLeftCell="E1" zoomScaleNormal="100" workbookViewId="0">
      <selection activeCell="AO59" sqref="AO59:AX59"/>
    </sheetView>
  </sheetViews>
  <sheetFormatPr defaultRowHeight="13.5"/>
  <cols>
    <col min="1" max="11" width="2.375" style="63" customWidth="1"/>
    <col min="12" max="12" width="4.5" style="63" customWidth="1"/>
    <col min="13" max="27" width="2.375" style="63" customWidth="1"/>
    <col min="28" max="28" width="3.625" style="63" customWidth="1"/>
    <col min="29" max="31" width="2.375" style="63" customWidth="1"/>
    <col min="32" max="32" width="4.5" style="63" customWidth="1"/>
    <col min="33" max="39" width="2.375" style="63" customWidth="1"/>
    <col min="40" max="40" width="5.125" style="63" customWidth="1"/>
    <col min="41" max="49" width="2.375" style="63" customWidth="1"/>
    <col min="50" max="50" width="31.875" style="63" customWidth="1"/>
    <col min="51" max="54" width="12.375" style="63" customWidth="1"/>
    <col min="55" max="56" width="12.375" style="36" customWidth="1"/>
    <col min="57" max="57" width="14" style="193" customWidth="1"/>
    <col min="58" max="58" width="8.5" style="193" bestFit="1" customWidth="1"/>
    <col min="59" max="59" width="9.25" style="193" customWidth="1"/>
    <col min="60" max="62" width="11.5" style="193" customWidth="1"/>
    <col min="63" max="63" width="4.875" style="193" customWidth="1"/>
    <col min="64" max="64" width="6.125" style="193" customWidth="1"/>
    <col min="65" max="65" width="14.25" style="193" bestFit="1" customWidth="1"/>
    <col min="66" max="84" width="11.5" style="193" customWidth="1"/>
    <col min="85" max="102" width="9" style="36"/>
    <col min="103" max="16384" width="9" style="63"/>
  </cols>
  <sheetData>
    <row r="1" spans="1:84" ht="20.25">
      <c r="A1" s="522" t="s">
        <v>396</v>
      </c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2"/>
      <c r="W1" s="522"/>
      <c r="X1" s="522"/>
      <c r="Y1" s="522"/>
      <c r="Z1" s="522"/>
      <c r="AA1" s="522"/>
      <c r="AB1" s="522"/>
      <c r="AC1" s="522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172"/>
      <c r="AZ1" s="172"/>
      <c r="BA1" s="172"/>
      <c r="BB1" s="172"/>
      <c r="BC1" s="191"/>
      <c r="BD1" s="191"/>
      <c r="BE1" s="191"/>
      <c r="BF1" s="191"/>
      <c r="BG1" s="191"/>
      <c r="BH1" s="191"/>
      <c r="BI1" s="192"/>
      <c r="BJ1" s="192"/>
      <c r="BK1" s="192"/>
      <c r="CF1" s="191"/>
    </row>
    <row r="2" spans="1:84" ht="15.75" thickBot="1">
      <c r="A2" s="173" t="s">
        <v>0</v>
      </c>
      <c r="B2" s="174"/>
      <c r="C2" s="175" t="str">
        <f>宏站验收记录单!F3</f>
        <v>长沙县海吉星菜市场北侧HL-D3900393222PT</v>
      </c>
      <c r="D2" s="175"/>
      <c r="E2" s="175"/>
      <c r="F2" s="175"/>
      <c r="G2" s="175"/>
      <c r="H2" s="175"/>
      <c r="I2" s="176"/>
      <c r="J2" s="176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  <c r="V2" s="176"/>
      <c r="W2" s="178"/>
      <c r="X2" s="179"/>
      <c r="Y2" s="179"/>
      <c r="Z2" s="180"/>
      <c r="AA2" s="476" t="s">
        <v>363</v>
      </c>
      <c r="AB2" s="476"/>
      <c r="AC2" s="473">
        <f>宏站验收记录单!F5</f>
        <v>393222</v>
      </c>
      <c r="AD2" s="473"/>
      <c r="AE2" s="473"/>
      <c r="AF2" s="473"/>
      <c r="AG2" s="473"/>
      <c r="AH2" s="475" t="s">
        <v>362</v>
      </c>
      <c r="AI2" s="475"/>
      <c r="AJ2" s="475"/>
      <c r="AK2" s="474" t="str">
        <f>宏站验收记录单!Z3</f>
        <v/>
      </c>
      <c r="AL2" s="474"/>
      <c r="AM2" s="474"/>
      <c r="AN2" s="474"/>
      <c r="AO2" s="474"/>
      <c r="AP2" s="474"/>
      <c r="AQ2" s="474"/>
      <c r="AR2" s="181"/>
      <c r="AS2" s="473" t="s">
        <v>361</v>
      </c>
      <c r="AT2" s="473"/>
      <c r="AU2" s="473"/>
      <c r="AV2" s="473"/>
      <c r="AW2" s="473"/>
      <c r="AX2" s="182" t="str">
        <f>IF(宏站验收记录单!I74="","",宏站验收记录单!I74)</f>
        <v/>
      </c>
      <c r="AY2" s="182"/>
      <c r="AZ2" s="182"/>
      <c r="BA2" s="182"/>
      <c r="BB2" s="182"/>
      <c r="BC2" s="194"/>
      <c r="BD2" s="194"/>
      <c r="BE2" s="194"/>
      <c r="BF2" s="194"/>
      <c r="BG2" s="194"/>
      <c r="BH2" s="195"/>
      <c r="BI2" s="195"/>
      <c r="BJ2" s="195"/>
      <c r="BK2" s="192"/>
      <c r="CF2" s="194"/>
    </row>
    <row r="3" spans="1:84" ht="18.75">
      <c r="A3" s="523" t="s">
        <v>216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4"/>
      <c r="T3" s="524"/>
      <c r="U3" s="524"/>
      <c r="V3" s="524"/>
      <c r="W3" s="524"/>
      <c r="X3" s="524"/>
      <c r="Y3" s="524"/>
      <c r="Z3" s="524"/>
      <c r="AA3" s="524"/>
      <c r="AB3" s="524"/>
      <c r="AC3" s="524"/>
      <c r="AD3" s="524"/>
      <c r="AE3" s="524"/>
      <c r="AF3" s="524"/>
      <c r="AG3" s="524"/>
      <c r="AH3" s="524"/>
      <c r="AI3" s="524"/>
      <c r="AJ3" s="524"/>
      <c r="AK3" s="524"/>
      <c r="AL3" s="524"/>
      <c r="AM3" s="524"/>
      <c r="AN3" s="524"/>
      <c r="AO3" s="525" t="s">
        <v>12</v>
      </c>
      <c r="AP3" s="525"/>
      <c r="AQ3" s="525"/>
      <c r="AR3" s="525"/>
      <c r="AS3" s="525"/>
      <c r="AT3" s="525"/>
      <c r="AU3" s="525"/>
      <c r="AV3" s="525"/>
      <c r="AW3" s="525"/>
      <c r="AX3" s="526"/>
      <c r="AY3" s="183"/>
      <c r="AZ3" s="183"/>
      <c r="BA3" s="183"/>
      <c r="BB3" s="183"/>
      <c r="BC3" s="196"/>
      <c r="BD3" s="196"/>
      <c r="BE3" s="196"/>
      <c r="BF3" s="196"/>
      <c r="BG3" s="197"/>
      <c r="BH3" s="195" t="s">
        <v>272</v>
      </c>
      <c r="BI3" s="195" t="s">
        <v>273</v>
      </c>
      <c r="BJ3" s="195" t="s">
        <v>274</v>
      </c>
      <c r="BK3" s="197"/>
      <c r="CF3" s="197"/>
    </row>
    <row r="4" spans="1:84">
      <c r="A4" s="495" t="s">
        <v>67</v>
      </c>
      <c r="B4" s="486"/>
      <c r="C4" s="486"/>
      <c r="D4" s="486"/>
      <c r="E4" s="485" t="s">
        <v>68</v>
      </c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 t="s">
        <v>168</v>
      </c>
      <c r="Q4" s="485"/>
      <c r="R4" s="485"/>
      <c r="S4" s="485"/>
      <c r="T4" s="485"/>
      <c r="U4" s="485"/>
      <c r="V4" s="485"/>
      <c r="W4" s="485" t="s">
        <v>169</v>
      </c>
      <c r="X4" s="485"/>
      <c r="Y4" s="485"/>
      <c r="Z4" s="485"/>
      <c r="AA4" s="485"/>
      <c r="AB4" s="485"/>
      <c r="AC4" s="485" t="s">
        <v>71</v>
      </c>
      <c r="AD4" s="485"/>
      <c r="AE4" s="485"/>
      <c r="AF4" s="485"/>
      <c r="AG4" s="485"/>
      <c r="AH4" s="485"/>
      <c r="AI4" s="485" t="s">
        <v>72</v>
      </c>
      <c r="AJ4" s="485"/>
      <c r="AK4" s="485"/>
      <c r="AL4" s="485"/>
      <c r="AM4" s="485"/>
      <c r="AN4" s="485"/>
      <c r="AO4" s="485" t="s">
        <v>73</v>
      </c>
      <c r="AP4" s="486"/>
      <c r="AQ4" s="486"/>
      <c r="AR4" s="486"/>
      <c r="AS4" s="486"/>
      <c r="AT4" s="486"/>
      <c r="AU4" s="486"/>
      <c r="AV4" s="486"/>
      <c r="AW4" s="486"/>
      <c r="AX4" s="487"/>
      <c r="AY4" s="184"/>
      <c r="AZ4" s="184"/>
      <c r="BA4" s="184"/>
      <c r="BB4" s="184"/>
      <c r="BC4" s="198"/>
      <c r="BD4" s="198"/>
      <c r="BE4" s="198"/>
      <c r="BG4" s="199" t="s">
        <v>237</v>
      </c>
      <c r="BH4" s="199" t="str">
        <f>IF(BH6="","",BH6)</f>
        <v/>
      </c>
      <c r="BI4" s="199" t="str">
        <f>IF(BI6="","",BI6)</f>
        <v/>
      </c>
      <c r="BJ4" s="199" t="str">
        <f>IF(BJ6="","",BJ6)</f>
        <v/>
      </c>
      <c r="BK4" s="199"/>
      <c r="CF4" s="200"/>
    </row>
    <row r="5" spans="1:84">
      <c r="A5" s="495"/>
      <c r="B5" s="486"/>
      <c r="C5" s="486"/>
      <c r="D5" s="486"/>
      <c r="E5" s="484" t="s">
        <v>33</v>
      </c>
      <c r="F5" s="484"/>
      <c r="G5" s="484"/>
      <c r="H5" s="484"/>
      <c r="I5" s="484"/>
      <c r="J5" s="484"/>
      <c r="K5" s="484"/>
      <c r="L5" s="484"/>
      <c r="M5" s="484"/>
      <c r="N5" s="484"/>
      <c r="O5" s="484"/>
      <c r="P5" s="454" t="str">
        <f>IF(BH6="","",IF(BH6&gt;=0,BH6,""))</f>
        <v/>
      </c>
      <c r="Q5" s="455"/>
      <c r="R5" s="455"/>
      <c r="S5" s="455"/>
      <c r="T5" s="455"/>
      <c r="U5" s="455"/>
      <c r="V5" s="456"/>
      <c r="W5" s="454" t="str">
        <f>IF(BH20="","",IF(BH20&gt;=0,BH20,""))</f>
        <v/>
      </c>
      <c r="X5" s="455"/>
      <c r="Y5" s="455"/>
      <c r="Z5" s="455"/>
      <c r="AA5" s="455"/>
      <c r="AB5" s="456"/>
      <c r="AC5" s="467" t="str">
        <f>IF(P5="","",IF(W5="",P5,P5-W5))</f>
        <v/>
      </c>
      <c r="AD5" s="468"/>
      <c r="AE5" s="468"/>
      <c r="AF5" s="468"/>
      <c r="AG5" s="468"/>
      <c r="AH5" s="469"/>
      <c r="AI5" s="470" t="str">
        <f>IF(P5="","",IF(W5="",0,IF(P5&lt;&gt;0,W5/P5,0)))</f>
        <v/>
      </c>
      <c r="AJ5" s="471"/>
      <c r="AK5" s="471"/>
      <c r="AL5" s="471"/>
      <c r="AM5" s="471"/>
      <c r="AN5" s="472"/>
      <c r="AO5" s="463" t="s">
        <v>195</v>
      </c>
      <c r="AP5" s="464"/>
      <c r="AQ5" s="464"/>
      <c r="AR5" s="464"/>
      <c r="AS5" s="464"/>
      <c r="AT5" s="464"/>
      <c r="AU5" s="464"/>
      <c r="AV5" s="464"/>
      <c r="AW5" s="464"/>
      <c r="AX5" s="465"/>
      <c r="AY5" s="185"/>
      <c r="AZ5" s="185"/>
      <c r="BA5" s="185"/>
      <c r="BB5" s="185"/>
      <c r="BC5" s="199"/>
      <c r="BD5" s="199"/>
      <c r="BE5" s="199"/>
      <c r="BF5" s="492" t="s">
        <v>277</v>
      </c>
      <c r="BG5" s="199" t="s">
        <v>236</v>
      </c>
      <c r="BH5" s="199"/>
      <c r="BI5" s="199"/>
      <c r="BJ5" s="199"/>
      <c r="CF5" s="200"/>
    </row>
    <row r="6" spans="1:84">
      <c r="A6" s="495"/>
      <c r="B6" s="486"/>
      <c r="C6" s="486"/>
      <c r="D6" s="486"/>
      <c r="E6" s="484" t="s">
        <v>34</v>
      </c>
      <c r="F6" s="484"/>
      <c r="G6" s="484"/>
      <c r="H6" s="484"/>
      <c r="I6" s="484"/>
      <c r="J6" s="484"/>
      <c r="K6" s="484"/>
      <c r="L6" s="484"/>
      <c r="M6" s="484"/>
      <c r="N6" s="484"/>
      <c r="O6" s="484"/>
      <c r="P6" s="454" t="str">
        <f>IF(BH6="","",IF(BH6&gt;=0,BH6,""))</f>
        <v/>
      </c>
      <c r="Q6" s="455"/>
      <c r="R6" s="455"/>
      <c r="S6" s="455"/>
      <c r="T6" s="455"/>
      <c r="U6" s="455"/>
      <c r="V6" s="456"/>
      <c r="W6" s="454" t="str">
        <f>IF(BH20="","",IF(BH20&gt;=0,BH20,""))</f>
        <v/>
      </c>
      <c r="X6" s="455"/>
      <c r="Y6" s="455"/>
      <c r="Z6" s="455"/>
      <c r="AA6" s="455"/>
      <c r="AB6" s="456"/>
      <c r="AC6" s="467" t="str">
        <f t="shared" ref="AC6:AC7" si="0">IF(P6="","",IF(W6="",P6,P6-W6))</f>
        <v/>
      </c>
      <c r="AD6" s="468"/>
      <c r="AE6" s="468"/>
      <c r="AF6" s="468"/>
      <c r="AG6" s="468"/>
      <c r="AH6" s="469"/>
      <c r="AI6" s="470" t="str">
        <f>IF(P6="","",IF(W6="",0,IF(P6&lt;&gt;0,W6/P6,0)))</f>
        <v/>
      </c>
      <c r="AJ6" s="471"/>
      <c r="AK6" s="471"/>
      <c r="AL6" s="471"/>
      <c r="AM6" s="471"/>
      <c r="AN6" s="472"/>
      <c r="AO6" s="463" t="s">
        <v>195</v>
      </c>
      <c r="AP6" s="464"/>
      <c r="AQ6" s="464"/>
      <c r="AR6" s="464"/>
      <c r="AS6" s="464"/>
      <c r="AT6" s="464"/>
      <c r="AU6" s="464"/>
      <c r="AV6" s="464"/>
      <c r="AW6" s="464"/>
      <c r="AX6" s="465"/>
      <c r="AY6" s="185"/>
      <c r="AZ6" s="185"/>
      <c r="BA6" s="185"/>
      <c r="BB6" s="185"/>
      <c r="BC6" s="199"/>
      <c r="BD6" s="199"/>
      <c r="BE6" s="199"/>
      <c r="BF6" s="492"/>
      <c r="BG6" s="199" t="s">
        <v>238</v>
      </c>
      <c r="BH6" s="199"/>
      <c r="BI6" s="199"/>
      <c r="BJ6" s="199"/>
      <c r="CF6" s="200"/>
    </row>
    <row r="7" spans="1:84">
      <c r="A7" s="495"/>
      <c r="B7" s="486"/>
      <c r="C7" s="486"/>
      <c r="D7" s="486"/>
      <c r="E7" s="484" t="s">
        <v>218</v>
      </c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54" t="str">
        <f>IF(BH6="","",IF(BH6&gt;=0,BH6,""))</f>
        <v/>
      </c>
      <c r="Q7" s="455"/>
      <c r="R7" s="455"/>
      <c r="S7" s="455"/>
      <c r="T7" s="455"/>
      <c r="U7" s="455"/>
      <c r="V7" s="456"/>
      <c r="W7" s="454" t="str">
        <f>IF(BH20="","",IF(BH20&gt;=0,BH20,""))</f>
        <v/>
      </c>
      <c r="X7" s="455"/>
      <c r="Y7" s="455"/>
      <c r="Z7" s="455"/>
      <c r="AA7" s="455"/>
      <c r="AB7" s="456"/>
      <c r="AC7" s="467" t="str">
        <f t="shared" si="0"/>
        <v/>
      </c>
      <c r="AD7" s="468"/>
      <c r="AE7" s="468"/>
      <c r="AF7" s="468"/>
      <c r="AG7" s="468"/>
      <c r="AH7" s="469"/>
      <c r="AI7" s="470" t="str">
        <f>IF(P7="","",IF(W7="",0,IF(P7&lt;&gt;0,W7/P7,0)))</f>
        <v/>
      </c>
      <c r="AJ7" s="471"/>
      <c r="AK7" s="471"/>
      <c r="AL7" s="471"/>
      <c r="AM7" s="471"/>
      <c r="AN7" s="472"/>
      <c r="AO7" s="463" t="s">
        <v>195</v>
      </c>
      <c r="AP7" s="464"/>
      <c r="AQ7" s="464"/>
      <c r="AR7" s="464"/>
      <c r="AS7" s="464"/>
      <c r="AT7" s="464"/>
      <c r="AU7" s="464"/>
      <c r="AV7" s="464"/>
      <c r="AW7" s="464"/>
      <c r="AX7" s="465"/>
      <c r="AY7" s="185"/>
      <c r="AZ7" s="185"/>
      <c r="BA7" s="185"/>
      <c r="BB7" s="185"/>
      <c r="BC7" s="199"/>
      <c r="BD7" s="199"/>
      <c r="BE7" s="199"/>
      <c r="BF7" s="492"/>
      <c r="BG7" s="199" t="s">
        <v>239</v>
      </c>
      <c r="BH7" s="199"/>
      <c r="BI7" s="199"/>
      <c r="BJ7" s="199"/>
      <c r="CF7" s="200"/>
    </row>
    <row r="8" spans="1:84">
      <c r="A8" s="495"/>
      <c r="B8" s="486"/>
      <c r="C8" s="486"/>
      <c r="D8" s="486"/>
      <c r="E8" s="460" t="s">
        <v>422</v>
      </c>
      <c r="F8" s="461"/>
      <c r="G8" s="461"/>
      <c r="H8" s="461"/>
      <c r="I8" s="461"/>
      <c r="J8" s="461"/>
      <c r="K8" s="461"/>
      <c r="L8" s="461"/>
      <c r="M8" s="461"/>
      <c r="N8" s="461"/>
      <c r="O8" s="462"/>
      <c r="P8" s="454"/>
      <c r="Q8" s="455"/>
      <c r="R8" s="455"/>
      <c r="S8" s="455"/>
      <c r="T8" s="455"/>
      <c r="U8" s="455"/>
      <c r="V8" s="456"/>
      <c r="W8" s="454"/>
      <c r="X8" s="455"/>
      <c r="Y8" s="455"/>
      <c r="Z8" s="455"/>
      <c r="AA8" s="455"/>
      <c r="AB8" s="456"/>
      <c r="AC8" s="467"/>
      <c r="AD8" s="468"/>
      <c r="AE8" s="468"/>
      <c r="AF8" s="468"/>
      <c r="AG8" s="468"/>
      <c r="AH8" s="469"/>
      <c r="AI8" s="470"/>
      <c r="AJ8" s="471"/>
      <c r="AK8" s="471"/>
      <c r="AL8" s="471"/>
      <c r="AM8" s="471"/>
      <c r="AN8" s="472"/>
      <c r="AO8" s="463" t="s">
        <v>436</v>
      </c>
      <c r="AP8" s="464"/>
      <c r="AQ8" s="464"/>
      <c r="AR8" s="464"/>
      <c r="AS8" s="464"/>
      <c r="AT8" s="464"/>
      <c r="AU8" s="464"/>
      <c r="AV8" s="464"/>
      <c r="AW8" s="464"/>
      <c r="AX8" s="465"/>
      <c r="AY8" s="185"/>
      <c r="AZ8" s="185"/>
      <c r="BA8" s="185"/>
      <c r="BB8" s="185"/>
      <c r="BC8" s="215"/>
      <c r="BD8" s="215"/>
      <c r="BE8" s="215"/>
      <c r="BF8" s="492"/>
      <c r="BG8" s="215"/>
      <c r="BH8" s="215"/>
      <c r="BI8" s="215"/>
      <c r="BJ8" s="215"/>
      <c r="CF8" s="200"/>
    </row>
    <row r="9" spans="1:84">
      <c r="A9" s="495"/>
      <c r="B9" s="486"/>
      <c r="C9" s="486"/>
      <c r="D9" s="486"/>
      <c r="E9" s="460" t="s">
        <v>423</v>
      </c>
      <c r="F9" s="461"/>
      <c r="G9" s="461"/>
      <c r="H9" s="461"/>
      <c r="I9" s="461"/>
      <c r="J9" s="461"/>
      <c r="K9" s="461"/>
      <c r="L9" s="461"/>
      <c r="M9" s="461"/>
      <c r="N9" s="461"/>
      <c r="O9" s="462"/>
      <c r="P9" s="454"/>
      <c r="Q9" s="455"/>
      <c r="R9" s="455"/>
      <c r="S9" s="455"/>
      <c r="T9" s="455"/>
      <c r="U9" s="455"/>
      <c r="V9" s="456"/>
      <c r="W9" s="454"/>
      <c r="X9" s="455"/>
      <c r="Y9" s="455"/>
      <c r="Z9" s="455"/>
      <c r="AA9" s="455"/>
      <c r="AB9" s="456"/>
      <c r="AC9" s="454"/>
      <c r="AD9" s="455"/>
      <c r="AE9" s="455"/>
      <c r="AF9" s="455"/>
      <c r="AG9" s="455"/>
      <c r="AH9" s="456"/>
      <c r="AI9" s="454"/>
      <c r="AJ9" s="455"/>
      <c r="AK9" s="455"/>
      <c r="AL9" s="455"/>
      <c r="AM9" s="455"/>
      <c r="AN9" s="456"/>
      <c r="AO9" s="463" t="s">
        <v>437</v>
      </c>
      <c r="AP9" s="464"/>
      <c r="AQ9" s="464"/>
      <c r="AR9" s="464"/>
      <c r="AS9" s="464"/>
      <c r="AT9" s="464"/>
      <c r="AU9" s="464"/>
      <c r="AV9" s="464"/>
      <c r="AW9" s="464"/>
      <c r="AX9" s="465"/>
      <c r="AY9" s="185"/>
      <c r="AZ9" s="185"/>
      <c r="BA9" s="185"/>
      <c r="BB9" s="185"/>
      <c r="BC9" s="215"/>
      <c r="BD9" s="215"/>
      <c r="BE9" s="215"/>
      <c r="BF9" s="492"/>
      <c r="BG9" s="215"/>
      <c r="BH9" s="215"/>
      <c r="BI9" s="215"/>
      <c r="BJ9" s="215"/>
      <c r="CF9" s="200"/>
    </row>
    <row r="10" spans="1:84">
      <c r="A10" s="495"/>
      <c r="B10" s="486"/>
      <c r="C10" s="486"/>
      <c r="D10" s="486"/>
      <c r="E10" s="460" t="s">
        <v>424</v>
      </c>
      <c r="F10" s="461"/>
      <c r="G10" s="461"/>
      <c r="H10" s="461"/>
      <c r="I10" s="461"/>
      <c r="J10" s="461"/>
      <c r="K10" s="461"/>
      <c r="L10" s="461"/>
      <c r="M10" s="461"/>
      <c r="N10" s="461"/>
      <c r="O10" s="462"/>
      <c r="P10" s="454"/>
      <c r="Q10" s="455"/>
      <c r="R10" s="455"/>
      <c r="S10" s="455"/>
      <c r="T10" s="455"/>
      <c r="U10" s="455"/>
      <c r="V10" s="456"/>
      <c r="W10" s="454"/>
      <c r="X10" s="455"/>
      <c r="Y10" s="455"/>
      <c r="Z10" s="455"/>
      <c r="AA10" s="455"/>
      <c r="AB10" s="456"/>
      <c r="AC10" s="454"/>
      <c r="AD10" s="455"/>
      <c r="AE10" s="455"/>
      <c r="AF10" s="455"/>
      <c r="AG10" s="455"/>
      <c r="AH10" s="456"/>
      <c r="AI10" s="454"/>
      <c r="AJ10" s="455"/>
      <c r="AK10" s="455"/>
      <c r="AL10" s="455"/>
      <c r="AM10" s="455"/>
      <c r="AN10" s="456"/>
      <c r="AO10" s="463" t="s">
        <v>438</v>
      </c>
      <c r="AP10" s="464"/>
      <c r="AQ10" s="464"/>
      <c r="AR10" s="464"/>
      <c r="AS10" s="464"/>
      <c r="AT10" s="464"/>
      <c r="AU10" s="464"/>
      <c r="AV10" s="464"/>
      <c r="AW10" s="464"/>
      <c r="AX10" s="465"/>
      <c r="AY10" s="185"/>
      <c r="AZ10" s="185"/>
      <c r="BA10" s="185"/>
      <c r="BB10" s="185"/>
      <c r="BC10" s="215"/>
      <c r="BD10" s="215"/>
      <c r="BE10" s="215"/>
      <c r="BF10" s="492"/>
      <c r="BG10" s="215"/>
      <c r="BH10" s="215"/>
      <c r="BI10" s="215"/>
      <c r="BJ10" s="215"/>
      <c r="CF10" s="200"/>
    </row>
    <row r="11" spans="1:84">
      <c r="A11" s="495"/>
      <c r="B11" s="486"/>
      <c r="C11" s="486"/>
      <c r="D11" s="486"/>
      <c r="E11" s="460" t="s">
        <v>425</v>
      </c>
      <c r="F11" s="461"/>
      <c r="G11" s="461"/>
      <c r="H11" s="461"/>
      <c r="I11" s="461"/>
      <c r="J11" s="461"/>
      <c r="K11" s="461"/>
      <c r="L11" s="461"/>
      <c r="M11" s="461"/>
      <c r="N11" s="461"/>
      <c r="O11" s="462"/>
      <c r="P11" s="454"/>
      <c r="Q11" s="455"/>
      <c r="R11" s="455"/>
      <c r="S11" s="455"/>
      <c r="T11" s="455"/>
      <c r="U11" s="455"/>
      <c r="V11" s="456"/>
      <c r="W11" s="454"/>
      <c r="X11" s="455"/>
      <c r="Y11" s="455"/>
      <c r="Z11" s="455"/>
      <c r="AA11" s="455"/>
      <c r="AB11" s="456"/>
      <c r="AC11" s="454"/>
      <c r="AD11" s="455"/>
      <c r="AE11" s="455"/>
      <c r="AF11" s="455"/>
      <c r="AG11" s="455"/>
      <c r="AH11" s="456"/>
      <c r="AI11" s="454"/>
      <c r="AJ11" s="455"/>
      <c r="AK11" s="455"/>
      <c r="AL11" s="455"/>
      <c r="AM11" s="455"/>
      <c r="AN11" s="456"/>
      <c r="AO11" s="463" t="s">
        <v>438</v>
      </c>
      <c r="AP11" s="464"/>
      <c r="AQ11" s="464"/>
      <c r="AR11" s="464"/>
      <c r="AS11" s="464"/>
      <c r="AT11" s="464"/>
      <c r="AU11" s="464"/>
      <c r="AV11" s="464"/>
      <c r="AW11" s="464"/>
      <c r="AX11" s="465"/>
      <c r="AY11" s="185"/>
      <c r="AZ11" s="185"/>
      <c r="BA11" s="185"/>
      <c r="BB11" s="185"/>
      <c r="BC11" s="215"/>
      <c r="BD11" s="215"/>
      <c r="BE11" s="215"/>
      <c r="BF11" s="492"/>
      <c r="BG11" s="215"/>
      <c r="BH11" s="215"/>
      <c r="BI11" s="215"/>
      <c r="BJ11" s="215"/>
      <c r="CF11" s="200"/>
    </row>
    <row r="12" spans="1:84">
      <c r="A12" s="495"/>
      <c r="B12" s="486"/>
      <c r="C12" s="486"/>
      <c r="D12" s="486"/>
      <c r="E12" s="460" t="s">
        <v>429</v>
      </c>
      <c r="F12" s="461"/>
      <c r="G12" s="461"/>
      <c r="H12" s="461"/>
      <c r="I12" s="461"/>
      <c r="J12" s="461"/>
      <c r="K12" s="461"/>
      <c r="L12" s="461"/>
      <c r="M12" s="461"/>
      <c r="N12" s="461"/>
      <c r="O12" s="462"/>
      <c r="P12" s="454"/>
      <c r="Q12" s="455"/>
      <c r="R12" s="455"/>
      <c r="S12" s="455"/>
      <c r="T12" s="455"/>
      <c r="U12" s="455"/>
      <c r="V12" s="456"/>
      <c r="W12" s="454"/>
      <c r="X12" s="455"/>
      <c r="Y12" s="455"/>
      <c r="Z12" s="455"/>
      <c r="AA12" s="455"/>
      <c r="AB12" s="456"/>
      <c r="AC12" s="454"/>
      <c r="AD12" s="455"/>
      <c r="AE12" s="455"/>
      <c r="AF12" s="455"/>
      <c r="AG12" s="455"/>
      <c r="AH12" s="456"/>
      <c r="AI12" s="454"/>
      <c r="AJ12" s="455"/>
      <c r="AK12" s="455"/>
      <c r="AL12" s="455"/>
      <c r="AM12" s="455"/>
      <c r="AN12" s="456"/>
      <c r="AO12" s="463" t="s">
        <v>439</v>
      </c>
      <c r="AP12" s="464"/>
      <c r="AQ12" s="464"/>
      <c r="AR12" s="464"/>
      <c r="AS12" s="464"/>
      <c r="AT12" s="464"/>
      <c r="AU12" s="464"/>
      <c r="AV12" s="464"/>
      <c r="AW12" s="464"/>
      <c r="AX12" s="465"/>
      <c r="AY12" s="185"/>
      <c r="AZ12" s="185"/>
      <c r="BA12" s="185"/>
      <c r="BB12" s="185"/>
      <c r="BC12" s="215"/>
      <c r="BD12" s="215"/>
      <c r="BE12" s="215"/>
      <c r="BF12" s="492"/>
      <c r="BG12" s="215"/>
      <c r="BH12" s="215"/>
      <c r="BI12" s="215"/>
      <c r="BJ12" s="215"/>
      <c r="CF12" s="200"/>
    </row>
    <row r="13" spans="1:84">
      <c r="A13" s="495"/>
      <c r="B13" s="486"/>
      <c r="C13" s="486"/>
      <c r="D13" s="486"/>
      <c r="E13" s="460" t="s">
        <v>430</v>
      </c>
      <c r="F13" s="461"/>
      <c r="G13" s="461"/>
      <c r="H13" s="461"/>
      <c r="I13" s="461"/>
      <c r="J13" s="461"/>
      <c r="K13" s="461"/>
      <c r="L13" s="461"/>
      <c r="M13" s="461"/>
      <c r="N13" s="461"/>
      <c r="O13" s="462"/>
      <c r="P13" s="454"/>
      <c r="Q13" s="455"/>
      <c r="R13" s="455"/>
      <c r="S13" s="455"/>
      <c r="T13" s="455"/>
      <c r="U13" s="455"/>
      <c r="V13" s="456"/>
      <c r="W13" s="454"/>
      <c r="X13" s="455"/>
      <c r="Y13" s="455"/>
      <c r="Z13" s="455"/>
      <c r="AA13" s="455"/>
      <c r="AB13" s="456"/>
      <c r="AC13" s="454"/>
      <c r="AD13" s="455"/>
      <c r="AE13" s="455"/>
      <c r="AF13" s="455"/>
      <c r="AG13" s="455"/>
      <c r="AH13" s="456"/>
      <c r="AI13" s="454"/>
      <c r="AJ13" s="455"/>
      <c r="AK13" s="455"/>
      <c r="AL13" s="455"/>
      <c r="AM13" s="455"/>
      <c r="AN13" s="456"/>
      <c r="AO13" s="463" t="s">
        <v>439</v>
      </c>
      <c r="AP13" s="464"/>
      <c r="AQ13" s="464"/>
      <c r="AR13" s="464"/>
      <c r="AS13" s="464"/>
      <c r="AT13" s="464"/>
      <c r="AU13" s="464"/>
      <c r="AV13" s="464"/>
      <c r="AW13" s="464"/>
      <c r="AX13" s="465"/>
      <c r="AY13" s="185"/>
      <c r="AZ13" s="185"/>
      <c r="BA13" s="185"/>
      <c r="BB13" s="185"/>
      <c r="BC13" s="215"/>
      <c r="BD13" s="215"/>
      <c r="BE13" s="215"/>
      <c r="BF13" s="492"/>
      <c r="BG13" s="215"/>
      <c r="BH13" s="215"/>
      <c r="BI13" s="215"/>
      <c r="BJ13" s="215"/>
      <c r="CF13" s="200"/>
    </row>
    <row r="14" spans="1:84">
      <c r="A14" s="495"/>
      <c r="B14" s="486"/>
      <c r="C14" s="486"/>
      <c r="D14" s="486"/>
      <c r="E14" s="460" t="s">
        <v>431</v>
      </c>
      <c r="F14" s="461"/>
      <c r="G14" s="461"/>
      <c r="H14" s="461"/>
      <c r="I14" s="461"/>
      <c r="J14" s="461"/>
      <c r="K14" s="461"/>
      <c r="L14" s="461"/>
      <c r="M14" s="461"/>
      <c r="N14" s="461"/>
      <c r="O14" s="462"/>
      <c r="P14" s="454"/>
      <c r="Q14" s="455"/>
      <c r="R14" s="455"/>
      <c r="S14" s="455"/>
      <c r="T14" s="455"/>
      <c r="U14" s="455"/>
      <c r="V14" s="456"/>
      <c r="W14" s="454"/>
      <c r="X14" s="455"/>
      <c r="Y14" s="455"/>
      <c r="Z14" s="455"/>
      <c r="AA14" s="455"/>
      <c r="AB14" s="456"/>
      <c r="AC14" s="454"/>
      <c r="AD14" s="455"/>
      <c r="AE14" s="455"/>
      <c r="AF14" s="455"/>
      <c r="AG14" s="455"/>
      <c r="AH14" s="456"/>
      <c r="AI14" s="454"/>
      <c r="AJ14" s="455"/>
      <c r="AK14" s="455"/>
      <c r="AL14" s="455"/>
      <c r="AM14" s="455"/>
      <c r="AN14" s="456"/>
      <c r="AO14" s="463" t="s">
        <v>439</v>
      </c>
      <c r="AP14" s="464"/>
      <c r="AQ14" s="464"/>
      <c r="AR14" s="464"/>
      <c r="AS14" s="464"/>
      <c r="AT14" s="464"/>
      <c r="AU14" s="464"/>
      <c r="AV14" s="464"/>
      <c r="AW14" s="464"/>
      <c r="AX14" s="465"/>
      <c r="AY14" s="185"/>
      <c r="AZ14" s="185"/>
      <c r="BA14" s="185"/>
      <c r="BB14" s="185"/>
      <c r="BC14" s="215"/>
      <c r="BD14" s="215"/>
      <c r="BE14" s="215"/>
      <c r="BF14" s="492"/>
      <c r="BG14" s="215"/>
      <c r="BH14" s="215"/>
      <c r="BI14" s="215"/>
      <c r="BJ14" s="215"/>
      <c r="CF14" s="200"/>
    </row>
    <row r="15" spans="1:84">
      <c r="A15" s="495"/>
      <c r="B15" s="486"/>
      <c r="C15" s="486"/>
      <c r="D15" s="486"/>
      <c r="E15" s="460" t="s">
        <v>432</v>
      </c>
      <c r="F15" s="461"/>
      <c r="G15" s="461"/>
      <c r="H15" s="461"/>
      <c r="I15" s="461"/>
      <c r="J15" s="461"/>
      <c r="K15" s="461"/>
      <c r="L15" s="461"/>
      <c r="M15" s="461"/>
      <c r="N15" s="461"/>
      <c r="O15" s="462"/>
      <c r="P15" s="454"/>
      <c r="Q15" s="455"/>
      <c r="R15" s="455"/>
      <c r="S15" s="455"/>
      <c r="T15" s="455"/>
      <c r="U15" s="455"/>
      <c r="V15" s="456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5"/>
      <c r="AN15" s="456"/>
      <c r="AO15" s="463" t="s">
        <v>439</v>
      </c>
      <c r="AP15" s="464"/>
      <c r="AQ15" s="464"/>
      <c r="AR15" s="464"/>
      <c r="AS15" s="464"/>
      <c r="AT15" s="464"/>
      <c r="AU15" s="464"/>
      <c r="AV15" s="464"/>
      <c r="AW15" s="464"/>
      <c r="AX15" s="465"/>
      <c r="AY15" s="185"/>
      <c r="AZ15" s="185"/>
      <c r="BA15" s="185"/>
      <c r="BB15" s="185"/>
      <c r="BC15" s="215"/>
      <c r="BD15" s="215"/>
      <c r="BE15" s="215"/>
      <c r="BF15" s="492"/>
      <c r="BG15" s="215"/>
      <c r="BH15" s="215"/>
      <c r="BI15" s="215"/>
      <c r="BJ15" s="215"/>
      <c r="CF15" s="200"/>
    </row>
    <row r="16" spans="1:84">
      <c r="A16" s="495"/>
      <c r="B16" s="486"/>
      <c r="C16" s="486"/>
      <c r="D16" s="486"/>
      <c r="E16" s="460" t="s">
        <v>428</v>
      </c>
      <c r="F16" s="461"/>
      <c r="G16" s="461"/>
      <c r="H16" s="461"/>
      <c r="I16" s="461"/>
      <c r="J16" s="461"/>
      <c r="K16" s="461"/>
      <c r="L16" s="461"/>
      <c r="M16" s="461"/>
      <c r="N16" s="461"/>
      <c r="O16" s="462"/>
      <c r="P16" s="454"/>
      <c r="Q16" s="455"/>
      <c r="R16" s="455"/>
      <c r="S16" s="455"/>
      <c r="T16" s="455"/>
      <c r="U16" s="455"/>
      <c r="V16" s="456"/>
      <c r="W16" s="454"/>
      <c r="X16" s="455"/>
      <c r="Y16" s="455"/>
      <c r="Z16" s="455"/>
      <c r="AA16" s="455"/>
      <c r="AB16" s="455"/>
      <c r="AC16" s="466"/>
      <c r="AD16" s="466"/>
      <c r="AE16" s="466"/>
      <c r="AF16" s="466"/>
      <c r="AG16" s="466"/>
      <c r="AH16" s="466"/>
      <c r="AI16" s="454"/>
      <c r="AJ16" s="455"/>
      <c r="AK16" s="455"/>
      <c r="AL16" s="455"/>
      <c r="AM16" s="455"/>
      <c r="AN16" s="456"/>
      <c r="AO16" s="457" t="s">
        <v>439</v>
      </c>
      <c r="AP16" s="458"/>
      <c r="AQ16" s="458"/>
      <c r="AR16" s="458"/>
      <c r="AS16" s="458"/>
      <c r="AT16" s="458"/>
      <c r="AU16" s="458"/>
      <c r="AV16" s="458"/>
      <c r="AW16" s="458"/>
      <c r="AX16" s="459"/>
      <c r="AY16" s="185"/>
      <c r="AZ16" s="185"/>
      <c r="BA16" s="185"/>
      <c r="BB16" s="185"/>
      <c r="BC16" s="215"/>
      <c r="BD16" s="215"/>
      <c r="BE16" s="215"/>
      <c r="BF16" s="492"/>
      <c r="BG16" s="215"/>
      <c r="BH16" s="215"/>
      <c r="BI16" s="215"/>
      <c r="BJ16" s="215"/>
      <c r="CF16" s="200"/>
    </row>
    <row r="17" spans="1:84">
      <c r="A17" s="495"/>
      <c r="B17" s="486"/>
      <c r="C17" s="486"/>
      <c r="D17" s="486"/>
      <c r="E17" s="460" t="s">
        <v>426</v>
      </c>
      <c r="F17" s="461"/>
      <c r="G17" s="461"/>
      <c r="H17" s="461"/>
      <c r="I17" s="461"/>
      <c r="J17" s="461"/>
      <c r="K17" s="461"/>
      <c r="L17" s="461"/>
      <c r="M17" s="461"/>
      <c r="N17" s="461"/>
      <c r="O17" s="462"/>
      <c r="P17" s="454"/>
      <c r="Q17" s="455"/>
      <c r="R17" s="455"/>
      <c r="S17" s="455"/>
      <c r="T17" s="455"/>
      <c r="U17" s="455" t="s">
        <v>434</v>
      </c>
      <c r="V17" s="456"/>
      <c r="W17" s="454" t="s">
        <v>427</v>
      </c>
      <c r="X17" s="455"/>
      <c r="Y17" s="455"/>
      <c r="Z17" s="455"/>
      <c r="AA17" s="455"/>
      <c r="AB17" s="455"/>
      <c r="AC17" s="455"/>
      <c r="AD17" s="455"/>
      <c r="AE17" s="455"/>
      <c r="AF17" s="455"/>
      <c r="AG17" s="455"/>
      <c r="AH17" s="456"/>
      <c r="AI17" s="454"/>
      <c r="AJ17" s="455"/>
      <c r="AK17" s="455"/>
      <c r="AL17" s="455"/>
      <c r="AM17" s="455"/>
      <c r="AN17" s="219" t="s">
        <v>435</v>
      </c>
      <c r="AO17" s="457" t="s">
        <v>441</v>
      </c>
      <c r="AP17" s="458"/>
      <c r="AQ17" s="458"/>
      <c r="AR17" s="458"/>
      <c r="AS17" s="458"/>
      <c r="AT17" s="458"/>
      <c r="AU17" s="458"/>
      <c r="AV17" s="458"/>
      <c r="AW17" s="458"/>
      <c r="AX17" s="459"/>
      <c r="AY17" s="185"/>
      <c r="AZ17" s="185"/>
      <c r="BA17" s="185"/>
      <c r="BB17" s="185"/>
      <c r="BC17" s="215"/>
      <c r="BD17" s="215"/>
      <c r="BE17" s="215"/>
      <c r="BF17" s="492"/>
      <c r="BG17" s="215"/>
      <c r="BH17" s="215"/>
      <c r="BI17" s="215"/>
      <c r="BJ17" s="215"/>
      <c r="CF17" s="200"/>
    </row>
    <row r="18" spans="1:84">
      <c r="A18" s="495"/>
      <c r="B18" s="486"/>
      <c r="C18" s="486"/>
      <c r="D18" s="486"/>
      <c r="E18" s="460" t="s">
        <v>433</v>
      </c>
      <c r="F18" s="461"/>
      <c r="G18" s="461"/>
      <c r="H18" s="461"/>
      <c r="I18" s="461"/>
      <c r="J18" s="461"/>
      <c r="K18" s="461"/>
      <c r="L18" s="461"/>
      <c r="M18" s="461"/>
      <c r="N18" s="461"/>
      <c r="O18" s="462"/>
      <c r="P18" s="454"/>
      <c r="Q18" s="455"/>
      <c r="R18" s="455"/>
      <c r="S18" s="455"/>
      <c r="T18" s="455"/>
      <c r="U18" s="455" t="s">
        <v>434</v>
      </c>
      <c r="V18" s="456"/>
      <c r="W18" s="454"/>
      <c r="X18" s="455"/>
      <c r="Y18" s="455"/>
      <c r="Z18" s="455"/>
      <c r="AA18" s="455"/>
      <c r="AB18" s="455"/>
      <c r="AC18" s="455"/>
      <c r="AD18" s="455"/>
      <c r="AE18" s="455"/>
      <c r="AF18" s="455"/>
      <c r="AG18" s="455"/>
      <c r="AH18" s="455"/>
      <c r="AI18" s="455"/>
      <c r="AJ18" s="455"/>
      <c r="AK18" s="455"/>
      <c r="AL18" s="455"/>
      <c r="AM18" s="455"/>
      <c r="AN18" s="456"/>
      <c r="AO18" s="457" t="s">
        <v>440</v>
      </c>
      <c r="AP18" s="458"/>
      <c r="AQ18" s="458"/>
      <c r="AR18" s="458"/>
      <c r="AS18" s="458"/>
      <c r="AT18" s="458"/>
      <c r="AU18" s="458"/>
      <c r="AV18" s="458"/>
      <c r="AW18" s="458"/>
      <c r="AX18" s="459"/>
      <c r="AY18" s="185"/>
      <c r="AZ18" s="185"/>
      <c r="BA18" s="185"/>
      <c r="BB18" s="185"/>
      <c r="BC18" s="215"/>
      <c r="BD18" s="215"/>
      <c r="BE18" s="215"/>
      <c r="BF18" s="492"/>
      <c r="BG18" s="215"/>
      <c r="BH18" s="215"/>
      <c r="BI18" s="215"/>
      <c r="BJ18" s="215"/>
      <c r="CF18" s="200"/>
    </row>
    <row r="19" spans="1:84">
      <c r="A19" s="495"/>
      <c r="B19" s="486"/>
      <c r="C19" s="486"/>
      <c r="D19" s="486"/>
      <c r="E19" s="484" t="s">
        <v>74</v>
      </c>
      <c r="F19" s="484"/>
      <c r="G19" s="484"/>
      <c r="H19" s="484"/>
      <c r="I19" s="484"/>
      <c r="J19" s="484"/>
      <c r="K19" s="484"/>
      <c r="L19" s="484"/>
      <c r="M19" s="484"/>
      <c r="N19" s="484"/>
      <c r="O19" s="484"/>
      <c r="P19" s="466" t="s">
        <v>170</v>
      </c>
      <c r="Q19" s="466"/>
      <c r="R19" s="466"/>
      <c r="S19" s="466"/>
      <c r="T19" s="466"/>
      <c r="U19" s="466"/>
      <c r="V19" s="466"/>
      <c r="W19" s="466" t="s">
        <v>171</v>
      </c>
      <c r="X19" s="466"/>
      <c r="Y19" s="466"/>
      <c r="Z19" s="466"/>
      <c r="AA19" s="466"/>
      <c r="AB19" s="466"/>
      <c r="AC19" s="508" t="s">
        <v>75</v>
      </c>
      <c r="AD19" s="508"/>
      <c r="AE19" s="508"/>
      <c r="AF19" s="508"/>
      <c r="AG19" s="508"/>
      <c r="AH19" s="508"/>
      <c r="AI19" s="493" t="s">
        <v>76</v>
      </c>
      <c r="AJ19" s="493"/>
      <c r="AK19" s="493"/>
      <c r="AL19" s="493"/>
      <c r="AM19" s="493"/>
      <c r="AN19" s="493"/>
      <c r="AO19" s="463"/>
      <c r="AP19" s="463"/>
      <c r="AQ19" s="463"/>
      <c r="AR19" s="463"/>
      <c r="AS19" s="463"/>
      <c r="AT19" s="463"/>
      <c r="AU19" s="463"/>
      <c r="AV19" s="463"/>
      <c r="AW19" s="463"/>
      <c r="AX19" s="512"/>
      <c r="AY19" s="186"/>
      <c r="AZ19" s="186"/>
      <c r="BA19" s="186"/>
      <c r="BB19" s="186"/>
      <c r="BC19" s="202"/>
      <c r="BD19" s="202"/>
      <c r="BE19" s="202"/>
      <c r="BF19" s="492" t="s">
        <v>276</v>
      </c>
      <c r="BG19" s="199" t="s">
        <v>236</v>
      </c>
      <c r="BH19" s="199"/>
      <c r="BI19" s="199"/>
      <c r="BJ19" s="199"/>
      <c r="CF19" s="200"/>
    </row>
    <row r="20" spans="1:84" ht="12.75" customHeight="1">
      <c r="A20" s="495"/>
      <c r="B20" s="486"/>
      <c r="C20" s="486"/>
      <c r="D20" s="486"/>
      <c r="E20" s="484" t="s">
        <v>77</v>
      </c>
      <c r="F20" s="484"/>
      <c r="G20" s="484"/>
      <c r="H20" s="484"/>
      <c r="I20" s="484"/>
      <c r="J20" s="484"/>
      <c r="K20" s="500" t="s">
        <v>78</v>
      </c>
      <c r="L20" s="500"/>
      <c r="M20" s="500"/>
      <c r="N20" s="500"/>
      <c r="O20" s="500"/>
      <c r="P20" s="488" t="str">
        <f>IF(BN51="","",IF(BN51&lt;&gt;0,BN50/BN51,""))</f>
        <v/>
      </c>
      <c r="Q20" s="489"/>
      <c r="R20" s="489"/>
      <c r="S20" s="489"/>
      <c r="T20" s="489"/>
      <c r="U20" s="489"/>
      <c r="V20" s="490"/>
      <c r="W20" s="488" t="str">
        <f>IF(BO51="","",IF(BO51&lt;&gt;0,BO50/BO51,""))</f>
        <v/>
      </c>
      <c r="X20" s="489"/>
      <c r="Y20" s="489"/>
      <c r="Z20" s="489"/>
      <c r="AA20" s="489"/>
      <c r="AB20" s="489"/>
      <c r="AC20" s="488" t="str">
        <f>IF(AND(P20="",W20="",AI20="",BN52="",BO52="",BP52=""),"",MIN(P20,W20,AI20,BN52,BO52,BP52))</f>
        <v/>
      </c>
      <c r="AD20" s="489"/>
      <c r="AE20" s="489"/>
      <c r="AF20" s="489"/>
      <c r="AG20" s="489"/>
      <c r="AH20" s="490"/>
      <c r="AI20" s="488" t="str">
        <f>IF(BP51="","",IF((BN51+BO51)&lt;&gt;0,(BN50+BO50)/(BN51+BO51),""))</f>
        <v/>
      </c>
      <c r="AJ20" s="489"/>
      <c r="AK20" s="489"/>
      <c r="AL20" s="489"/>
      <c r="AM20" s="489"/>
      <c r="AN20" s="490"/>
      <c r="AO20" s="478" t="s">
        <v>382</v>
      </c>
      <c r="AP20" s="478"/>
      <c r="AQ20" s="478"/>
      <c r="AR20" s="478"/>
      <c r="AS20" s="478"/>
      <c r="AT20" s="478"/>
      <c r="AU20" s="478"/>
      <c r="AV20" s="478"/>
      <c r="AW20" s="478"/>
      <c r="AX20" s="479"/>
      <c r="AY20" s="187"/>
      <c r="AZ20" s="187"/>
      <c r="BA20" s="187"/>
      <c r="BB20" s="187"/>
      <c r="BC20" s="203"/>
      <c r="BD20" s="203"/>
      <c r="BE20" s="203"/>
      <c r="BF20" s="492"/>
      <c r="BG20" s="199" t="s">
        <v>238</v>
      </c>
      <c r="BH20" s="199"/>
      <c r="BI20" s="199"/>
      <c r="BJ20" s="199"/>
      <c r="BK20" s="203"/>
      <c r="CF20" s="200"/>
    </row>
    <row r="21" spans="1:84" ht="12.75" customHeight="1">
      <c r="A21" s="495"/>
      <c r="B21" s="486"/>
      <c r="C21" s="486"/>
      <c r="D21" s="486"/>
      <c r="E21" s="484"/>
      <c r="F21" s="484"/>
      <c r="G21" s="484"/>
      <c r="H21" s="484"/>
      <c r="I21" s="484"/>
      <c r="J21" s="484"/>
      <c r="K21" s="500" t="s">
        <v>79</v>
      </c>
      <c r="L21" s="500"/>
      <c r="M21" s="500"/>
      <c r="N21" s="500"/>
      <c r="O21" s="500"/>
      <c r="P21" s="488" t="str">
        <f>IF(BN54="","",IF(BN54&lt;&gt;0,BN53/BN54,""))</f>
        <v/>
      </c>
      <c r="Q21" s="489"/>
      <c r="R21" s="489"/>
      <c r="S21" s="489"/>
      <c r="T21" s="489"/>
      <c r="U21" s="489"/>
      <c r="V21" s="490"/>
      <c r="W21" s="488" t="str">
        <f>IF(BO54="","",IF(BO54&lt;&gt;0,BO53/BO54,""))</f>
        <v/>
      </c>
      <c r="X21" s="489"/>
      <c r="Y21" s="489"/>
      <c r="Z21" s="489"/>
      <c r="AA21" s="489"/>
      <c r="AB21" s="489"/>
      <c r="AC21" s="488" t="str">
        <f>IF(AND(P21="",W21="",AI21="",BN55="",BO55="",BP55=""),"",MIN(P21,W21,AI21,BN55,BO55,BP55))</f>
        <v/>
      </c>
      <c r="AD21" s="489"/>
      <c r="AE21" s="489"/>
      <c r="AF21" s="489"/>
      <c r="AG21" s="489"/>
      <c r="AH21" s="490"/>
      <c r="AI21" s="488" t="str">
        <f>IF(BP54="","",IF((BN54+BO54)&lt;&gt;0,(BN53+BO53)/(BN54+BO54),""))</f>
        <v/>
      </c>
      <c r="AJ21" s="489"/>
      <c r="AK21" s="489"/>
      <c r="AL21" s="489"/>
      <c r="AM21" s="489"/>
      <c r="AN21" s="490"/>
      <c r="AO21" s="478"/>
      <c r="AP21" s="478"/>
      <c r="AQ21" s="478"/>
      <c r="AR21" s="478"/>
      <c r="AS21" s="478"/>
      <c r="AT21" s="478"/>
      <c r="AU21" s="478"/>
      <c r="AV21" s="478"/>
      <c r="AW21" s="478"/>
      <c r="AX21" s="479"/>
      <c r="AY21" s="187"/>
      <c r="AZ21" s="187"/>
      <c r="BA21" s="187"/>
      <c r="BB21" s="187"/>
      <c r="BC21" s="203"/>
      <c r="BD21" s="203"/>
      <c r="BE21" s="203"/>
      <c r="BF21" s="492"/>
      <c r="BG21" s="199" t="s">
        <v>239</v>
      </c>
      <c r="BH21" s="199"/>
      <c r="BI21" s="199"/>
      <c r="BJ21" s="199"/>
      <c r="BK21" s="203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200"/>
    </row>
    <row r="22" spans="1:84" ht="12.75" customHeight="1">
      <c r="A22" s="495"/>
      <c r="B22" s="486"/>
      <c r="C22" s="486"/>
      <c r="D22" s="486"/>
      <c r="E22" s="484"/>
      <c r="F22" s="484"/>
      <c r="G22" s="484"/>
      <c r="H22" s="484"/>
      <c r="I22" s="484"/>
      <c r="J22" s="484"/>
      <c r="K22" s="484" t="s">
        <v>80</v>
      </c>
      <c r="L22" s="499"/>
      <c r="M22" s="499"/>
      <c r="N22" s="499"/>
      <c r="O22" s="499"/>
      <c r="P22" s="488" t="str">
        <f>IF(BN57="","",IF(BN57&lt;&gt;0,BN56/BN57/1024,""))</f>
        <v/>
      </c>
      <c r="Q22" s="489"/>
      <c r="R22" s="489"/>
      <c r="S22" s="489"/>
      <c r="T22" s="489"/>
      <c r="U22" s="489"/>
      <c r="V22" s="490"/>
      <c r="W22" s="488" t="str">
        <f>IF(BO57="","",IF(BO57&lt;&gt;0,BO56/BO57/1024,""))</f>
        <v/>
      </c>
      <c r="X22" s="489"/>
      <c r="Y22" s="489"/>
      <c r="Z22" s="489"/>
      <c r="AA22" s="489"/>
      <c r="AB22" s="489"/>
      <c r="AC22" s="488"/>
      <c r="AD22" s="489"/>
      <c r="AE22" s="489"/>
      <c r="AF22" s="489"/>
      <c r="AG22" s="489"/>
      <c r="AH22" s="490"/>
      <c r="AI22" s="488" t="str">
        <f>IF(BP57="","",IF((BN57+BO57)&lt;&gt;0,(BN56+BO56)/(BN57+BO57)/1024,""))</f>
        <v/>
      </c>
      <c r="AJ22" s="489"/>
      <c r="AK22" s="489"/>
      <c r="AL22" s="489"/>
      <c r="AM22" s="489"/>
      <c r="AN22" s="490"/>
      <c r="AO22" s="478"/>
      <c r="AP22" s="478"/>
      <c r="AQ22" s="478"/>
      <c r="AR22" s="478"/>
      <c r="AS22" s="478"/>
      <c r="AT22" s="478"/>
      <c r="AU22" s="478"/>
      <c r="AV22" s="478"/>
      <c r="AW22" s="478"/>
      <c r="AX22" s="479"/>
      <c r="AY22" s="187"/>
      <c r="AZ22" s="187"/>
      <c r="BA22" s="187"/>
      <c r="BB22" s="187"/>
      <c r="BC22" s="203"/>
      <c r="BD22" s="203"/>
      <c r="BE22" s="203"/>
      <c r="BF22" s="492"/>
      <c r="BG22" s="199" t="s">
        <v>240</v>
      </c>
      <c r="BH22" s="199"/>
      <c r="BI22" s="199"/>
      <c r="BJ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200"/>
    </row>
    <row r="23" spans="1:84" ht="12.75" customHeight="1">
      <c r="A23" s="495"/>
      <c r="B23" s="486"/>
      <c r="C23" s="486"/>
      <c r="D23" s="486"/>
      <c r="E23" s="484" t="s">
        <v>81</v>
      </c>
      <c r="F23" s="484"/>
      <c r="G23" s="484"/>
      <c r="H23" s="484"/>
      <c r="I23" s="484"/>
      <c r="J23" s="484"/>
      <c r="K23" s="500" t="s">
        <v>78</v>
      </c>
      <c r="L23" s="500"/>
      <c r="M23" s="500"/>
      <c r="N23" s="500"/>
      <c r="O23" s="500"/>
      <c r="P23" s="488" t="str">
        <f>IF(BQ51="","",IF(BQ51&lt;&gt;0,BQ50/BQ51,""))</f>
        <v/>
      </c>
      <c r="Q23" s="489"/>
      <c r="R23" s="489"/>
      <c r="S23" s="489"/>
      <c r="T23" s="489"/>
      <c r="U23" s="489"/>
      <c r="V23" s="490"/>
      <c r="W23" s="488" t="str">
        <f>IF(BR51="","",IF(BR51&lt;&gt;0,BR50/BR51,""))</f>
        <v/>
      </c>
      <c r="X23" s="489"/>
      <c r="Y23" s="489"/>
      <c r="Z23" s="489"/>
      <c r="AA23" s="489"/>
      <c r="AB23" s="489"/>
      <c r="AC23" s="488" t="str">
        <f>IF(AND(P23="",W23="",AI23="",BQ52="",BR52="",BS52=""),"",MIN(P23,W23,AI23,BQ52,BR52,BS52))</f>
        <v/>
      </c>
      <c r="AD23" s="489"/>
      <c r="AE23" s="489"/>
      <c r="AF23" s="489"/>
      <c r="AG23" s="489"/>
      <c r="AH23" s="490"/>
      <c r="AI23" s="488" t="str">
        <f>IF(BS51="","",IF((BQ51+BR51)&lt;&gt;0,(BQ50+BR50)/(BQ51+BR51),""))</f>
        <v/>
      </c>
      <c r="AJ23" s="489"/>
      <c r="AK23" s="489"/>
      <c r="AL23" s="489"/>
      <c r="AM23" s="489"/>
      <c r="AN23" s="490"/>
      <c r="AO23" s="478" t="s">
        <v>383</v>
      </c>
      <c r="AP23" s="478"/>
      <c r="AQ23" s="478"/>
      <c r="AR23" s="478"/>
      <c r="AS23" s="478"/>
      <c r="AT23" s="478"/>
      <c r="AU23" s="478"/>
      <c r="AV23" s="478"/>
      <c r="AW23" s="478"/>
      <c r="AX23" s="479"/>
      <c r="AY23" s="187"/>
      <c r="AZ23" s="187"/>
      <c r="BA23" s="187"/>
      <c r="BB23" s="187"/>
      <c r="BC23" s="203"/>
      <c r="BD23" s="203"/>
      <c r="BE23" s="203"/>
      <c r="BF23" s="492"/>
      <c r="BG23" s="201" t="s">
        <v>241</v>
      </c>
      <c r="BH23" s="199"/>
      <c r="BI23" s="199"/>
      <c r="BJ23" s="199"/>
      <c r="BK23" s="204"/>
      <c r="BL23" s="199"/>
      <c r="BM23" s="491" t="e">
        <f>IF(AND(#REF!&lt;&gt;"",BW23&lt;&gt;"",CA23&lt;&gt;""),宏站验收记录单!H17&amp;"-"&amp;#REF!&amp;"、"&amp;BW23&amp;"、"&amp;CA23&amp;"-不达标",
IF(AND(#REF!&lt;&gt;"",BW23&lt;&gt;"",CA23=""),宏站验收记录单!H17&amp;"-"&amp;#REF!&amp;"、"&amp;BW23&amp;"-不达标",
IF(AND(#REF!&lt;&gt;"",BW23="",CA23&lt;&gt;""),宏站验收记录单!H17&amp;"-"&amp;#REF!&amp;"、"&amp;CA23&amp;"-不达标",
IF(AND(#REF!&lt;&gt;"",BW23="",CA23=""),宏站验收记录单!H17&amp;"-"&amp;#REF!&amp;"-不达标",
IF(AND(#REF!="",BW23&lt;&gt;"",CA23&lt;&gt;""),宏站验收记录单!H17&amp;"-"&amp;BW23&amp;"、"&amp;CA23&amp;"-不达标",
IF(AND(#REF!="",BW23&lt;&gt;"",CA23=""),宏站验收记录单!H17&amp;"-"&amp;BW23&amp;"-不达标",
IF(AND(#REF!="",BW23="",CA23&lt;&gt;""),宏站验收记录单!H17&amp;"-"&amp;CA23&amp;"-不达标",
"")))))))</f>
        <v>#REF!</v>
      </c>
      <c r="BN23" s="491"/>
      <c r="BO23" s="491"/>
      <c r="BP23" s="491"/>
      <c r="BT23" s="199"/>
      <c r="BU23" s="199"/>
      <c r="BV23" s="199" t="e">
        <f>BN32&amp;#REF!&amp;#REF!</f>
        <v>#REF!</v>
      </c>
      <c r="BW23" s="199" t="e">
        <f>IF(BV23="","",IF(BV23="是是是","",VLOOKUP($BV23,$BV$29:$BW$44,2,0)))</f>
        <v>#REF!</v>
      </c>
      <c r="BX23" s="199"/>
      <c r="BY23" s="199"/>
      <c r="BZ23" s="199" t="e">
        <f>#REF!&amp;BN44&amp;BN45</f>
        <v>#REF!</v>
      </c>
      <c r="CA23" s="199" t="e">
        <f>IF(BZ23="","",IF(BZ23="是是是","",VLOOKUP($BZ23,$BZ$29:$CA$44,2,0)))</f>
        <v>#REF!</v>
      </c>
      <c r="CB23" s="199"/>
      <c r="CC23" s="199"/>
      <c r="CD23" s="199"/>
      <c r="CE23" s="199"/>
      <c r="CF23" s="200"/>
    </row>
    <row r="24" spans="1:84" ht="12.75" customHeight="1">
      <c r="A24" s="495"/>
      <c r="B24" s="486"/>
      <c r="C24" s="486"/>
      <c r="D24" s="486"/>
      <c r="E24" s="484"/>
      <c r="F24" s="484"/>
      <c r="G24" s="484"/>
      <c r="H24" s="484"/>
      <c r="I24" s="484"/>
      <c r="J24" s="484"/>
      <c r="K24" s="500" t="s">
        <v>79</v>
      </c>
      <c r="L24" s="500"/>
      <c r="M24" s="500"/>
      <c r="N24" s="500"/>
      <c r="O24" s="500"/>
      <c r="P24" s="488" t="str">
        <f>IF(BQ54="","",IF(BQ54&lt;&gt;0,BQ53/BQ54,""))</f>
        <v/>
      </c>
      <c r="Q24" s="489"/>
      <c r="R24" s="489"/>
      <c r="S24" s="489"/>
      <c r="T24" s="489"/>
      <c r="U24" s="489"/>
      <c r="V24" s="490"/>
      <c r="W24" s="488" t="str">
        <f>IF(BR54="","",IF(BR54&lt;&gt;0,BR53/BR54,""))</f>
        <v/>
      </c>
      <c r="X24" s="489"/>
      <c r="Y24" s="489"/>
      <c r="Z24" s="489"/>
      <c r="AA24" s="489"/>
      <c r="AB24" s="489"/>
      <c r="AC24" s="488" t="str">
        <f>IF(AND(P24="",W24="",AI24="",BQ55="",BR55="",BS55=""),"",MIN(P24,W24,AI24,BQ55,BR55,BS55))</f>
        <v/>
      </c>
      <c r="AD24" s="489"/>
      <c r="AE24" s="489"/>
      <c r="AF24" s="489"/>
      <c r="AG24" s="489"/>
      <c r="AH24" s="490"/>
      <c r="AI24" s="488" t="str">
        <f>IF(BS54="","",IF((BQ54+BR54)&lt;&gt;0,(BQ53+BR53)/(BQ54+BR54),""))</f>
        <v/>
      </c>
      <c r="AJ24" s="489"/>
      <c r="AK24" s="489"/>
      <c r="AL24" s="489"/>
      <c r="AM24" s="489"/>
      <c r="AN24" s="490"/>
      <c r="AO24" s="478"/>
      <c r="AP24" s="478"/>
      <c r="AQ24" s="478"/>
      <c r="AR24" s="478"/>
      <c r="AS24" s="478"/>
      <c r="AT24" s="478"/>
      <c r="AU24" s="478"/>
      <c r="AV24" s="478"/>
      <c r="AW24" s="478"/>
      <c r="AX24" s="479"/>
      <c r="AY24" s="187"/>
      <c r="AZ24" s="187"/>
      <c r="BA24" s="187"/>
      <c r="BB24" s="187"/>
      <c r="BC24" s="203"/>
      <c r="BD24" s="203"/>
      <c r="BE24" s="203"/>
      <c r="BF24" s="492"/>
      <c r="BG24" s="201" t="s">
        <v>242</v>
      </c>
      <c r="BH24" s="199"/>
      <c r="BI24" s="199"/>
      <c r="BJ24" s="199"/>
      <c r="BK24" s="204"/>
      <c r="BL24" s="199"/>
      <c r="BM24" s="491" t="e">
        <f>IF(AND(BS69&lt;&gt;"",BW24&lt;&gt;"",CA24&lt;&gt;""),宏站验收记录单!P17&amp;"-"&amp;BS69&amp;"、"&amp;BW24&amp;"、"&amp;CA24&amp;"-不达标",
IF(AND(BS69&lt;&gt;"",BW24&lt;&gt;"",CA24=""),宏站验收记录单!P17&amp;"-"&amp;BS69&amp;"、"&amp;BW24&amp;"-不达标",
IF(AND(BS69&lt;&gt;"",BW24="",CA24&lt;&gt;""),宏站验收记录单!P17&amp;"-"&amp;BS69&amp;"、"&amp;CA24&amp;"-不达标",
IF(AND(BS69&lt;&gt;"",BW24="",CA24=""),宏站验收记录单!P17&amp;"-"&amp;BS69&amp;"-不达标",
IF(AND(BS69="",BW24&lt;&gt;"",CA24&lt;&gt;""),宏站验收记录单!P17&amp;"-"&amp;BW24&amp;"、"&amp;CA24&amp;"-不达标",
IF(AND(BS69="",BW24&lt;&gt;"",CA24=""),宏站验收记录单!P17&amp;"-"&amp;BW24&amp;"-不达标",
IF(AND(BS69="",BW24="",CA24&lt;&gt;""),宏站验收记录单!P17&amp;"-"&amp;CA24&amp;"-不达标",
"")))))))</f>
        <v>#REF!</v>
      </c>
      <c r="BN24" s="491"/>
      <c r="BO24" s="491"/>
      <c r="BP24" s="491"/>
      <c r="BT24" s="202"/>
      <c r="BU24" s="202"/>
      <c r="BV24" s="202" t="e">
        <f>BO32&amp;#REF!&amp;#REF!</f>
        <v>#REF!</v>
      </c>
      <c r="BW24" s="199" t="e">
        <f>IF(BV24="","",IF(BV24="是是是","",VLOOKUP($BV24,$BV$29:$BW$44,2,0)))</f>
        <v>#REF!</v>
      </c>
      <c r="BX24" s="199"/>
      <c r="BY24" s="199"/>
      <c r="BZ24" s="199" t="e">
        <f>#REF!&amp;BO44&amp;BO45</f>
        <v>#REF!</v>
      </c>
      <c r="CA24" s="199" t="e">
        <f>IF(BZ24="","",IF(BZ24="是是是","",VLOOKUP($BZ24,$BZ$29:$CA$44,2,0)))</f>
        <v>#REF!</v>
      </c>
      <c r="CB24" s="199"/>
      <c r="CC24" s="199"/>
      <c r="CD24" s="199"/>
      <c r="CE24" s="199"/>
      <c r="CF24" s="200"/>
    </row>
    <row r="25" spans="1:84" ht="12.75" customHeight="1">
      <c r="A25" s="495"/>
      <c r="B25" s="486"/>
      <c r="C25" s="486"/>
      <c r="D25" s="486"/>
      <c r="E25" s="484"/>
      <c r="F25" s="484"/>
      <c r="G25" s="484"/>
      <c r="H25" s="484"/>
      <c r="I25" s="484"/>
      <c r="J25" s="484"/>
      <c r="K25" s="484" t="s">
        <v>82</v>
      </c>
      <c r="L25" s="499"/>
      <c r="M25" s="499"/>
      <c r="N25" s="499"/>
      <c r="O25" s="499"/>
      <c r="P25" s="488" t="str">
        <f>IF(BQ57="","",IF(BQ57&lt;&gt;0,BQ56/BQ57/1024,""))</f>
        <v/>
      </c>
      <c r="Q25" s="489"/>
      <c r="R25" s="489"/>
      <c r="S25" s="489"/>
      <c r="T25" s="489"/>
      <c r="U25" s="489"/>
      <c r="V25" s="490"/>
      <c r="W25" s="488" t="str">
        <f>IF(BR57="","",IF(BR57&lt;&gt;0,BR56/BR57/1024,""))</f>
        <v/>
      </c>
      <c r="X25" s="489"/>
      <c r="Y25" s="489"/>
      <c r="Z25" s="489"/>
      <c r="AA25" s="489"/>
      <c r="AB25" s="489"/>
      <c r="AC25" s="488"/>
      <c r="AD25" s="489"/>
      <c r="AE25" s="489"/>
      <c r="AF25" s="489"/>
      <c r="AG25" s="489"/>
      <c r="AH25" s="490"/>
      <c r="AI25" s="488" t="str">
        <f>IF(BS57="","",IF((BQ57+BR57)&lt;&gt;0,(BQ56+BR56)/(BQ57+BR57)/1024,""))</f>
        <v/>
      </c>
      <c r="AJ25" s="489"/>
      <c r="AK25" s="489"/>
      <c r="AL25" s="489"/>
      <c r="AM25" s="489"/>
      <c r="AN25" s="490"/>
      <c r="AO25" s="478"/>
      <c r="AP25" s="478"/>
      <c r="AQ25" s="478"/>
      <c r="AR25" s="478"/>
      <c r="AS25" s="478"/>
      <c r="AT25" s="478"/>
      <c r="AU25" s="478"/>
      <c r="AV25" s="478"/>
      <c r="AW25" s="478"/>
      <c r="AX25" s="479"/>
      <c r="AY25" s="187"/>
      <c r="AZ25" s="187"/>
      <c r="BA25" s="187"/>
      <c r="BB25" s="187"/>
      <c r="BC25" s="203"/>
      <c r="BD25" s="203"/>
      <c r="BE25" s="203"/>
      <c r="BF25" s="491" t="s">
        <v>279</v>
      </c>
      <c r="BG25" s="202" t="s">
        <v>278</v>
      </c>
      <c r="BH25" s="199"/>
      <c r="BI25" s="199"/>
      <c r="BJ25" s="199"/>
      <c r="BK25" s="204"/>
      <c r="BL25" s="199"/>
      <c r="BM25" s="491" t="e">
        <f>IF(AND(BS70&lt;&gt;"",BW25&lt;&gt;"",CA25&lt;&gt;""),宏站验收记录单!X17&amp;"-"&amp;BS70&amp;"、"&amp;BW25&amp;"、"&amp;CA25&amp;"-不达标",
IF(AND(BS70&lt;&gt;"",BW25&lt;&gt;"",CA25=""),宏站验收记录单!X17&amp;"-"&amp;BS70&amp;"、"&amp;BW25&amp;"-不达标",
IF(AND(BS70&lt;&gt;"",BW25="",CA25&lt;&gt;""),宏站验收记录单!X17&amp;"-"&amp;BS70&amp;"、"&amp;CA25&amp;"-不达标",
IF(AND(BS70&lt;&gt;"",BW25="",CA25=""),宏站验收记录单!X17&amp;"-"&amp;BS70&amp;"-不达标",
IF(AND(BS70="",BW25&lt;&gt;"",CA25&lt;&gt;""),宏站验收记录单!X17&amp;"-"&amp;BW25&amp;"、"&amp;CA25&amp;"-不达标",
IF(AND(BS70="",BW25&lt;&gt;"",CA25=""),宏站验收记录单!X17&amp;"-"&amp;BW25&amp;"-不达标",
IF(AND(BS70="",BW25="",CA25&lt;&gt;""),宏站验收记录单!X17&amp;"-"&amp;CA25&amp;"-不达标",
"")))))))</f>
        <v>#REF!</v>
      </c>
      <c r="BN25" s="491"/>
      <c r="BO25" s="491"/>
      <c r="BP25" s="491"/>
      <c r="BT25" s="202"/>
      <c r="BU25" s="202"/>
      <c r="BV25" s="202" t="e">
        <f>BP32&amp;#REF!&amp;#REF!</f>
        <v>#REF!</v>
      </c>
      <c r="BW25" s="199" t="e">
        <f>IF(BV25="","",IF(BV25="是是是","",VLOOKUP($BV25,$BV$29:$BW$44,2,0)))</f>
        <v>#REF!</v>
      </c>
      <c r="BX25" s="199"/>
      <c r="BY25" s="199"/>
      <c r="BZ25" s="199" t="e">
        <f>#REF!&amp;BP44&amp;BP45</f>
        <v>#REF!</v>
      </c>
      <c r="CA25" s="199" t="e">
        <f>IF(BZ25="","",IF(BZ25="是是是","",VLOOKUP($BZ25,$BZ$29:$CA$44,2,0)))</f>
        <v>#REF!</v>
      </c>
      <c r="CB25" s="199"/>
      <c r="CC25" s="199"/>
      <c r="CD25" s="199"/>
      <c r="CE25" s="199"/>
      <c r="CF25" s="200"/>
    </row>
    <row r="26" spans="1:84" ht="13.5" customHeight="1">
      <c r="A26" s="495"/>
      <c r="B26" s="486"/>
      <c r="C26" s="486"/>
      <c r="D26" s="486"/>
      <c r="E26" s="507" t="s">
        <v>83</v>
      </c>
      <c r="F26" s="507"/>
      <c r="G26" s="507"/>
      <c r="H26" s="507"/>
      <c r="I26" s="507"/>
      <c r="J26" s="507"/>
      <c r="K26" s="507"/>
      <c r="L26" s="507"/>
      <c r="M26" s="507"/>
      <c r="N26" s="507"/>
      <c r="O26" s="507"/>
      <c r="P26" s="454"/>
      <c r="Q26" s="455"/>
      <c r="R26" s="455"/>
      <c r="S26" s="455"/>
      <c r="T26" s="455"/>
      <c r="U26" s="455"/>
      <c r="V26" s="456"/>
      <c r="W26" s="454" t="str">
        <f>IF(宏站验收记录单!H17&lt;&gt;"",IF(BH23="","",BH23),"")</f>
        <v/>
      </c>
      <c r="X26" s="455"/>
      <c r="Y26" s="455"/>
      <c r="Z26" s="455"/>
      <c r="AA26" s="455"/>
      <c r="AB26" s="456"/>
      <c r="AC26" s="467" t="str">
        <f t="shared" ref="AC26" si="1">IF(P26="","",IF(W26="",P26,P26-W26))</f>
        <v/>
      </c>
      <c r="AD26" s="468"/>
      <c r="AE26" s="468"/>
      <c r="AF26" s="468"/>
      <c r="AG26" s="468"/>
      <c r="AH26" s="469"/>
      <c r="AI26" s="470" t="str">
        <f t="shared" ref="AI26:AI27" si="2">IF(P26="","",IF(W26="",0,IF(P26&lt;&gt;0,W26/P26,0)))</f>
        <v/>
      </c>
      <c r="AJ26" s="471"/>
      <c r="AK26" s="471"/>
      <c r="AL26" s="471"/>
      <c r="AM26" s="471"/>
      <c r="AN26" s="472"/>
      <c r="AO26" s="509" t="s">
        <v>204</v>
      </c>
      <c r="AP26" s="510"/>
      <c r="AQ26" s="510"/>
      <c r="AR26" s="510"/>
      <c r="AS26" s="510"/>
      <c r="AT26" s="510"/>
      <c r="AU26" s="510"/>
      <c r="AV26" s="510"/>
      <c r="AW26" s="510"/>
      <c r="AX26" s="511"/>
      <c r="AY26" s="185"/>
      <c r="AZ26" s="185"/>
      <c r="BA26" s="185"/>
      <c r="BB26" s="185"/>
      <c r="BC26" s="199"/>
      <c r="BD26" s="199"/>
      <c r="BE26" s="199"/>
      <c r="BF26" s="491"/>
      <c r="BG26" s="202" t="s">
        <v>280</v>
      </c>
      <c r="BH26" s="199"/>
      <c r="BI26" s="199"/>
      <c r="BJ26" s="199"/>
      <c r="BK26" s="204"/>
      <c r="BL26" s="199"/>
      <c r="BM26" s="199"/>
      <c r="BN26" s="202"/>
      <c r="BO26" s="202"/>
      <c r="BP26" s="202"/>
      <c r="BQ26" s="202"/>
      <c r="BR26" s="202"/>
      <c r="BS26" s="202"/>
      <c r="BT26" s="202"/>
      <c r="BU26" s="202"/>
      <c r="BV26" s="202"/>
      <c r="BW26" s="202"/>
      <c r="BX26" s="199"/>
      <c r="BY26" s="199"/>
      <c r="BZ26" s="199"/>
      <c r="CA26" s="199"/>
      <c r="CB26" s="199"/>
      <c r="CC26" s="199"/>
      <c r="CD26" s="199"/>
      <c r="CE26" s="199"/>
      <c r="CF26" s="200"/>
    </row>
    <row r="27" spans="1:84" ht="14.25" customHeight="1" thickBot="1">
      <c r="A27" s="496"/>
      <c r="B27" s="497"/>
      <c r="C27" s="497"/>
      <c r="D27" s="497"/>
      <c r="E27" s="498" t="s">
        <v>390</v>
      </c>
      <c r="F27" s="498"/>
      <c r="G27" s="498"/>
      <c r="H27" s="498"/>
      <c r="I27" s="498"/>
      <c r="J27" s="498"/>
      <c r="K27" s="498"/>
      <c r="L27" s="498"/>
      <c r="M27" s="498"/>
      <c r="N27" s="498"/>
      <c r="O27" s="498"/>
      <c r="P27" s="504" t="str">
        <f>IF(BH29="","",IF(BH29&gt;=0,BH29,""))</f>
        <v/>
      </c>
      <c r="Q27" s="505"/>
      <c r="R27" s="505"/>
      <c r="S27" s="505"/>
      <c r="T27" s="505"/>
      <c r="U27" s="505"/>
      <c r="V27" s="506"/>
      <c r="W27" s="504" t="str">
        <f>IF(BH30="","",IF(BH30&gt;=0,BH30,""))</f>
        <v/>
      </c>
      <c r="X27" s="505"/>
      <c r="Y27" s="505"/>
      <c r="Z27" s="505"/>
      <c r="AA27" s="505"/>
      <c r="AB27" s="506"/>
      <c r="AC27" s="501" t="str">
        <f>IF(P27="","",IF(W27="",P27,P27-W27))</f>
        <v/>
      </c>
      <c r="AD27" s="502"/>
      <c r="AE27" s="502"/>
      <c r="AF27" s="502"/>
      <c r="AG27" s="502"/>
      <c r="AH27" s="503"/>
      <c r="AI27" s="481" t="str">
        <f t="shared" si="2"/>
        <v/>
      </c>
      <c r="AJ27" s="482"/>
      <c r="AK27" s="482"/>
      <c r="AL27" s="482"/>
      <c r="AM27" s="482"/>
      <c r="AN27" s="483"/>
      <c r="AO27" s="513" t="s">
        <v>204</v>
      </c>
      <c r="AP27" s="514"/>
      <c r="AQ27" s="514"/>
      <c r="AR27" s="514"/>
      <c r="AS27" s="514"/>
      <c r="AT27" s="514"/>
      <c r="AU27" s="514"/>
      <c r="AV27" s="514"/>
      <c r="AW27" s="514"/>
      <c r="AX27" s="515"/>
      <c r="AY27" s="185"/>
      <c r="AZ27" s="185"/>
      <c r="BA27" s="185"/>
      <c r="BB27" s="185"/>
      <c r="BC27" s="199"/>
      <c r="BD27" s="199"/>
      <c r="BE27" s="199"/>
      <c r="BF27" s="205"/>
      <c r="BG27" s="202" t="s">
        <v>281</v>
      </c>
      <c r="BH27" s="199"/>
      <c r="BI27" s="199"/>
      <c r="BJ27" s="199"/>
      <c r="BK27" s="199"/>
      <c r="BL27" s="199"/>
      <c r="BM27" s="199"/>
      <c r="BN27" s="202"/>
      <c r="BO27" s="202"/>
      <c r="BP27" s="202"/>
      <c r="BQ27" s="202"/>
      <c r="BR27" s="202"/>
      <c r="BS27" s="202"/>
      <c r="BT27" s="202"/>
      <c r="BU27" s="202"/>
      <c r="BV27" s="202"/>
      <c r="BW27" s="202"/>
      <c r="BX27" s="199"/>
      <c r="BY27" s="199"/>
      <c r="BZ27" s="199"/>
      <c r="CA27" s="199"/>
      <c r="CB27" s="199"/>
      <c r="CC27" s="199"/>
      <c r="CD27" s="199"/>
      <c r="CE27" s="199"/>
      <c r="CF27" s="200"/>
    </row>
    <row r="28" spans="1:84" ht="14.25" customHeight="1" thickBot="1">
      <c r="A28" s="189"/>
      <c r="B28" s="188"/>
      <c r="C28" s="188"/>
      <c r="D28" s="188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0"/>
      <c r="X28" s="480"/>
      <c r="Y28" s="480"/>
      <c r="Z28" s="480"/>
      <c r="AA28" s="480"/>
      <c r="AB28" s="480"/>
      <c r="AC28" s="480"/>
      <c r="AD28" s="480"/>
      <c r="AE28" s="480"/>
      <c r="AF28" s="480"/>
      <c r="AG28" s="480"/>
      <c r="AH28" s="480"/>
      <c r="AI28" s="480"/>
      <c r="AJ28" s="480"/>
      <c r="AK28" s="480"/>
      <c r="AL28" s="480"/>
      <c r="AM28" s="480"/>
      <c r="AN28" s="480"/>
      <c r="AO28" s="527"/>
      <c r="AP28" s="527"/>
      <c r="AQ28" s="527"/>
      <c r="AR28" s="527"/>
      <c r="AS28" s="527"/>
      <c r="AT28" s="527"/>
      <c r="AU28" s="527"/>
      <c r="AV28" s="527"/>
      <c r="AW28" s="527"/>
      <c r="AX28" s="528"/>
      <c r="AY28" s="183"/>
      <c r="AZ28" s="183"/>
      <c r="BA28" s="183"/>
      <c r="BB28" s="183"/>
      <c r="BC28" s="196"/>
      <c r="BD28" s="196"/>
      <c r="BE28" s="196"/>
      <c r="BF28" s="196"/>
      <c r="BG28" s="199" t="s">
        <v>237</v>
      </c>
      <c r="BH28" s="199" t="str">
        <f>IF(BH20="","",BH20)</f>
        <v/>
      </c>
      <c r="BI28" s="199" t="str">
        <f>IF(BI20="","",BI20)</f>
        <v/>
      </c>
      <c r="BJ28" s="199" t="str">
        <f>IF(BJ20="","",BJ20)</f>
        <v/>
      </c>
      <c r="BK28" s="204"/>
      <c r="BL28" s="199"/>
      <c r="BM28" s="202"/>
      <c r="BN28" s="202" t="s">
        <v>317</v>
      </c>
      <c r="BO28" s="202" t="s">
        <v>318</v>
      </c>
      <c r="BP28" s="202" t="s">
        <v>319</v>
      </c>
      <c r="BR28" s="202"/>
      <c r="BS28" s="202"/>
      <c r="BT28" s="202"/>
      <c r="BU28" s="202"/>
      <c r="BV28" s="202"/>
      <c r="BW28" s="202"/>
      <c r="BX28" s="199"/>
      <c r="BY28" s="199"/>
      <c r="BZ28" s="199"/>
      <c r="CA28" s="199"/>
      <c r="CB28" s="199"/>
      <c r="CC28" s="199"/>
      <c r="CD28" s="199"/>
      <c r="CE28" s="199"/>
      <c r="CF28" s="200"/>
    </row>
    <row r="29" spans="1:84">
      <c r="A29" s="516" t="s">
        <v>84</v>
      </c>
      <c r="B29" s="517"/>
      <c r="C29" s="517"/>
      <c r="D29" s="517"/>
      <c r="E29" s="494" t="s">
        <v>68</v>
      </c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 t="s">
        <v>69</v>
      </c>
      <c r="Q29" s="494"/>
      <c r="R29" s="494"/>
      <c r="S29" s="494"/>
      <c r="T29" s="494"/>
      <c r="U29" s="494"/>
      <c r="V29" s="494"/>
      <c r="W29" s="494" t="s">
        <v>70</v>
      </c>
      <c r="X29" s="494"/>
      <c r="Y29" s="494"/>
      <c r="Z29" s="494"/>
      <c r="AA29" s="494"/>
      <c r="AB29" s="494"/>
      <c r="AC29" s="494" t="s">
        <v>71</v>
      </c>
      <c r="AD29" s="494"/>
      <c r="AE29" s="494"/>
      <c r="AF29" s="494"/>
      <c r="AG29" s="494"/>
      <c r="AH29" s="494"/>
      <c r="AI29" s="494" t="s">
        <v>72</v>
      </c>
      <c r="AJ29" s="494"/>
      <c r="AK29" s="494"/>
      <c r="AL29" s="494"/>
      <c r="AM29" s="494"/>
      <c r="AN29" s="494"/>
      <c r="AO29" s="520" t="s">
        <v>73</v>
      </c>
      <c r="AP29" s="517"/>
      <c r="AQ29" s="517"/>
      <c r="AR29" s="517"/>
      <c r="AS29" s="517"/>
      <c r="AT29" s="517"/>
      <c r="AU29" s="517"/>
      <c r="AV29" s="517"/>
      <c r="AW29" s="517"/>
      <c r="AX29" s="521"/>
      <c r="AY29" s="184"/>
      <c r="AZ29" s="184"/>
      <c r="BA29" s="184"/>
      <c r="BB29" s="184"/>
      <c r="BC29" s="198"/>
      <c r="BD29" s="198"/>
      <c r="BE29" s="198"/>
      <c r="BF29" s="198"/>
      <c r="BG29" s="199" t="s">
        <v>408</v>
      </c>
      <c r="BH29" s="203"/>
      <c r="BI29" s="203"/>
      <c r="BJ29" s="203"/>
      <c r="BK29" s="204"/>
      <c r="BL29" s="199"/>
      <c r="BM29" s="202" t="s">
        <v>313</v>
      </c>
      <c r="BN29" s="202" t="str">
        <f>宏站验收记录单!L40</f>
        <v>否</v>
      </c>
      <c r="BO29" s="202" t="str">
        <f>宏站验收记录单!Q40</f>
        <v>否</v>
      </c>
      <c r="BP29" s="202" t="str">
        <f>宏站验收记录单!V40</f>
        <v>否</v>
      </c>
      <c r="BR29" s="202" t="s">
        <v>322</v>
      </c>
      <c r="BS29" s="519" t="s">
        <v>327</v>
      </c>
      <c r="BT29" s="519"/>
      <c r="BU29" s="519"/>
      <c r="BV29" s="202" t="s">
        <v>322</v>
      </c>
      <c r="BW29" s="519" t="s">
        <v>331</v>
      </c>
      <c r="BX29" s="519"/>
      <c r="BY29" s="519"/>
      <c r="BZ29" s="202" t="s">
        <v>322</v>
      </c>
      <c r="CA29" s="519" t="s">
        <v>335</v>
      </c>
      <c r="CB29" s="519"/>
      <c r="CC29" s="519"/>
      <c r="CD29" s="199"/>
      <c r="CE29" s="199"/>
      <c r="CF29" s="200"/>
    </row>
    <row r="30" spans="1:84">
      <c r="A30" s="495"/>
      <c r="B30" s="486"/>
      <c r="C30" s="486"/>
      <c r="D30" s="486"/>
      <c r="E30" s="484" t="s">
        <v>33</v>
      </c>
      <c r="F30" s="484"/>
      <c r="G30" s="484"/>
      <c r="H30" s="484"/>
      <c r="I30" s="484"/>
      <c r="J30" s="484"/>
      <c r="K30" s="484"/>
      <c r="L30" s="484"/>
      <c r="M30" s="484"/>
      <c r="N30" s="484"/>
      <c r="O30" s="484"/>
      <c r="P30" s="454" t="str">
        <f>IF(BI6="","",IF(BI6&gt;=0,BI6,""))</f>
        <v/>
      </c>
      <c r="Q30" s="455"/>
      <c r="R30" s="455"/>
      <c r="S30" s="455"/>
      <c r="T30" s="455"/>
      <c r="U30" s="455"/>
      <c r="V30" s="456"/>
      <c r="W30" s="454" t="str">
        <f>IF(BI20="","",IF(BI20&gt;=0,BI20,""))</f>
        <v/>
      </c>
      <c r="X30" s="455"/>
      <c r="Y30" s="455"/>
      <c r="Z30" s="455"/>
      <c r="AA30" s="455"/>
      <c r="AB30" s="456"/>
      <c r="AC30" s="467" t="str">
        <f t="shared" ref="AC30:AC32" si="3">IF(P30="","",IF(W30="",P30,P30-W30))</f>
        <v/>
      </c>
      <c r="AD30" s="468"/>
      <c r="AE30" s="468"/>
      <c r="AF30" s="468"/>
      <c r="AG30" s="468"/>
      <c r="AH30" s="469"/>
      <c r="AI30" s="470" t="str">
        <f t="shared" ref="AI30:AI32" si="4">IF(P30="","",IF(W30="",0,IF(P30&lt;&gt;0,W30/P30,0)))</f>
        <v/>
      </c>
      <c r="AJ30" s="471"/>
      <c r="AK30" s="471"/>
      <c r="AL30" s="471"/>
      <c r="AM30" s="471"/>
      <c r="AN30" s="472"/>
      <c r="AO30" s="463" t="s">
        <v>195</v>
      </c>
      <c r="AP30" s="464"/>
      <c r="AQ30" s="464"/>
      <c r="AR30" s="464"/>
      <c r="AS30" s="464"/>
      <c r="AT30" s="464"/>
      <c r="AU30" s="464"/>
      <c r="AV30" s="464"/>
      <c r="AW30" s="464"/>
      <c r="AX30" s="465"/>
      <c r="AY30" s="185"/>
      <c r="AZ30" s="185"/>
      <c r="BA30" s="185"/>
      <c r="BB30" s="185"/>
      <c r="BC30" s="199"/>
      <c r="BD30" s="199"/>
      <c r="BE30" s="199"/>
      <c r="BF30" s="199"/>
      <c r="BG30" s="199" t="s">
        <v>409</v>
      </c>
      <c r="BH30" s="203"/>
      <c r="BI30" s="203"/>
      <c r="BJ30" s="203"/>
      <c r="BK30" s="204"/>
      <c r="BL30" s="199"/>
      <c r="BM30" s="202" t="s">
        <v>314</v>
      </c>
      <c r="BN30" s="202" t="str">
        <f>宏站验收记录单!L41</f>
        <v>否</v>
      </c>
      <c r="BO30" s="202" t="str">
        <f>宏站验收记录单!Q41</f>
        <v>否</v>
      </c>
      <c r="BP30" s="202" t="str">
        <f>宏站验收记录单!V41</f>
        <v>否</v>
      </c>
      <c r="BR30" s="202" t="s">
        <v>323</v>
      </c>
      <c r="BS30" s="519" t="s">
        <v>328</v>
      </c>
      <c r="BT30" s="519"/>
      <c r="BU30" s="519"/>
      <c r="BV30" s="202" t="s">
        <v>323</v>
      </c>
      <c r="BW30" s="519" t="s">
        <v>332</v>
      </c>
      <c r="BX30" s="519"/>
      <c r="BY30" s="519"/>
      <c r="BZ30" s="202" t="s">
        <v>323</v>
      </c>
      <c r="CA30" s="519" t="s">
        <v>336</v>
      </c>
      <c r="CB30" s="519"/>
      <c r="CC30" s="519"/>
      <c r="CD30" s="199"/>
      <c r="CE30" s="199"/>
      <c r="CF30" s="199"/>
    </row>
    <row r="31" spans="1:84">
      <c r="A31" s="495"/>
      <c r="B31" s="486"/>
      <c r="C31" s="486"/>
      <c r="D31" s="486"/>
      <c r="E31" s="484" t="s">
        <v>34</v>
      </c>
      <c r="F31" s="484"/>
      <c r="G31" s="484"/>
      <c r="H31" s="484"/>
      <c r="I31" s="484"/>
      <c r="J31" s="484"/>
      <c r="K31" s="484"/>
      <c r="L31" s="484"/>
      <c r="M31" s="484"/>
      <c r="N31" s="484"/>
      <c r="O31" s="484"/>
      <c r="P31" s="454" t="str">
        <f>IF(BI6="","",IF(BI6&gt;=0,BI6,""))</f>
        <v/>
      </c>
      <c r="Q31" s="455"/>
      <c r="R31" s="455"/>
      <c r="S31" s="455"/>
      <c r="T31" s="455"/>
      <c r="U31" s="455"/>
      <c r="V31" s="456"/>
      <c r="W31" s="454" t="str">
        <f>IF(BI20="","",IF(BI20&gt;=0,BI20,""))</f>
        <v/>
      </c>
      <c r="X31" s="455"/>
      <c r="Y31" s="455"/>
      <c r="Z31" s="455"/>
      <c r="AA31" s="455"/>
      <c r="AB31" s="456"/>
      <c r="AC31" s="467" t="str">
        <f t="shared" si="3"/>
        <v/>
      </c>
      <c r="AD31" s="468"/>
      <c r="AE31" s="468"/>
      <c r="AF31" s="468"/>
      <c r="AG31" s="468"/>
      <c r="AH31" s="469"/>
      <c r="AI31" s="470" t="str">
        <f t="shared" si="4"/>
        <v/>
      </c>
      <c r="AJ31" s="471"/>
      <c r="AK31" s="471"/>
      <c r="AL31" s="471"/>
      <c r="AM31" s="471"/>
      <c r="AN31" s="472"/>
      <c r="AO31" s="463" t="s">
        <v>195</v>
      </c>
      <c r="AP31" s="464"/>
      <c r="AQ31" s="464"/>
      <c r="AR31" s="464"/>
      <c r="AS31" s="464"/>
      <c r="AT31" s="464"/>
      <c r="AU31" s="464"/>
      <c r="AV31" s="464"/>
      <c r="AW31" s="464"/>
      <c r="AX31" s="465"/>
      <c r="AY31" s="185"/>
      <c r="AZ31" s="185"/>
      <c r="BA31" s="185"/>
      <c r="BB31" s="185"/>
      <c r="BC31" s="199"/>
      <c r="BD31" s="199"/>
      <c r="BE31" s="199"/>
      <c r="BF31" s="199"/>
      <c r="BG31" s="199"/>
      <c r="BH31" s="203"/>
      <c r="BI31" s="203"/>
      <c r="BJ31" s="203"/>
      <c r="BK31" s="204"/>
      <c r="BL31" s="202"/>
      <c r="BM31" s="202" t="s">
        <v>315</v>
      </c>
      <c r="BN31" s="202" t="str">
        <f>宏站验收记录单!L42</f>
        <v>否</v>
      </c>
      <c r="BO31" s="202" t="str">
        <f>宏站验收记录单!Q42</f>
        <v>否</v>
      </c>
      <c r="BP31" s="202" t="str">
        <f>宏站验收记录单!V42</f>
        <v>否</v>
      </c>
      <c r="BR31" s="202" t="s">
        <v>324</v>
      </c>
      <c r="BS31" s="519" t="s">
        <v>329</v>
      </c>
      <c r="BT31" s="519"/>
      <c r="BU31" s="519"/>
      <c r="BV31" s="202" t="s">
        <v>324</v>
      </c>
      <c r="BW31" s="519" t="s">
        <v>333</v>
      </c>
      <c r="BX31" s="519"/>
      <c r="BY31" s="519"/>
      <c r="BZ31" s="202" t="s">
        <v>324</v>
      </c>
      <c r="CA31" s="519" t="s">
        <v>337</v>
      </c>
      <c r="CB31" s="519"/>
      <c r="CC31" s="519"/>
      <c r="CD31" s="199"/>
      <c r="CE31" s="199"/>
      <c r="CF31" s="199"/>
    </row>
    <row r="32" spans="1:84">
      <c r="A32" s="495"/>
      <c r="B32" s="486"/>
      <c r="C32" s="486"/>
      <c r="D32" s="486"/>
      <c r="E32" s="484" t="s">
        <v>35</v>
      </c>
      <c r="F32" s="484"/>
      <c r="G32" s="484"/>
      <c r="H32" s="484"/>
      <c r="I32" s="484"/>
      <c r="J32" s="484"/>
      <c r="K32" s="484"/>
      <c r="L32" s="484"/>
      <c r="M32" s="484"/>
      <c r="N32" s="484"/>
      <c r="O32" s="484"/>
      <c r="P32" s="454" t="str">
        <f>IF(BI6="","",IF(BI6&gt;=0,BI6,""))</f>
        <v/>
      </c>
      <c r="Q32" s="455"/>
      <c r="R32" s="455"/>
      <c r="S32" s="455"/>
      <c r="T32" s="455"/>
      <c r="U32" s="455"/>
      <c r="V32" s="456"/>
      <c r="W32" s="454" t="str">
        <f>IF(BI20="","",IF(BI20&gt;=0,BI20,""))</f>
        <v/>
      </c>
      <c r="X32" s="455"/>
      <c r="Y32" s="455"/>
      <c r="Z32" s="455"/>
      <c r="AA32" s="455"/>
      <c r="AB32" s="456"/>
      <c r="AC32" s="467" t="str">
        <f t="shared" si="3"/>
        <v/>
      </c>
      <c r="AD32" s="468"/>
      <c r="AE32" s="468"/>
      <c r="AF32" s="468"/>
      <c r="AG32" s="468"/>
      <c r="AH32" s="469"/>
      <c r="AI32" s="470" t="str">
        <f t="shared" si="4"/>
        <v/>
      </c>
      <c r="AJ32" s="471"/>
      <c r="AK32" s="471"/>
      <c r="AL32" s="471"/>
      <c r="AM32" s="471"/>
      <c r="AN32" s="472"/>
      <c r="AO32" s="463" t="s">
        <v>195</v>
      </c>
      <c r="AP32" s="464"/>
      <c r="AQ32" s="464"/>
      <c r="AR32" s="464"/>
      <c r="AS32" s="464"/>
      <c r="AT32" s="464"/>
      <c r="AU32" s="464"/>
      <c r="AV32" s="464"/>
      <c r="AW32" s="464"/>
      <c r="AX32" s="465"/>
      <c r="AY32" s="185"/>
      <c r="AZ32" s="185"/>
      <c r="BA32" s="185"/>
      <c r="BB32" s="185"/>
      <c r="BC32" s="199"/>
      <c r="BD32" s="199"/>
      <c r="BE32" s="199"/>
      <c r="BF32" s="199"/>
      <c r="BG32" s="197"/>
      <c r="BH32" s="203"/>
      <c r="BI32" s="203"/>
      <c r="BJ32" s="203"/>
      <c r="BK32" s="204"/>
      <c r="BL32" s="202"/>
      <c r="BM32" s="202" t="s">
        <v>316</v>
      </c>
      <c r="BN32" s="202" t="str">
        <f>宏站验收记录单!L43</f>
        <v>否</v>
      </c>
      <c r="BO32" s="202" t="str">
        <f>宏站验收记录单!Q43</f>
        <v>否</v>
      </c>
      <c r="BP32" s="202" t="str">
        <f>宏站验收记录单!V43</f>
        <v>否</v>
      </c>
      <c r="BR32" s="202" t="s">
        <v>325</v>
      </c>
      <c r="BS32" s="519" t="s">
        <v>330</v>
      </c>
      <c r="BT32" s="519"/>
      <c r="BU32" s="519"/>
      <c r="BV32" s="202" t="s">
        <v>325</v>
      </c>
      <c r="BW32" s="519" t="s">
        <v>334</v>
      </c>
      <c r="BX32" s="519"/>
      <c r="BY32" s="519"/>
      <c r="BZ32" s="202" t="s">
        <v>325</v>
      </c>
      <c r="CA32" s="519" t="s">
        <v>338</v>
      </c>
      <c r="CB32" s="519"/>
      <c r="CC32" s="519"/>
      <c r="CD32" s="199"/>
      <c r="CE32" s="199"/>
      <c r="CF32" s="199"/>
    </row>
    <row r="33" spans="1:102">
      <c r="A33" s="495"/>
      <c r="B33" s="486"/>
      <c r="C33" s="486"/>
      <c r="D33" s="486"/>
      <c r="E33" s="460" t="s">
        <v>422</v>
      </c>
      <c r="F33" s="461"/>
      <c r="G33" s="461"/>
      <c r="H33" s="461"/>
      <c r="I33" s="461"/>
      <c r="J33" s="461"/>
      <c r="K33" s="461"/>
      <c r="L33" s="461"/>
      <c r="M33" s="461"/>
      <c r="N33" s="461"/>
      <c r="O33" s="462"/>
      <c r="P33" s="454"/>
      <c r="Q33" s="455"/>
      <c r="R33" s="455"/>
      <c r="S33" s="455"/>
      <c r="T33" s="455"/>
      <c r="U33" s="455"/>
      <c r="V33" s="456"/>
      <c r="W33" s="454"/>
      <c r="X33" s="455"/>
      <c r="Y33" s="455"/>
      <c r="Z33" s="455"/>
      <c r="AA33" s="455"/>
      <c r="AB33" s="456"/>
      <c r="AC33" s="467"/>
      <c r="AD33" s="468"/>
      <c r="AE33" s="468"/>
      <c r="AF33" s="468"/>
      <c r="AG33" s="468"/>
      <c r="AH33" s="469"/>
      <c r="AI33" s="470"/>
      <c r="AJ33" s="471"/>
      <c r="AK33" s="471"/>
      <c r="AL33" s="471"/>
      <c r="AM33" s="471"/>
      <c r="AN33" s="472"/>
      <c r="AO33" s="463" t="s">
        <v>436</v>
      </c>
      <c r="AP33" s="464"/>
      <c r="AQ33" s="464"/>
      <c r="AR33" s="464"/>
      <c r="AS33" s="464"/>
      <c r="AT33" s="464"/>
      <c r="AU33" s="464"/>
      <c r="AV33" s="464"/>
      <c r="AW33" s="464"/>
      <c r="AX33" s="465"/>
      <c r="AY33" s="185"/>
      <c r="AZ33" s="185"/>
      <c r="BA33" s="185"/>
      <c r="BB33" s="185"/>
      <c r="BC33" s="215"/>
      <c r="BD33" s="215"/>
      <c r="BE33" s="215"/>
      <c r="BF33" s="215"/>
      <c r="BG33" s="215"/>
      <c r="BH33" s="215"/>
      <c r="BI33" s="215"/>
      <c r="BJ33" s="215"/>
      <c r="CF33" s="200"/>
    </row>
    <row r="34" spans="1:102">
      <c r="A34" s="495"/>
      <c r="B34" s="486"/>
      <c r="C34" s="486"/>
      <c r="D34" s="486"/>
      <c r="E34" s="460" t="s">
        <v>423</v>
      </c>
      <c r="F34" s="461"/>
      <c r="G34" s="461"/>
      <c r="H34" s="461"/>
      <c r="I34" s="461"/>
      <c r="J34" s="461"/>
      <c r="K34" s="461"/>
      <c r="L34" s="461"/>
      <c r="M34" s="461"/>
      <c r="N34" s="461"/>
      <c r="O34" s="462"/>
      <c r="P34" s="454"/>
      <c r="Q34" s="455"/>
      <c r="R34" s="455"/>
      <c r="S34" s="455"/>
      <c r="T34" s="455"/>
      <c r="U34" s="455"/>
      <c r="V34" s="456"/>
      <c r="W34" s="454"/>
      <c r="X34" s="455"/>
      <c r="Y34" s="455"/>
      <c r="Z34" s="455"/>
      <c r="AA34" s="455"/>
      <c r="AB34" s="456"/>
      <c r="AC34" s="454"/>
      <c r="AD34" s="455"/>
      <c r="AE34" s="455"/>
      <c r="AF34" s="455"/>
      <c r="AG34" s="455"/>
      <c r="AH34" s="456"/>
      <c r="AI34" s="454"/>
      <c r="AJ34" s="455"/>
      <c r="AK34" s="455"/>
      <c r="AL34" s="455"/>
      <c r="AM34" s="455"/>
      <c r="AN34" s="456"/>
      <c r="AO34" s="463" t="s">
        <v>437</v>
      </c>
      <c r="AP34" s="464"/>
      <c r="AQ34" s="464"/>
      <c r="AR34" s="464"/>
      <c r="AS34" s="464"/>
      <c r="AT34" s="464"/>
      <c r="AU34" s="464"/>
      <c r="AV34" s="464"/>
      <c r="AW34" s="464"/>
      <c r="AX34" s="465"/>
      <c r="AY34" s="185"/>
      <c r="AZ34" s="185"/>
      <c r="BA34" s="185"/>
      <c r="BB34" s="185"/>
      <c r="BC34" s="215"/>
      <c r="BD34" s="215"/>
      <c r="BE34" s="215"/>
      <c r="BF34" s="215"/>
      <c r="BG34" s="215"/>
      <c r="BH34" s="215"/>
      <c r="BI34" s="215"/>
      <c r="BJ34" s="215"/>
      <c r="CF34" s="200"/>
    </row>
    <row r="35" spans="1:102">
      <c r="A35" s="495"/>
      <c r="B35" s="486"/>
      <c r="C35" s="486"/>
      <c r="D35" s="486"/>
      <c r="E35" s="460" t="s">
        <v>424</v>
      </c>
      <c r="F35" s="461"/>
      <c r="G35" s="461"/>
      <c r="H35" s="461"/>
      <c r="I35" s="461"/>
      <c r="J35" s="461"/>
      <c r="K35" s="461"/>
      <c r="L35" s="461"/>
      <c r="M35" s="461"/>
      <c r="N35" s="461"/>
      <c r="O35" s="462"/>
      <c r="P35" s="454"/>
      <c r="Q35" s="455"/>
      <c r="R35" s="455"/>
      <c r="S35" s="455"/>
      <c r="T35" s="455"/>
      <c r="U35" s="455"/>
      <c r="V35" s="456"/>
      <c r="W35" s="454"/>
      <c r="X35" s="455"/>
      <c r="Y35" s="455"/>
      <c r="Z35" s="455"/>
      <c r="AA35" s="455"/>
      <c r="AB35" s="456"/>
      <c r="AC35" s="454"/>
      <c r="AD35" s="455"/>
      <c r="AE35" s="455"/>
      <c r="AF35" s="455"/>
      <c r="AG35" s="455"/>
      <c r="AH35" s="456"/>
      <c r="AI35" s="454"/>
      <c r="AJ35" s="455"/>
      <c r="AK35" s="455"/>
      <c r="AL35" s="455"/>
      <c r="AM35" s="455"/>
      <c r="AN35" s="456"/>
      <c r="AO35" s="463" t="s">
        <v>438</v>
      </c>
      <c r="AP35" s="464"/>
      <c r="AQ35" s="464"/>
      <c r="AR35" s="464"/>
      <c r="AS35" s="464"/>
      <c r="AT35" s="464"/>
      <c r="AU35" s="464"/>
      <c r="AV35" s="464"/>
      <c r="AW35" s="464"/>
      <c r="AX35" s="465"/>
      <c r="AY35" s="185"/>
      <c r="AZ35" s="185"/>
      <c r="BA35" s="185"/>
      <c r="BB35" s="185"/>
      <c r="BC35" s="215"/>
      <c r="BD35" s="215"/>
      <c r="BE35" s="215"/>
      <c r="BF35" s="215"/>
      <c r="BG35" s="215"/>
      <c r="BH35" s="215"/>
      <c r="BI35" s="215"/>
      <c r="BJ35" s="215"/>
      <c r="CF35" s="200"/>
    </row>
    <row r="36" spans="1:102">
      <c r="A36" s="495"/>
      <c r="B36" s="486"/>
      <c r="C36" s="486"/>
      <c r="D36" s="486"/>
      <c r="E36" s="460" t="s">
        <v>425</v>
      </c>
      <c r="F36" s="461"/>
      <c r="G36" s="461"/>
      <c r="H36" s="461"/>
      <c r="I36" s="461"/>
      <c r="J36" s="461"/>
      <c r="K36" s="461"/>
      <c r="L36" s="461"/>
      <c r="M36" s="461"/>
      <c r="N36" s="461"/>
      <c r="O36" s="462"/>
      <c r="P36" s="454"/>
      <c r="Q36" s="455"/>
      <c r="R36" s="455"/>
      <c r="S36" s="455"/>
      <c r="T36" s="455"/>
      <c r="U36" s="455"/>
      <c r="V36" s="45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5"/>
      <c r="AN36" s="456"/>
      <c r="AO36" s="463" t="s">
        <v>438</v>
      </c>
      <c r="AP36" s="464"/>
      <c r="AQ36" s="464"/>
      <c r="AR36" s="464"/>
      <c r="AS36" s="464"/>
      <c r="AT36" s="464"/>
      <c r="AU36" s="464"/>
      <c r="AV36" s="464"/>
      <c r="AW36" s="464"/>
      <c r="AX36" s="465"/>
      <c r="AY36" s="185"/>
      <c r="AZ36" s="185"/>
      <c r="BA36" s="185"/>
      <c r="BB36" s="185"/>
      <c r="BC36" s="215"/>
      <c r="BD36" s="215"/>
      <c r="BE36" s="215"/>
      <c r="BF36" s="215"/>
      <c r="BG36" s="215"/>
      <c r="BH36" s="215"/>
      <c r="BI36" s="215"/>
      <c r="BJ36" s="215"/>
      <c r="CF36" s="200"/>
    </row>
    <row r="37" spans="1:102">
      <c r="A37" s="495"/>
      <c r="B37" s="486"/>
      <c r="C37" s="486"/>
      <c r="D37" s="486"/>
      <c r="E37" s="460" t="s">
        <v>429</v>
      </c>
      <c r="F37" s="461"/>
      <c r="G37" s="461"/>
      <c r="H37" s="461"/>
      <c r="I37" s="461"/>
      <c r="J37" s="461"/>
      <c r="K37" s="461"/>
      <c r="L37" s="461"/>
      <c r="M37" s="461"/>
      <c r="N37" s="461"/>
      <c r="O37" s="462"/>
      <c r="P37" s="454"/>
      <c r="Q37" s="455"/>
      <c r="R37" s="455"/>
      <c r="S37" s="455"/>
      <c r="T37" s="455"/>
      <c r="U37" s="455"/>
      <c r="V37" s="456"/>
      <c r="W37" s="454"/>
      <c r="X37" s="455"/>
      <c r="Y37" s="455"/>
      <c r="Z37" s="455"/>
      <c r="AA37" s="455"/>
      <c r="AB37" s="456"/>
      <c r="AC37" s="454"/>
      <c r="AD37" s="455"/>
      <c r="AE37" s="455"/>
      <c r="AF37" s="455"/>
      <c r="AG37" s="455"/>
      <c r="AH37" s="456"/>
      <c r="AI37" s="454"/>
      <c r="AJ37" s="455"/>
      <c r="AK37" s="455"/>
      <c r="AL37" s="455"/>
      <c r="AM37" s="455"/>
      <c r="AN37" s="456"/>
      <c r="AO37" s="463" t="s">
        <v>439</v>
      </c>
      <c r="AP37" s="464"/>
      <c r="AQ37" s="464"/>
      <c r="AR37" s="464"/>
      <c r="AS37" s="464"/>
      <c r="AT37" s="464"/>
      <c r="AU37" s="464"/>
      <c r="AV37" s="464"/>
      <c r="AW37" s="464"/>
      <c r="AX37" s="465"/>
      <c r="AY37" s="185"/>
      <c r="AZ37" s="185"/>
      <c r="BA37" s="185"/>
      <c r="BB37" s="185"/>
      <c r="BC37" s="215"/>
      <c r="BD37" s="215"/>
      <c r="BE37" s="215"/>
      <c r="BF37" s="215"/>
      <c r="BG37" s="215"/>
      <c r="BH37" s="215"/>
      <c r="BI37" s="215"/>
      <c r="BJ37" s="215"/>
      <c r="CF37" s="200"/>
    </row>
    <row r="38" spans="1:102">
      <c r="A38" s="495"/>
      <c r="B38" s="486"/>
      <c r="C38" s="486"/>
      <c r="D38" s="486"/>
      <c r="E38" s="460" t="s">
        <v>430</v>
      </c>
      <c r="F38" s="461"/>
      <c r="G38" s="461"/>
      <c r="H38" s="461"/>
      <c r="I38" s="461"/>
      <c r="J38" s="461"/>
      <c r="K38" s="461"/>
      <c r="L38" s="461"/>
      <c r="M38" s="461"/>
      <c r="N38" s="461"/>
      <c r="O38" s="462"/>
      <c r="P38" s="454"/>
      <c r="Q38" s="455"/>
      <c r="R38" s="455"/>
      <c r="S38" s="455"/>
      <c r="T38" s="455"/>
      <c r="U38" s="455"/>
      <c r="V38" s="456"/>
      <c r="W38" s="454"/>
      <c r="X38" s="455"/>
      <c r="Y38" s="455"/>
      <c r="Z38" s="455"/>
      <c r="AA38" s="455"/>
      <c r="AB38" s="456"/>
      <c r="AC38" s="454"/>
      <c r="AD38" s="455"/>
      <c r="AE38" s="455"/>
      <c r="AF38" s="455"/>
      <c r="AG38" s="455"/>
      <c r="AH38" s="456"/>
      <c r="AI38" s="454"/>
      <c r="AJ38" s="455"/>
      <c r="AK38" s="455"/>
      <c r="AL38" s="455"/>
      <c r="AM38" s="455"/>
      <c r="AN38" s="456"/>
      <c r="AO38" s="463" t="s">
        <v>439</v>
      </c>
      <c r="AP38" s="464"/>
      <c r="AQ38" s="464"/>
      <c r="AR38" s="464"/>
      <c r="AS38" s="464"/>
      <c r="AT38" s="464"/>
      <c r="AU38" s="464"/>
      <c r="AV38" s="464"/>
      <c r="AW38" s="464"/>
      <c r="AX38" s="465"/>
      <c r="AY38" s="185"/>
      <c r="AZ38" s="185"/>
      <c r="BA38" s="185"/>
      <c r="BB38" s="185"/>
      <c r="BC38" s="215"/>
      <c r="BD38" s="215"/>
      <c r="BE38" s="215"/>
      <c r="BF38" s="215"/>
      <c r="BG38" s="215"/>
      <c r="BH38" s="215"/>
      <c r="BI38" s="215"/>
      <c r="BJ38" s="215"/>
      <c r="CF38" s="200"/>
    </row>
    <row r="39" spans="1:102">
      <c r="A39" s="495"/>
      <c r="B39" s="486"/>
      <c r="C39" s="486"/>
      <c r="D39" s="486"/>
      <c r="E39" s="460" t="s">
        <v>431</v>
      </c>
      <c r="F39" s="461"/>
      <c r="G39" s="461"/>
      <c r="H39" s="461"/>
      <c r="I39" s="461"/>
      <c r="J39" s="461"/>
      <c r="K39" s="461"/>
      <c r="L39" s="461"/>
      <c r="M39" s="461"/>
      <c r="N39" s="461"/>
      <c r="O39" s="462"/>
      <c r="P39" s="454"/>
      <c r="Q39" s="455"/>
      <c r="R39" s="455"/>
      <c r="S39" s="455"/>
      <c r="T39" s="455"/>
      <c r="U39" s="455"/>
      <c r="V39" s="456"/>
      <c r="W39" s="454"/>
      <c r="X39" s="455"/>
      <c r="Y39" s="455"/>
      <c r="Z39" s="455"/>
      <c r="AA39" s="455"/>
      <c r="AB39" s="456"/>
      <c r="AC39" s="454"/>
      <c r="AD39" s="455"/>
      <c r="AE39" s="455"/>
      <c r="AF39" s="455"/>
      <c r="AG39" s="455"/>
      <c r="AH39" s="456"/>
      <c r="AI39" s="454"/>
      <c r="AJ39" s="455"/>
      <c r="AK39" s="455"/>
      <c r="AL39" s="455"/>
      <c r="AM39" s="455"/>
      <c r="AN39" s="456"/>
      <c r="AO39" s="463" t="s">
        <v>439</v>
      </c>
      <c r="AP39" s="464"/>
      <c r="AQ39" s="464"/>
      <c r="AR39" s="464"/>
      <c r="AS39" s="464"/>
      <c r="AT39" s="464"/>
      <c r="AU39" s="464"/>
      <c r="AV39" s="464"/>
      <c r="AW39" s="464"/>
      <c r="AX39" s="465"/>
      <c r="AY39" s="185"/>
      <c r="AZ39" s="185"/>
      <c r="BA39" s="185"/>
      <c r="BB39" s="185"/>
      <c r="BC39" s="215"/>
      <c r="BD39" s="215"/>
      <c r="BE39" s="215"/>
      <c r="BF39" s="215"/>
      <c r="BG39" s="215"/>
      <c r="BH39" s="215"/>
      <c r="BI39" s="215"/>
      <c r="BJ39" s="215"/>
      <c r="CF39" s="200"/>
    </row>
    <row r="40" spans="1:102">
      <c r="A40" s="495"/>
      <c r="B40" s="486"/>
      <c r="C40" s="486"/>
      <c r="D40" s="486"/>
      <c r="E40" s="460" t="s">
        <v>432</v>
      </c>
      <c r="F40" s="461"/>
      <c r="G40" s="461"/>
      <c r="H40" s="461"/>
      <c r="I40" s="461"/>
      <c r="J40" s="461"/>
      <c r="K40" s="461"/>
      <c r="L40" s="461"/>
      <c r="M40" s="461"/>
      <c r="N40" s="461"/>
      <c r="O40" s="462"/>
      <c r="P40" s="454"/>
      <c r="Q40" s="455"/>
      <c r="R40" s="455"/>
      <c r="S40" s="455"/>
      <c r="T40" s="455"/>
      <c r="U40" s="455"/>
      <c r="V40" s="456"/>
      <c r="W40" s="454"/>
      <c r="X40" s="455"/>
      <c r="Y40" s="455"/>
      <c r="Z40" s="455"/>
      <c r="AA40" s="455"/>
      <c r="AB40" s="456"/>
      <c r="AC40" s="454"/>
      <c r="AD40" s="455"/>
      <c r="AE40" s="455"/>
      <c r="AF40" s="455"/>
      <c r="AG40" s="455"/>
      <c r="AH40" s="456"/>
      <c r="AI40" s="454"/>
      <c r="AJ40" s="455"/>
      <c r="AK40" s="455"/>
      <c r="AL40" s="455"/>
      <c r="AM40" s="455"/>
      <c r="AN40" s="456"/>
      <c r="AO40" s="463" t="s">
        <v>439</v>
      </c>
      <c r="AP40" s="464"/>
      <c r="AQ40" s="464"/>
      <c r="AR40" s="464"/>
      <c r="AS40" s="464"/>
      <c r="AT40" s="464"/>
      <c r="AU40" s="464"/>
      <c r="AV40" s="464"/>
      <c r="AW40" s="464"/>
      <c r="AX40" s="465"/>
      <c r="AY40" s="185"/>
      <c r="AZ40" s="185"/>
      <c r="BA40" s="185"/>
      <c r="BB40" s="185"/>
      <c r="BC40" s="215"/>
      <c r="BD40" s="215"/>
      <c r="BE40" s="215"/>
      <c r="BF40" s="215"/>
      <c r="BG40" s="215"/>
      <c r="BH40" s="215"/>
      <c r="BI40" s="215"/>
      <c r="BJ40" s="215"/>
      <c r="CF40" s="200"/>
    </row>
    <row r="41" spans="1:102">
      <c r="A41" s="495"/>
      <c r="B41" s="486"/>
      <c r="C41" s="486"/>
      <c r="D41" s="486"/>
      <c r="E41" s="460" t="s">
        <v>428</v>
      </c>
      <c r="F41" s="461"/>
      <c r="G41" s="461"/>
      <c r="H41" s="461"/>
      <c r="I41" s="461"/>
      <c r="J41" s="461"/>
      <c r="K41" s="461"/>
      <c r="L41" s="461"/>
      <c r="M41" s="461"/>
      <c r="N41" s="461"/>
      <c r="O41" s="462"/>
      <c r="P41" s="454"/>
      <c r="Q41" s="455"/>
      <c r="R41" s="455"/>
      <c r="S41" s="455"/>
      <c r="T41" s="455"/>
      <c r="U41" s="455"/>
      <c r="V41" s="456"/>
      <c r="W41" s="454"/>
      <c r="X41" s="455"/>
      <c r="Y41" s="455"/>
      <c r="Z41" s="455"/>
      <c r="AA41" s="455"/>
      <c r="AB41" s="455"/>
      <c r="AC41" s="466"/>
      <c r="AD41" s="466"/>
      <c r="AE41" s="466"/>
      <c r="AF41" s="466"/>
      <c r="AG41" s="466"/>
      <c r="AH41" s="466"/>
      <c r="AI41" s="454"/>
      <c r="AJ41" s="455"/>
      <c r="AK41" s="455"/>
      <c r="AL41" s="455"/>
      <c r="AM41" s="455"/>
      <c r="AN41" s="456"/>
      <c r="AO41" s="457" t="s">
        <v>439</v>
      </c>
      <c r="AP41" s="458"/>
      <c r="AQ41" s="458"/>
      <c r="AR41" s="458"/>
      <c r="AS41" s="458"/>
      <c r="AT41" s="458"/>
      <c r="AU41" s="458"/>
      <c r="AV41" s="458"/>
      <c r="AW41" s="458"/>
      <c r="AX41" s="459"/>
      <c r="AY41" s="185"/>
      <c r="AZ41" s="185"/>
      <c r="BA41" s="185"/>
      <c r="BB41" s="185"/>
      <c r="BC41" s="215"/>
      <c r="BD41" s="215"/>
      <c r="BE41" s="215"/>
      <c r="BF41" s="215"/>
      <c r="BG41" s="215"/>
      <c r="BH41" s="215"/>
      <c r="BI41" s="215"/>
      <c r="BJ41" s="215"/>
      <c r="CF41" s="200"/>
    </row>
    <row r="42" spans="1:102">
      <c r="A42" s="495"/>
      <c r="B42" s="486"/>
      <c r="C42" s="486"/>
      <c r="D42" s="486"/>
      <c r="E42" s="460" t="s">
        <v>426</v>
      </c>
      <c r="F42" s="461"/>
      <c r="G42" s="461"/>
      <c r="H42" s="461"/>
      <c r="I42" s="461"/>
      <c r="J42" s="461"/>
      <c r="K42" s="461"/>
      <c r="L42" s="461"/>
      <c r="M42" s="461"/>
      <c r="N42" s="461"/>
      <c r="O42" s="462"/>
      <c r="P42" s="454"/>
      <c r="Q42" s="455"/>
      <c r="R42" s="455"/>
      <c r="S42" s="455"/>
      <c r="T42" s="455"/>
      <c r="U42" s="455" t="s">
        <v>434</v>
      </c>
      <c r="V42" s="456"/>
      <c r="W42" s="454" t="s">
        <v>427</v>
      </c>
      <c r="X42" s="455"/>
      <c r="Y42" s="455"/>
      <c r="Z42" s="455"/>
      <c r="AA42" s="455"/>
      <c r="AB42" s="455"/>
      <c r="AC42" s="455"/>
      <c r="AD42" s="455"/>
      <c r="AE42" s="455"/>
      <c r="AF42" s="455"/>
      <c r="AG42" s="455"/>
      <c r="AH42" s="456"/>
      <c r="AI42" s="454"/>
      <c r="AJ42" s="455"/>
      <c r="AK42" s="455"/>
      <c r="AL42" s="455"/>
      <c r="AM42" s="455"/>
      <c r="AN42" s="219" t="s">
        <v>435</v>
      </c>
      <c r="AO42" s="457" t="s">
        <v>441</v>
      </c>
      <c r="AP42" s="458"/>
      <c r="AQ42" s="458"/>
      <c r="AR42" s="458"/>
      <c r="AS42" s="458"/>
      <c r="AT42" s="458"/>
      <c r="AU42" s="458"/>
      <c r="AV42" s="458"/>
      <c r="AW42" s="458"/>
      <c r="AX42" s="459"/>
      <c r="AY42" s="185"/>
      <c r="AZ42" s="185"/>
      <c r="BA42" s="185"/>
      <c r="BB42" s="185"/>
      <c r="BC42" s="215"/>
      <c r="BD42" s="215"/>
      <c r="BE42" s="215"/>
      <c r="BF42" s="215"/>
      <c r="BG42" s="215"/>
      <c r="BH42" s="215"/>
      <c r="BI42" s="215"/>
      <c r="BJ42" s="215"/>
      <c r="CF42" s="200"/>
    </row>
    <row r="43" spans="1:102">
      <c r="A43" s="495"/>
      <c r="B43" s="486"/>
      <c r="C43" s="486"/>
      <c r="D43" s="486"/>
      <c r="E43" s="460" t="s">
        <v>433</v>
      </c>
      <c r="F43" s="461"/>
      <c r="G43" s="461"/>
      <c r="H43" s="461"/>
      <c r="I43" s="461"/>
      <c r="J43" s="461"/>
      <c r="K43" s="461"/>
      <c r="L43" s="461"/>
      <c r="M43" s="461"/>
      <c r="N43" s="461"/>
      <c r="O43" s="462"/>
      <c r="P43" s="454"/>
      <c r="Q43" s="455"/>
      <c r="R43" s="455"/>
      <c r="S43" s="455"/>
      <c r="T43" s="455"/>
      <c r="U43" s="455" t="s">
        <v>434</v>
      </c>
      <c r="V43" s="456"/>
      <c r="W43" s="454"/>
      <c r="X43" s="455"/>
      <c r="Y43" s="455"/>
      <c r="Z43" s="455"/>
      <c r="AA43" s="455"/>
      <c r="AB43" s="455"/>
      <c r="AC43" s="455"/>
      <c r="AD43" s="455"/>
      <c r="AE43" s="455"/>
      <c r="AF43" s="455"/>
      <c r="AG43" s="455"/>
      <c r="AH43" s="455"/>
      <c r="AI43" s="455"/>
      <c r="AJ43" s="455"/>
      <c r="AK43" s="455"/>
      <c r="AL43" s="455"/>
      <c r="AM43" s="455"/>
      <c r="AN43" s="456"/>
      <c r="AO43" s="457" t="s">
        <v>440</v>
      </c>
      <c r="AP43" s="458"/>
      <c r="AQ43" s="458"/>
      <c r="AR43" s="458"/>
      <c r="AS43" s="458"/>
      <c r="AT43" s="458"/>
      <c r="AU43" s="458"/>
      <c r="AV43" s="458"/>
      <c r="AW43" s="458"/>
      <c r="AX43" s="459"/>
      <c r="AY43" s="185"/>
      <c r="AZ43" s="185"/>
      <c r="BA43" s="185"/>
      <c r="BB43" s="185"/>
      <c r="BC43" s="215"/>
      <c r="BD43" s="215"/>
      <c r="BE43" s="215"/>
      <c r="BF43" s="215"/>
      <c r="BG43" s="215"/>
      <c r="BH43" s="215"/>
      <c r="BI43" s="215"/>
      <c r="BJ43" s="215"/>
      <c r="CF43" s="200"/>
    </row>
    <row r="44" spans="1:102">
      <c r="A44" s="495"/>
      <c r="B44" s="486"/>
      <c r="C44" s="486"/>
      <c r="D44" s="486"/>
      <c r="E44" s="484" t="s">
        <v>74</v>
      </c>
      <c r="F44" s="484"/>
      <c r="G44" s="484"/>
      <c r="H44" s="484"/>
      <c r="I44" s="484"/>
      <c r="J44" s="484"/>
      <c r="K44" s="484"/>
      <c r="L44" s="484"/>
      <c r="M44" s="484"/>
      <c r="N44" s="484"/>
      <c r="O44" s="484"/>
      <c r="P44" s="466" t="s">
        <v>170</v>
      </c>
      <c r="Q44" s="466"/>
      <c r="R44" s="466"/>
      <c r="S44" s="466"/>
      <c r="T44" s="466"/>
      <c r="U44" s="466"/>
      <c r="V44" s="466"/>
      <c r="W44" s="466" t="s">
        <v>171</v>
      </c>
      <c r="X44" s="466"/>
      <c r="Y44" s="466"/>
      <c r="Z44" s="466"/>
      <c r="AA44" s="466"/>
      <c r="AB44" s="466"/>
      <c r="AC44" s="508" t="s">
        <v>75</v>
      </c>
      <c r="AD44" s="508"/>
      <c r="AE44" s="508"/>
      <c r="AF44" s="508"/>
      <c r="AG44" s="508"/>
      <c r="AH44" s="508"/>
      <c r="AI44" s="493" t="s">
        <v>76</v>
      </c>
      <c r="AJ44" s="493"/>
      <c r="AK44" s="493"/>
      <c r="AL44" s="493"/>
      <c r="AM44" s="493"/>
      <c r="AN44" s="493"/>
      <c r="AO44" s="457"/>
      <c r="AP44" s="458"/>
      <c r="AQ44" s="458"/>
      <c r="AR44" s="458"/>
      <c r="AS44" s="458"/>
      <c r="AT44" s="458"/>
      <c r="AU44" s="458"/>
      <c r="AV44" s="458"/>
      <c r="AW44" s="458"/>
      <c r="AX44" s="459"/>
      <c r="AY44" s="186"/>
      <c r="AZ44" s="186"/>
      <c r="BA44" s="186"/>
      <c r="BB44" s="186"/>
      <c r="BC44" s="202"/>
      <c r="BD44" s="202"/>
      <c r="BE44" s="202"/>
      <c r="BF44" s="202"/>
      <c r="BG44" s="199"/>
      <c r="BK44" s="204"/>
      <c r="BL44" s="202"/>
      <c r="BM44" s="206" t="s">
        <v>320</v>
      </c>
      <c r="BN44" s="193" t="e">
        <f>宏站验收记录单!AY49</f>
        <v>#REF!</v>
      </c>
      <c r="BO44" s="193" t="e">
        <f>宏站验收记录单!AZ49</f>
        <v>#REF!</v>
      </c>
      <c r="BP44" s="193" t="e">
        <f>宏站验收记录单!BA49</f>
        <v>#REF!</v>
      </c>
      <c r="BQ44" s="202"/>
      <c r="BR44" s="202" t="s">
        <v>326</v>
      </c>
      <c r="BS44" s="519"/>
      <c r="BT44" s="519"/>
      <c r="BU44" s="519"/>
      <c r="BV44" s="202" t="s">
        <v>326</v>
      </c>
      <c r="BW44" s="519"/>
      <c r="BX44" s="519"/>
      <c r="BY44" s="519"/>
      <c r="BZ44" s="202" t="s">
        <v>326</v>
      </c>
      <c r="CA44" s="202"/>
      <c r="CB44" s="202"/>
      <c r="CC44" s="202"/>
      <c r="CD44" s="202"/>
      <c r="CE44" s="202"/>
      <c r="CF44" s="202"/>
    </row>
    <row r="45" spans="1:102" s="61" customFormat="1" ht="12.75" customHeight="1">
      <c r="A45" s="495"/>
      <c r="B45" s="486"/>
      <c r="C45" s="486"/>
      <c r="D45" s="486"/>
      <c r="E45" s="484" t="s">
        <v>77</v>
      </c>
      <c r="F45" s="484"/>
      <c r="G45" s="484"/>
      <c r="H45" s="484"/>
      <c r="I45" s="484"/>
      <c r="J45" s="484"/>
      <c r="K45" s="500" t="s">
        <v>78</v>
      </c>
      <c r="L45" s="500"/>
      <c r="M45" s="500"/>
      <c r="N45" s="500"/>
      <c r="O45" s="500"/>
      <c r="P45" s="488" t="str">
        <f>IF(BT51="","",IF(BT51&lt;&gt;0,BT50/BT51,""))</f>
        <v/>
      </c>
      <c r="Q45" s="489"/>
      <c r="R45" s="489"/>
      <c r="S45" s="489"/>
      <c r="T45" s="489"/>
      <c r="U45" s="489"/>
      <c r="V45" s="490"/>
      <c r="W45" s="488" t="str">
        <f>IF(BU51="","",IF(BU51&lt;&gt;0,BU50/BU51,""))</f>
        <v/>
      </c>
      <c r="X45" s="489"/>
      <c r="Y45" s="489"/>
      <c r="Z45" s="489"/>
      <c r="AA45" s="489"/>
      <c r="AB45" s="489"/>
      <c r="AC45" s="488" t="str">
        <f>IF(AND(P45="",W45="",AI45="",BT52="",BU52="",BV52=""),"",MIN(P45,W45,AI45,BT52,BU52,BV52))</f>
        <v/>
      </c>
      <c r="AD45" s="489"/>
      <c r="AE45" s="489"/>
      <c r="AF45" s="489"/>
      <c r="AG45" s="489"/>
      <c r="AH45" s="490"/>
      <c r="AI45" s="488" t="str">
        <f>IF(BV51="","",IF((BT51+BU51)&lt;&gt;0,(BT50+BU50)/(BT51+BU51),""))</f>
        <v/>
      </c>
      <c r="AJ45" s="489"/>
      <c r="AK45" s="489"/>
      <c r="AL45" s="489"/>
      <c r="AM45" s="489"/>
      <c r="AN45" s="490"/>
      <c r="AO45" s="478" t="s">
        <v>382</v>
      </c>
      <c r="AP45" s="478"/>
      <c r="AQ45" s="478"/>
      <c r="AR45" s="478"/>
      <c r="AS45" s="478"/>
      <c r="AT45" s="478"/>
      <c r="AU45" s="478"/>
      <c r="AV45" s="478"/>
      <c r="AW45" s="478"/>
      <c r="AX45" s="479"/>
      <c r="AY45" s="187"/>
      <c r="AZ45" s="187"/>
      <c r="BA45" s="187"/>
      <c r="BB45" s="187"/>
      <c r="BC45" s="203"/>
      <c r="BD45" s="203"/>
      <c r="BE45" s="203"/>
      <c r="BF45" s="203"/>
      <c r="BG45" s="199"/>
      <c r="BH45" s="203"/>
      <c r="BI45" s="203"/>
      <c r="BJ45" s="203"/>
      <c r="BK45" s="204"/>
      <c r="BL45" s="202"/>
      <c r="BM45" s="168" t="s">
        <v>321</v>
      </c>
      <c r="BN45" s="28" t="e">
        <f>宏站验收记录单!AY50</f>
        <v>#REF!</v>
      </c>
      <c r="BO45" s="28" t="e">
        <f>宏站验收记录单!AZ50</f>
        <v>#REF!</v>
      </c>
      <c r="BP45" s="28" t="e">
        <f>宏站验收记录单!BA50</f>
        <v>#REF!</v>
      </c>
      <c r="BQ45" s="202"/>
      <c r="BR45" s="202"/>
      <c r="BS45" s="202"/>
      <c r="BT45" s="203"/>
      <c r="BU45" s="203"/>
      <c r="BV45" s="203"/>
      <c r="BW45" s="203"/>
      <c r="BX45" s="203"/>
      <c r="BY45" s="203"/>
      <c r="BZ45" s="203"/>
      <c r="CA45" s="203"/>
      <c r="CB45" s="203"/>
      <c r="CC45" s="203"/>
      <c r="CD45" s="203"/>
      <c r="CE45" s="203"/>
      <c r="CF45" s="203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</row>
    <row r="46" spans="1:102" s="61" customFormat="1" ht="12.75" customHeight="1">
      <c r="A46" s="495"/>
      <c r="B46" s="486"/>
      <c r="C46" s="486"/>
      <c r="D46" s="486"/>
      <c r="E46" s="484"/>
      <c r="F46" s="484"/>
      <c r="G46" s="484"/>
      <c r="H46" s="484"/>
      <c r="I46" s="484"/>
      <c r="J46" s="484"/>
      <c r="K46" s="500" t="s">
        <v>79</v>
      </c>
      <c r="L46" s="500"/>
      <c r="M46" s="500"/>
      <c r="N46" s="500"/>
      <c r="O46" s="500"/>
      <c r="P46" s="488" t="str">
        <f>IF(BT54="","",IF(BT54&lt;&gt;0,BT53/BT54,""))</f>
        <v/>
      </c>
      <c r="Q46" s="489"/>
      <c r="R46" s="489"/>
      <c r="S46" s="489"/>
      <c r="T46" s="489"/>
      <c r="U46" s="489"/>
      <c r="V46" s="490"/>
      <c r="W46" s="488" t="str">
        <f>IF(BU54="","",IF(BU54&lt;&gt;0,BU53/BU54,""))</f>
        <v/>
      </c>
      <c r="X46" s="489"/>
      <c r="Y46" s="489"/>
      <c r="Z46" s="489"/>
      <c r="AA46" s="489"/>
      <c r="AB46" s="489"/>
      <c r="AC46" s="488" t="str">
        <f>IF(AND(P46="",W46="",AI46="",BT55="",BU55="",BV55=""),"",MIN(P46,W46,AI46,BT55,BU55,BV55))</f>
        <v/>
      </c>
      <c r="AD46" s="489"/>
      <c r="AE46" s="489"/>
      <c r="AF46" s="489"/>
      <c r="AG46" s="489"/>
      <c r="AH46" s="490"/>
      <c r="AI46" s="488" t="str">
        <f>IF(BV54="","",IF((BT54+BU54)&lt;&gt;0,(BT53+BU53)/(BT54+BU54),""))</f>
        <v/>
      </c>
      <c r="AJ46" s="489"/>
      <c r="AK46" s="489"/>
      <c r="AL46" s="489"/>
      <c r="AM46" s="489"/>
      <c r="AN46" s="490"/>
      <c r="AO46" s="478"/>
      <c r="AP46" s="478"/>
      <c r="AQ46" s="478"/>
      <c r="AR46" s="478"/>
      <c r="AS46" s="478"/>
      <c r="AT46" s="478"/>
      <c r="AU46" s="478"/>
      <c r="AV46" s="478"/>
      <c r="AW46" s="478"/>
      <c r="AX46" s="479"/>
      <c r="AY46" s="187"/>
      <c r="AZ46" s="187"/>
      <c r="BA46" s="187"/>
      <c r="BB46" s="187"/>
      <c r="BC46" s="203"/>
      <c r="BD46" s="203"/>
      <c r="BE46" s="203"/>
      <c r="BF46" s="203"/>
      <c r="BG46" s="201"/>
      <c r="BH46" s="203"/>
      <c r="BI46" s="203"/>
      <c r="BJ46" s="203"/>
      <c r="BK46" s="204"/>
      <c r="BL46" s="202"/>
      <c r="BM46" s="28"/>
      <c r="BN46" s="28"/>
      <c r="BO46" s="28"/>
      <c r="BP46" s="28"/>
      <c r="BQ46" s="202"/>
      <c r="BR46" s="202"/>
      <c r="BS46" s="202"/>
      <c r="BT46" s="203"/>
      <c r="BU46" s="203"/>
      <c r="BV46" s="203"/>
      <c r="BW46" s="203"/>
      <c r="BX46" s="203"/>
      <c r="BY46" s="203"/>
      <c r="BZ46" s="203"/>
      <c r="CA46" s="203"/>
      <c r="CB46" s="203"/>
      <c r="CC46" s="203"/>
      <c r="CD46" s="203"/>
      <c r="CE46" s="203"/>
      <c r="CF46" s="203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</row>
    <row r="47" spans="1:102" s="61" customFormat="1" ht="12.75" customHeight="1">
      <c r="A47" s="495"/>
      <c r="B47" s="486"/>
      <c r="C47" s="486"/>
      <c r="D47" s="486"/>
      <c r="E47" s="484"/>
      <c r="F47" s="484"/>
      <c r="G47" s="484"/>
      <c r="H47" s="484"/>
      <c r="I47" s="484"/>
      <c r="J47" s="484"/>
      <c r="K47" s="484" t="s">
        <v>80</v>
      </c>
      <c r="L47" s="499"/>
      <c r="M47" s="499"/>
      <c r="N47" s="499"/>
      <c r="O47" s="499"/>
      <c r="P47" s="488" t="str">
        <f>IF(BT57="","",IF(BT57&lt;&gt;0,BT56/BT57/1024,""))</f>
        <v/>
      </c>
      <c r="Q47" s="489"/>
      <c r="R47" s="489"/>
      <c r="S47" s="489"/>
      <c r="T47" s="489"/>
      <c r="U47" s="489"/>
      <c r="V47" s="490"/>
      <c r="W47" s="488" t="str">
        <f>IF(BU57="","",IF(BU57&lt;&gt;0,BU56/BU57/1024,""))</f>
        <v/>
      </c>
      <c r="X47" s="489"/>
      <c r="Y47" s="489"/>
      <c r="Z47" s="489"/>
      <c r="AA47" s="489"/>
      <c r="AB47" s="489"/>
      <c r="AC47" s="488"/>
      <c r="AD47" s="489"/>
      <c r="AE47" s="489"/>
      <c r="AF47" s="489"/>
      <c r="AG47" s="489"/>
      <c r="AH47" s="490"/>
      <c r="AI47" s="488" t="str">
        <f>IF(BV57="","",IF((BT57+BU57)&lt;&gt;0,(BT56+BU56)/(BT57+BU57)/1024,""))</f>
        <v/>
      </c>
      <c r="AJ47" s="489"/>
      <c r="AK47" s="489"/>
      <c r="AL47" s="489"/>
      <c r="AM47" s="489"/>
      <c r="AN47" s="490"/>
      <c r="AO47" s="478"/>
      <c r="AP47" s="478"/>
      <c r="AQ47" s="478"/>
      <c r="AR47" s="478"/>
      <c r="AS47" s="478"/>
      <c r="AT47" s="478"/>
      <c r="AU47" s="478"/>
      <c r="AV47" s="478"/>
      <c r="AW47" s="478"/>
      <c r="AX47" s="479"/>
      <c r="AY47" s="187"/>
      <c r="AZ47" s="187"/>
      <c r="BA47" s="187"/>
      <c r="BB47" s="187"/>
      <c r="BC47" s="203"/>
      <c r="BD47" s="203"/>
      <c r="BE47" s="203"/>
      <c r="BF47" s="203"/>
      <c r="BG47" s="201"/>
      <c r="BH47" s="193"/>
      <c r="BI47" s="193"/>
      <c r="BJ47" s="193"/>
      <c r="BK47" s="204"/>
      <c r="BL47" s="192"/>
      <c r="BM47" s="192"/>
      <c r="BN47" s="477" t="s">
        <v>272</v>
      </c>
      <c r="BO47" s="477"/>
      <c r="BP47" s="477"/>
      <c r="BQ47" s="477"/>
      <c r="BR47" s="477"/>
      <c r="BS47" s="477"/>
      <c r="BT47" s="477" t="s">
        <v>275</v>
      </c>
      <c r="BU47" s="477"/>
      <c r="BV47" s="477"/>
      <c r="BW47" s="477"/>
      <c r="BX47" s="477"/>
      <c r="BY47" s="477"/>
      <c r="BZ47" s="477" t="s">
        <v>286</v>
      </c>
      <c r="CA47" s="477"/>
      <c r="CB47" s="477"/>
      <c r="CC47" s="477"/>
      <c r="CD47" s="477"/>
      <c r="CE47" s="477"/>
      <c r="CF47" s="203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</row>
    <row r="48" spans="1:102" s="61" customFormat="1" ht="12.75" customHeight="1">
      <c r="A48" s="495"/>
      <c r="B48" s="486"/>
      <c r="C48" s="486"/>
      <c r="D48" s="486"/>
      <c r="E48" s="484" t="s">
        <v>81</v>
      </c>
      <c r="F48" s="484"/>
      <c r="G48" s="484"/>
      <c r="H48" s="484"/>
      <c r="I48" s="484"/>
      <c r="J48" s="484"/>
      <c r="K48" s="500" t="s">
        <v>78</v>
      </c>
      <c r="L48" s="500"/>
      <c r="M48" s="500"/>
      <c r="N48" s="500"/>
      <c r="O48" s="500"/>
      <c r="P48" s="488" t="str">
        <f>IF(BW51="","",IF(BW51&lt;&gt;0,BW50/BW51,""))</f>
        <v/>
      </c>
      <c r="Q48" s="489"/>
      <c r="R48" s="489"/>
      <c r="S48" s="489"/>
      <c r="T48" s="489"/>
      <c r="U48" s="489"/>
      <c r="V48" s="490"/>
      <c r="W48" s="488" t="str">
        <f>IF(BX51="","",IF(BX51&lt;&gt;0,BX50/BX51,""))</f>
        <v/>
      </c>
      <c r="X48" s="489"/>
      <c r="Y48" s="489"/>
      <c r="Z48" s="489"/>
      <c r="AA48" s="489"/>
      <c r="AB48" s="489"/>
      <c r="AC48" s="488" t="str">
        <f>IF(AND(P48="",W48="",AI48="",BW52="",BX52="",BY52=""),"",MIN(P48,W48,AI48,BW52,BX52,BY52))</f>
        <v/>
      </c>
      <c r="AD48" s="489"/>
      <c r="AE48" s="489"/>
      <c r="AF48" s="489"/>
      <c r="AG48" s="489"/>
      <c r="AH48" s="490"/>
      <c r="AI48" s="488" t="str">
        <f>IF(BY51="","",IF((BW51+BX51)&lt;&gt;0,(BW50+BX50)/(BW51+BX51),""))</f>
        <v/>
      </c>
      <c r="AJ48" s="489"/>
      <c r="AK48" s="489"/>
      <c r="AL48" s="489"/>
      <c r="AM48" s="489"/>
      <c r="AN48" s="490"/>
      <c r="AO48" s="478" t="s">
        <v>383</v>
      </c>
      <c r="AP48" s="478"/>
      <c r="AQ48" s="478"/>
      <c r="AR48" s="478"/>
      <c r="AS48" s="478"/>
      <c r="AT48" s="478"/>
      <c r="AU48" s="478"/>
      <c r="AV48" s="478"/>
      <c r="AW48" s="478"/>
      <c r="AX48" s="479"/>
      <c r="AY48" s="187"/>
      <c r="AZ48" s="187"/>
      <c r="BA48" s="187"/>
      <c r="BB48" s="187"/>
      <c r="BC48" s="203"/>
      <c r="BD48" s="203"/>
      <c r="BE48" s="203"/>
      <c r="BF48" s="203"/>
      <c r="BG48" s="202"/>
      <c r="BH48" s="204"/>
      <c r="BI48" s="204"/>
      <c r="BJ48" s="204"/>
      <c r="BK48" s="204"/>
      <c r="BL48" s="192"/>
      <c r="BM48" s="192"/>
      <c r="BN48" s="477" t="s">
        <v>284</v>
      </c>
      <c r="BO48" s="477"/>
      <c r="BP48" s="477"/>
      <c r="BQ48" s="477" t="s">
        <v>285</v>
      </c>
      <c r="BR48" s="477"/>
      <c r="BS48" s="477"/>
      <c r="BT48" s="477" t="s">
        <v>284</v>
      </c>
      <c r="BU48" s="477"/>
      <c r="BV48" s="477"/>
      <c r="BW48" s="477" t="s">
        <v>285</v>
      </c>
      <c r="BX48" s="477"/>
      <c r="BY48" s="477"/>
      <c r="BZ48" s="477" t="s">
        <v>284</v>
      </c>
      <c r="CA48" s="477"/>
      <c r="CB48" s="477"/>
      <c r="CC48" s="477" t="s">
        <v>285</v>
      </c>
      <c r="CD48" s="477"/>
      <c r="CE48" s="477"/>
      <c r="CF48" s="203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</row>
    <row r="49" spans="1:102" s="61" customFormat="1" ht="12.75" customHeight="1">
      <c r="A49" s="495"/>
      <c r="B49" s="486"/>
      <c r="C49" s="486"/>
      <c r="D49" s="486"/>
      <c r="E49" s="484"/>
      <c r="F49" s="484"/>
      <c r="G49" s="484"/>
      <c r="H49" s="484"/>
      <c r="I49" s="484"/>
      <c r="J49" s="484"/>
      <c r="K49" s="500" t="s">
        <v>79</v>
      </c>
      <c r="L49" s="500"/>
      <c r="M49" s="500"/>
      <c r="N49" s="500"/>
      <c r="O49" s="500"/>
      <c r="P49" s="488" t="str">
        <f>IF(BW54="","",IF(BW54&lt;&gt;0,BW53/BW54,""))</f>
        <v/>
      </c>
      <c r="Q49" s="489"/>
      <c r="R49" s="489"/>
      <c r="S49" s="489"/>
      <c r="T49" s="489"/>
      <c r="U49" s="489"/>
      <c r="V49" s="490"/>
      <c r="W49" s="488" t="str">
        <f>IF(BX54="","",IF(BX54&lt;&gt;0,BX53/BX54,""))</f>
        <v/>
      </c>
      <c r="X49" s="489"/>
      <c r="Y49" s="489"/>
      <c r="Z49" s="489"/>
      <c r="AA49" s="489"/>
      <c r="AB49" s="489"/>
      <c r="AC49" s="488" t="str">
        <f>IF(AND(P49="",W49="",AI49="",BW55="",BX55="",BY55=""),"",MIN(P49,W49,AI49,BW55,BX55,BY55))</f>
        <v/>
      </c>
      <c r="AD49" s="489"/>
      <c r="AE49" s="489"/>
      <c r="AF49" s="489"/>
      <c r="AG49" s="489"/>
      <c r="AH49" s="490"/>
      <c r="AI49" s="488" t="str">
        <f>IF(BY54="","",IF((BW54+BX54)&lt;&gt;0,(BW53+BX53)/(BW54+BX54),""))</f>
        <v/>
      </c>
      <c r="AJ49" s="489"/>
      <c r="AK49" s="489"/>
      <c r="AL49" s="489"/>
      <c r="AM49" s="489"/>
      <c r="AN49" s="490"/>
      <c r="AO49" s="478"/>
      <c r="AP49" s="478"/>
      <c r="AQ49" s="478"/>
      <c r="AR49" s="478"/>
      <c r="AS49" s="478"/>
      <c r="AT49" s="478"/>
      <c r="AU49" s="478"/>
      <c r="AV49" s="478"/>
      <c r="AW49" s="478"/>
      <c r="AX49" s="479"/>
      <c r="AY49" s="187"/>
      <c r="AZ49" s="187"/>
      <c r="BA49" s="187"/>
      <c r="BB49" s="187"/>
      <c r="BC49" s="203"/>
      <c r="BD49" s="203"/>
      <c r="BE49" s="203"/>
      <c r="BF49" s="203"/>
      <c r="BG49" s="203"/>
      <c r="BH49" s="204"/>
      <c r="BI49" s="204"/>
      <c r="BJ49" s="204"/>
      <c r="BK49" s="204"/>
      <c r="BL49" s="196"/>
      <c r="BM49" s="196"/>
      <c r="BN49" s="197" t="s">
        <v>243</v>
      </c>
      <c r="BO49" s="197" t="s">
        <v>244</v>
      </c>
      <c r="BP49" s="197" t="s">
        <v>252</v>
      </c>
      <c r="BQ49" s="197" t="s">
        <v>243</v>
      </c>
      <c r="BR49" s="197" t="s">
        <v>244</v>
      </c>
      <c r="BS49" s="197" t="s">
        <v>252</v>
      </c>
      <c r="BT49" s="197" t="s">
        <v>243</v>
      </c>
      <c r="BU49" s="197" t="s">
        <v>244</v>
      </c>
      <c r="BV49" s="197" t="s">
        <v>252</v>
      </c>
      <c r="BW49" s="197" t="s">
        <v>243</v>
      </c>
      <c r="BX49" s="197" t="s">
        <v>244</v>
      </c>
      <c r="BY49" s="197" t="s">
        <v>252</v>
      </c>
      <c r="BZ49" s="197" t="s">
        <v>243</v>
      </c>
      <c r="CA49" s="197" t="s">
        <v>244</v>
      </c>
      <c r="CB49" s="197" t="s">
        <v>252</v>
      </c>
      <c r="CC49" s="197" t="s">
        <v>243</v>
      </c>
      <c r="CD49" s="197" t="s">
        <v>244</v>
      </c>
      <c r="CE49" s="197" t="s">
        <v>252</v>
      </c>
      <c r="CF49" s="203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</row>
    <row r="50" spans="1:102" s="61" customFormat="1" ht="12.75" customHeight="1">
      <c r="A50" s="495"/>
      <c r="B50" s="486"/>
      <c r="C50" s="486"/>
      <c r="D50" s="486"/>
      <c r="E50" s="484"/>
      <c r="F50" s="484"/>
      <c r="G50" s="484"/>
      <c r="H50" s="484"/>
      <c r="I50" s="484"/>
      <c r="J50" s="484"/>
      <c r="K50" s="484" t="s">
        <v>82</v>
      </c>
      <c r="L50" s="499"/>
      <c r="M50" s="499"/>
      <c r="N50" s="499"/>
      <c r="O50" s="499"/>
      <c r="P50" s="488" t="str">
        <f>IF(BW57="","",IF(BW57&lt;&gt;0,BW56/BW57/1024,""))</f>
        <v/>
      </c>
      <c r="Q50" s="489"/>
      <c r="R50" s="489"/>
      <c r="S50" s="489"/>
      <c r="T50" s="489"/>
      <c r="U50" s="489"/>
      <c r="V50" s="490"/>
      <c r="W50" s="488" t="str">
        <f>IF(BX57="","",IF(BX57&lt;&gt;0,BX56/BX57/1024,""))</f>
        <v/>
      </c>
      <c r="X50" s="489"/>
      <c r="Y50" s="489"/>
      <c r="Z50" s="489"/>
      <c r="AA50" s="489"/>
      <c r="AB50" s="489"/>
      <c r="AC50" s="488"/>
      <c r="AD50" s="489"/>
      <c r="AE50" s="489"/>
      <c r="AF50" s="489"/>
      <c r="AG50" s="489"/>
      <c r="AH50" s="490"/>
      <c r="AI50" s="488" t="str">
        <f>IF(BY57="","",IF((BW57+BX57)&lt;&gt;0,(BW56+BX56)/(BW57+BX57)/1024,""))</f>
        <v/>
      </c>
      <c r="AJ50" s="489"/>
      <c r="AK50" s="489"/>
      <c r="AL50" s="489"/>
      <c r="AM50" s="489"/>
      <c r="AN50" s="490"/>
      <c r="AO50" s="478"/>
      <c r="AP50" s="478"/>
      <c r="AQ50" s="478"/>
      <c r="AR50" s="478"/>
      <c r="AS50" s="478"/>
      <c r="AT50" s="478"/>
      <c r="AU50" s="478"/>
      <c r="AV50" s="478"/>
      <c r="AW50" s="478"/>
      <c r="AX50" s="479"/>
      <c r="AY50" s="187"/>
      <c r="AZ50" s="187"/>
      <c r="BA50" s="187"/>
      <c r="BB50" s="187"/>
      <c r="BC50" s="203"/>
      <c r="BD50" s="203"/>
      <c r="BE50" s="203"/>
      <c r="BF50" s="203"/>
      <c r="BG50" s="203"/>
      <c r="BH50" s="204"/>
      <c r="BI50" s="204"/>
      <c r="BJ50" s="204"/>
      <c r="BK50" s="204"/>
      <c r="BL50" s="518" t="s">
        <v>245</v>
      </c>
      <c r="BM50" s="207" t="s">
        <v>246</v>
      </c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3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</row>
    <row r="51" spans="1:102" s="61" customFormat="1" ht="12.75" customHeight="1">
      <c r="A51" s="495"/>
      <c r="B51" s="486"/>
      <c r="C51" s="486"/>
      <c r="D51" s="486"/>
      <c r="E51" s="507" t="s">
        <v>83</v>
      </c>
      <c r="F51" s="507"/>
      <c r="G51" s="507"/>
      <c r="H51" s="507"/>
      <c r="I51" s="507"/>
      <c r="J51" s="507"/>
      <c r="K51" s="507"/>
      <c r="L51" s="507"/>
      <c r="M51" s="507"/>
      <c r="N51" s="507"/>
      <c r="O51" s="507"/>
      <c r="P51" s="454"/>
      <c r="Q51" s="455"/>
      <c r="R51" s="455"/>
      <c r="S51" s="455"/>
      <c r="T51" s="455"/>
      <c r="U51" s="455"/>
      <c r="V51" s="456"/>
      <c r="W51" s="454" t="str">
        <f>IF(宏站验收记录单!P17&lt;&gt;"",IF(BH23="","",BH23),"")</f>
        <v/>
      </c>
      <c r="X51" s="455"/>
      <c r="Y51" s="455"/>
      <c r="Z51" s="455"/>
      <c r="AA51" s="455"/>
      <c r="AB51" s="456"/>
      <c r="AC51" s="467" t="str">
        <f t="shared" ref="AC51:AC52" si="5">IF(P51="","",IF(W51="",P51,P51-W51))</f>
        <v/>
      </c>
      <c r="AD51" s="468"/>
      <c r="AE51" s="468"/>
      <c r="AF51" s="468"/>
      <c r="AG51" s="468"/>
      <c r="AH51" s="469"/>
      <c r="AI51" s="470" t="str">
        <f t="shared" ref="AI51:AI52" si="6">IF(P51="","",IF(W51="",0,IF(P51&lt;&gt;0,W51/P51,0)))</f>
        <v/>
      </c>
      <c r="AJ51" s="471"/>
      <c r="AK51" s="471"/>
      <c r="AL51" s="471"/>
      <c r="AM51" s="471"/>
      <c r="AN51" s="472"/>
      <c r="AO51" s="509" t="s">
        <v>205</v>
      </c>
      <c r="AP51" s="510"/>
      <c r="AQ51" s="510"/>
      <c r="AR51" s="510"/>
      <c r="AS51" s="510"/>
      <c r="AT51" s="510"/>
      <c r="AU51" s="510"/>
      <c r="AV51" s="510"/>
      <c r="AW51" s="510"/>
      <c r="AX51" s="511"/>
      <c r="AY51" s="185"/>
      <c r="AZ51" s="185"/>
      <c r="BA51" s="185"/>
      <c r="BB51" s="185"/>
      <c r="BC51" s="199"/>
      <c r="BD51" s="199"/>
      <c r="BE51" s="199"/>
      <c r="BF51" s="199"/>
      <c r="BG51" s="203"/>
      <c r="BH51" s="204"/>
      <c r="BI51" s="204"/>
      <c r="BJ51" s="204"/>
      <c r="BK51" s="204"/>
      <c r="BL51" s="518"/>
      <c r="BM51" s="208" t="s">
        <v>247</v>
      </c>
      <c r="BN51" s="200"/>
      <c r="BO51" s="200"/>
      <c r="BP51" s="200"/>
      <c r="BQ51" s="200"/>
      <c r="BR51" s="200"/>
      <c r="BS51" s="200"/>
      <c r="BT51" s="209"/>
      <c r="BU51" s="200"/>
      <c r="BV51" s="200"/>
      <c r="BW51" s="209"/>
      <c r="BX51" s="200"/>
      <c r="BY51" s="200"/>
      <c r="BZ51" s="209"/>
      <c r="CA51" s="200"/>
      <c r="CB51" s="200"/>
      <c r="CC51" s="209"/>
      <c r="CD51" s="200"/>
      <c r="CE51" s="200"/>
      <c r="CF51" s="199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</row>
    <row r="52" spans="1:102" s="61" customFormat="1" ht="12.75" customHeight="1" thickBot="1">
      <c r="A52" s="496"/>
      <c r="B52" s="497"/>
      <c r="C52" s="497"/>
      <c r="D52" s="497"/>
      <c r="E52" s="498" t="s">
        <v>390</v>
      </c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504" t="str">
        <f>IF(BI29="","",IF(BI29&gt;=0,BI29,""))</f>
        <v/>
      </c>
      <c r="Q52" s="505"/>
      <c r="R52" s="505"/>
      <c r="S52" s="505"/>
      <c r="T52" s="505"/>
      <c r="U52" s="505"/>
      <c r="V52" s="506"/>
      <c r="W52" s="504" t="str">
        <f>IF(BI30="","",IF(BI30&gt;=0,BI30,""))</f>
        <v/>
      </c>
      <c r="X52" s="505"/>
      <c r="Y52" s="505"/>
      <c r="Z52" s="505"/>
      <c r="AA52" s="505"/>
      <c r="AB52" s="506"/>
      <c r="AC52" s="501" t="str">
        <f t="shared" si="5"/>
        <v/>
      </c>
      <c r="AD52" s="502"/>
      <c r="AE52" s="502"/>
      <c r="AF52" s="502"/>
      <c r="AG52" s="502"/>
      <c r="AH52" s="503"/>
      <c r="AI52" s="481" t="str">
        <f t="shared" si="6"/>
        <v/>
      </c>
      <c r="AJ52" s="482"/>
      <c r="AK52" s="482"/>
      <c r="AL52" s="482"/>
      <c r="AM52" s="482"/>
      <c r="AN52" s="483"/>
      <c r="AO52" s="513" t="s">
        <v>205</v>
      </c>
      <c r="AP52" s="514"/>
      <c r="AQ52" s="514"/>
      <c r="AR52" s="514"/>
      <c r="AS52" s="514"/>
      <c r="AT52" s="514"/>
      <c r="AU52" s="514"/>
      <c r="AV52" s="514"/>
      <c r="AW52" s="514"/>
      <c r="AX52" s="515"/>
      <c r="AY52" s="185"/>
      <c r="AZ52" s="185"/>
      <c r="BA52" s="185"/>
      <c r="BB52" s="185"/>
      <c r="BC52" s="199"/>
      <c r="BD52" s="199"/>
      <c r="BE52" s="199"/>
      <c r="BF52" s="199"/>
      <c r="BG52" s="199"/>
      <c r="BH52" s="199"/>
      <c r="BI52" s="199"/>
      <c r="BJ52" s="199"/>
      <c r="BK52" s="204"/>
      <c r="BL52" s="518"/>
      <c r="BM52" s="208" t="s">
        <v>248</v>
      </c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199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</row>
    <row r="53" spans="1:102" ht="14.25" thickBot="1">
      <c r="A53" s="173"/>
      <c r="B53" s="173"/>
      <c r="C53" s="173"/>
      <c r="D53" s="173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29"/>
      <c r="S53" s="529"/>
      <c r="T53" s="529"/>
      <c r="U53" s="529"/>
      <c r="V53" s="529"/>
      <c r="W53" s="529"/>
      <c r="X53" s="529"/>
      <c r="Y53" s="529"/>
      <c r="Z53" s="529"/>
      <c r="AA53" s="529"/>
      <c r="AB53" s="529"/>
      <c r="AC53" s="529"/>
      <c r="AD53" s="529"/>
      <c r="AE53" s="529"/>
      <c r="AF53" s="529"/>
      <c r="AG53" s="529"/>
      <c r="AH53" s="529"/>
      <c r="AI53" s="529"/>
      <c r="AJ53" s="529"/>
      <c r="AK53" s="529"/>
      <c r="AL53" s="529"/>
      <c r="AM53" s="529"/>
      <c r="AN53" s="529"/>
      <c r="AO53" s="190"/>
      <c r="AP53" s="190"/>
      <c r="AQ53" s="190"/>
      <c r="AR53" s="190"/>
      <c r="AS53" s="190"/>
      <c r="AT53" s="190"/>
      <c r="AU53" s="190"/>
      <c r="AV53" s="190"/>
      <c r="AW53" s="190"/>
      <c r="AX53" s="173"/>
      <c r="AY53" s="173"/>
      <c r="AZ53" s="173"/>
      <c r="BA53" s="173"/>
      <c r="BB53" s="173"/>
      <c r="BC53" s="210"/>
      <c r="BD53" s="210"/>
      <c r="BE53" s="210"/>
      <c r="BF53" s="210"/>
      <c r="BG53" s="199"/>
      <c r="BH53" s="204"/>
      <c r="BI53" s="204"/>
      <c r="BJ53" s="204"/>
      <c r="BK53" s="204"/>
      <c r="BL53" s="518"/>
      <c r="BM53" s="208" t="s">
        <v>249</v>
      </c>
      <c r="BN53" s="200"/>
      <c r="BO53" s="200"/>
      <c r="BP53" s="200"/>
      <c r="BQ53" s="200"/>
      <c r="BR53" s="200"/>
      <c r="BS53" s="200"/>
      <c r="BT53" s="200"/>
      <c r="BU53" s="200"/>
      <c r="BV53" s="200"/>
      <c r="BW53" s="200"/>
      <c r="BX53" s="200"/>
      <c r="BY53" s="200"/>
      <c r="BZ53" s="200"/>
      <c r="CA53" s="200"/>
      <c r="CB53" s="200"/>
      <c r="CC53" s="200"/>
      <c r="CD53" s="200"/>
      <c r="CE53" s="200"/>
      <c r="CF53" s="210"/>
    </row>
    <row r="54" spans="1:102">
      <c r="A54" s="516" t="s">
        <v>85</v>
      </c>
      <c r="B54" s="517"/>
      <c r="C54" s="517"/>
      <c r="D54" s="517"/>
      <c r="E54" s="494" t="s">
        <v>68</v>
      </c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 t="s">
        <v>69</v>
      </c>
      <c r="Q54" s="494"/>
      <c r="R54" s="494"/>
      <c r="S54" s="494"/>
      <c r="T54" s="494"/>
      <c r="U54" s="494"/>
      <c r="V54" s="494"/>
      <c r="W54" s="494" t="s">
        <v>70</v>
      </c>
      <c r="X54" s="494"/>
      <c r="Y54" s="494"/>
      <c r="Z54" s="494"/>
      <c r="AA54" s="494"/>
      <c r="AB54" s="494"/>
      <c r="AC54" s="494" t="s">
        <v>71</v>
      </c>
      <c r="AD54" s="494"/>
      <c r="AE54" s="494"/>
      <c r="AF54" s="494"/>
      <c r="AG54" s="494"/>
      <c r="AH54" s="494"/>
      <c r="AI54" s="494" t="s">
        <v>72</v>
      </c>
      <c r="AJ54" s="494"/>
      <c r="AK54" s="494"/>
      <c r="AL54" s="494"/>
      <c r="AM54" s="494"/>
      <c r="AN54" s="494"/>
      <c r="AO54" s="520" t="s">
        <v>73</v>
      </c>
      <c r="AP54" s="517"/>
      <c r="AQ54" s="517"/>
      <c r="AR54" s="517"/>
      <c r="AS54" s="517"/>
      <c r="AT54" s="517"/>
      <c r="AU54" s="517"/>
      <c r="AV54" s="517"/>
      <c r="AW54" s="517"/>
      <c r="AX54" s="521"/>
      <c r="AY54" s="184"/>
      <c r="AZ54" s="184"/>
      <c r="BA54" s="184"/>
      <c r="BB54" s="184"/>
      <c r="BC54" s="198"/>
      <c r="BD54" s="198"/>
      <c r="BE54" s="198"/>
      <c r="BF54" s="198"/>
      <c r="BG54" s="210"/>
      <c r="BH54" s="204"/>
      <c r="BI54" s="204"/>
      <c r="BJ54" s="204"/>
      <c r="BK54" s="204"/>
      <c r="BL54" s="518"/>
      <c r="BM54" s="208" t="s">
        <v>250</v>
      </c>
      <c r="BN54" s="200"/>
      <c r="BO54" s="200"/>
      <c r="BP54" s="200"/>
      <c r="BQ54" s="200"/>
      <c r="BR54" s="200"/>
      <c r="BS54" s="200"/>
      <c r="BT54" s="209"/>
      <c r="BU54" s="200"/>
      <c r="BV54" s="200"/>
      <c r="BW54" s="209"/>
      <c r="BX54" s="200"/>
      <c r="BY54" s="200"/>
      <c r="BZ54" s="209"/>
      <c r="CA54" s="200"/>
      <c r="CB54" s="200"/>
      <c r="CC54" s="209"/>
      <c r="CD54" s="200"/>
      <c r="CE54" s="200"/>
      <c r="CF54" s="198"/>
    </row>
    <row r="55" spans="1:102" s="61" customFormat="1" ht="12.75" customHeight="1">
      <c r="A55" s="495"/>
      <c r="B55" s="486"/>
      <c r="C55" s="486"/>
      <c r="D55" s="486"/>
      <c r="E55" s="484" t="s">
        <v>33</v>
      </c>
      <c r="F55" s="484"/>
      <c r="G55" s="484"/>
      <c r="H55" s="484"/>
      <c r="I55" s="484"/>
      <c r="J55" s="484"/>
      <c r="K55" s="484"/>
      <c r="L55" s="484"/>
      <c r="M55" s="484"/>
      <c r="N55" s="484"/>
      <c r="O55" s="484"/>
      <c r="P55" s="454" t="str">
        <f>IF(BJ6="","",IF(BJ6&gt;=0,BJ6,""))</f>
        <v/>
      </c>
      <c r="Q55" s="455"/>
      <c r="R55" s="455"/>
      <c r="S55" s="455"/>
      <c r="T55" s="455"/>
      <c r="U55" s="455"/>
      <c r="V55" s="456"/>
      <c r="W55" s="454" t="str">
        <f>IF(BJ20="","",IF(BJ20&gt;=0,BJ20,""))</f>
        <v/>
      </c>
      <c r="X55" s="455"/>
      <c r="Y55" s="455"/>
      <c r="Z55" s="455"/>
      <c r="AA55" s="455"/>
      <c r="AB55" s="456"/>
      <c r="AC55" s="467" t="str">
        <f t="shared" ref="AC55:AC57" si="7">IF(P55="","",IF(W55="",P55,P55-W55))</f>
        <v/>
      </c>
      <c r="AD55" s="468"/>
      <c r="AE55" s="468"/>
      <c r="AF55" s="468"/>
      <c r="AG55" s="468"/>
      <c r="AH55" s="469"/>
      <c r="AI55" s="470" t="str">
        <f t="shared" ref="AI55:AI57" si="8">IF(P55="","",IF(W55="",0,IF(P55&lt;&gt;0,W55/P55,0)))</f>
        <v/>
      </c>
      <c r="AJ55" s="471"/>
      <c r="AK55" s="471"/>
      <c r="AL55" s="471"/>
      <c r="AM55" s="471"/>
      <c r="AN55" s="472"/>
      <c r="AO55" s="463" t="s">
        <v>195</v>
      </c>
      <c r="AP55" s="464"/>
      <c r="AQ55" s="464"/>
      <c r="AR55" s="464"/>
      <c r="AS55" s="464"/>
      <c r="AT55" s="464"/>
      <c r="AU55" s="464"/>
      <c r="AV55" s="464"/>
      <c r="AW55" s="464"/>
      <c r="AX55" s="465"/>
      <c r="AY55" s="185"/>
      <c r="AZ55" s="185"/>
      <c r="BA55" s="185"/>
      <c r="BB55" s="185"/>
      <c r="BC55" s="199"/>
      <c r="BD55" s="199"/>
      <c r="BE55" s="199"/>
      <c r="BF55" s="199"/>
      <c r="BG55" s="197"/>
      <c r="BH55" s="204"/>
      <c r="BI55" s="204"/>
      <c r="BJ55" s="204"/>
      <c r="BK55" s="204"/>
      <c r="BL55" s="518"/>
      <c r="BM55" s="208" t="s">
        <v>251</v>
      </c>
      <c r="BN55" s="200"/>
      <c r="BO55" s="200"/>
      <c r="BP55" s="200"/>
      <c r="BQ55" s="200"/>
      <c r="BR55" s="200"/>
      <c r="BS55" s="200"/>
      <c r="BT55" s="200"/>
      <c r="BU55" s="200"/>
      <c r="BV55" s="200"/>
      <c r="BW55" s="200"/>
      <c r="BX55" s="200"/>
      <c r="BY55" s="200"/>
      <c r="BZ55" s="200"/>
      <c r="CA55" s="200"/>
      <c r="CB55" s="200"/>
      <c r="CC55" s="200"/>
      <c r="CD55" s="200"/>
      <c r="CE55" s="200"/>
      <c r="CF55" s="199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</row>
    <row r="56" spans="1:102" s="61" customFormat="1" ht="12.75" customHeight="1">
      <c r="A56" s="495"/>
      <c r="B56" s="486"/>
      <c r="C56" s="486"/>
      <c r="D56" s="486"/>
      <c r="E56" s="484" t="s">
        <v>34</v>
      </c>
      <c r="F56" s="484"/>
      <c r="G56" s="484"/>
      <c r="H56" s="484"/>
      <c r="I56" s="484"/>
      <c r="J56" s="484"/>
      <c r="K56" s="484"/>
      <c r="L56" s="484"/>
      <c r="M56" s="484"/>
      <c r="N56" s="484"/>
      <c r="O56" s="484"/>
      <c r="P56" s="454" t="str">
        <f>IF(BJ6="","",IF(BJ6&gt;=0,BJ6,""))</f>
        <v/>
      </c>
      <c r="Q56" s="455"/>
      <c r="R56" s="455"/>
      <c r="S56" s="455"/>
      <c r="T56" s="455"/>
      <c r="U56" s="455"/>
      <c r="V56" s="456"/>
      <c r="W56" s="454" t="str">
        <f>IF(BJ20="","",IF(BJ20&gt;=0,BJ20,""))</f>
        <v/>
      </c>
      <c r="X56" s="455"/>
      <c r="Y56" s="455"/>
      <c r="Z56" s="455"/>
      <c r="AA56" s="455"/>
      <c r="AB56" s="456"/>
      <c r="AC56" s="467" t="str">
        <f t="shared" si="7"/>
        <v/>
      </c>
      <c r="AD56" s="468"/>
      <c r="AE56" s="468"/>
      <c r="AF56" s="468"/>
      <c r="AG56" s="468"/>
      <c r="AH56" s="469"/>
      <c r="AI56" s="470" t="str">
        <f t="shared" si="8"/>
        <v/>
      </c>
      <c r="AJ56" s="471"/>
      <c r="AK56" s="471"/>
      <c r="AL56" s="471"/>
      <c r="AM56" s="471"/>
      <c r="AN56" s="472"/>
      <c r="AO56" s="463" t="s">
        <v>195</v>
      </c>
      <c r="AP56" s="464"/>
      <c r="AQ56" s="464"/>
      <c r="AR56" s="464"/>
      <c r="AS56" s="464"/>
      <c r="AT56" s="464"/>
      <c r="AU56" s="464"/>
      <c r="AV56" s="464"/>
      <c r="AW56" s="464"/>
      <c r="AX56" s="465"/>
      <c r="AY56" s="185"/>
      <c r="AZ56" s="185"/>
      <c r="BA56" s="185"/>
      <c r="BB56" s="185"/>
      <c r="BC56" s="199"/>
      <c r="BD56" s="199"/>
      <c r="BE56" s="199"/>
      <c r="BF56" s="199"/>
      <c r="BG56" s="199"/>
      <c r="BH56" s="204"/>
      <c r="BI56" s="204"/>
      <c r="BJ56" s="204"/>
      <c r="BK56" s="204"/>
      <c r="BL56" s="518"/>
      <c r="BM56" s="208" t="s">
        <v>282</v>
      </c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199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</row>
    <row r="57" spans="1:102" s="61" customFormat="1" ht="12.75" customHeight="1">
      <c r="A57" s="495"/>
      <c r="B57" s="486"/>
      <c r="C57" s="486"/>
      <c r="D57" s="486"/>
      <c r="E57" s="484" t="s">
        <v>35</v>
      </c>
      <c r="F57" s="484"/>
      <c r="G57" s="484"/>
      <c r="H57" s="484"/>
      <c r="I57" s="484"/>
      <c r="J57" s="484"/>
      <c r="K57" s="484"/>
      <c r="L57" s="484"/>
      <c r="M57" s="484"/>
      <c r="N57" s="484"/>
      <c r="O57" s="484"/>
      <c r="P57" s="454" t="str">
        <f>IF(BJ6="","",IF(BJ6&gt;=0,BJ6,""))</f>
        <v/>
      </c>
      <c r="Q57" s="455"/>
      <c r="R57" s="455"/>
      <c r="S57" s="455"/>
      <c r="T57" s="455"/>
      <c r="U57" s="455"/>
      <c r="V57" s="456"/>
      <c r="W57" s="454" t="str">
        <f>IF(BJ20="","",IF(BJ20&gt;=0,BJ20,""))</f>
        <v/>
      </c>
      <c r="X57" s="455"/>
      <c r="Y57" s="455"/>
      <c r="Z57" s="455"/>
      <c r="AA57" s="455"/>
      <c r="AB57" s="456"/>
      <c r="AC57" s="467" t="str">
        <f t="shared" si="7"/>
        <v/>
      </c>
      <c r="AD57" s="468"/>
      <c r="AE57" s="468"/>
      <c r="AF57" s="468"/>
      <c r="AG57" s="468"/>
      <c r="AH57" s="469"/>
      <c r="AI57" s="470" t="str">
        <f t="shared" si="8"/>
        <v/>
      </c>
      <c r="AJ57" s="471"/>
      <c r="AK57" s="471"/>
      <c r="AL57" s="471"/>
      <c r="AM57" s="471"/>
      <c r="AN57" s="472"/>
      <c r="AO57" s="463" t="s">
        <v>195</v>
      </c>
      <c r="AP57" s="464"/>
      <c r="AQ57" s="464"/>
      <c r="AR57" s="464"/>
      <c r="AS57" s="464"/>
      <c r="AT57" s="464"/>
      <c r="AU57" s="464"/>
      <c r="AV57" s="464"/>
      <c r="AW57" s="464"/>
      <c r="AX57" s="465"/>
      <c r="AY57" s="185"/>
      <c r="AZ57" s="185"/>
      <c r="BA57" s="185"/>
      <c r="BB57" s="185"/>
      <c r="BC57" s="199"/>
      <c r="BD57" s="199"/>
      <c r="BE57" s="199"/>
      <c r="BF57" s="199"/>
      <c r="BG57" s="199"/>
      <c r="BH57" s="204"/>
      <c r="BI57" s="204"/>
      <c r="BJ57" s="204"/>
      <c r="BK57" s="204"/>
      <c r="BL57" s="518"/>
      <c r="BM57" s="211" t="s">
        <v>283</v>
      </c>
      <c r="BN57" s="200"/>
      <c r="BO57" s="200"/>
      <c r="BP57" s="200"/>
      <c r="BQ57" s="200"/>
      <c r="BR57" s="200"/>
      <c r="BS57" s="200"/>
      <c r="BT57" s="200"/>
      <c r="BU57" s="200"/>
      <c r="BV57" s="200"/>
      <c r="BW57" s="200"/>
      <c r="BX57" s="200"/>
      <c r="BY57" s="200"/>
      <c r="BZ57" s="200"/>
      <c r="CA57" s="200"/>
      <c r="CB57" s="200"/>
      <c r="CC57" s="200"/>
      <c r="CD57" s="200"/>
      <c r="CE57" s="200"/>
      <c r="CF57" s="199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</row>
    <row r="58" spans="1:102">
      <c r="A58" s="495"/>
      <c r="B58" s="486"/>
      <c r="C58" s="486"/>
      <c r="D58" s="486"/>
      <c r="E58" s="460" t="s">
        <v>422</v>
      </c>
      <c r="F58" s="461"/>
      <c r="G58" s="461"/>
      <c r="H58" s="461"/>
      <c r="I58" s="461"/>
      <c r="J58" s="461"/>
      <c r="K58" s="461"/>
      <c r="L58" s="461"/>
      <c r="M58" s="461"/>
      <c r="N58" s="461"/>
      <c r="O58" s="462"/>
      <c r="P58" s="454"/>
      <c r="Q58" s="455"/>
      <c r="R58" s="455"/>
      <c r="S58" s="455"/>
      <c r="T58" s="455"/>
      <c r="U58" s="455"/>
      <c r="V58" s="456"/>
      <c r="W58" s="454"/>
      <c r="X58" s="455"/>
      <c r="Y58" s="455"/>
      <c r="Z58" s="455"/>
      <c r="AA58" s="455"/>
      <c r="AB58" s="456"/>
      <c r="AC58" s="467"/>
      <c r="AD58" s="468"/>
      <c r="AE58" s="468"/>
      <c r="AF58" s="468"/>
      <c r="AG58" s="468"/>
      <c r="AH58" s="469"/>
      <c r="AI58" s="470"/>
      <c r="AJ58" s="471"/>
      <c r="AK58" s="471"/>
      <c r="AL58" s="471"/>
      <c r="AM58" s="471"/>
      <c r="AN58" s="472"/>
      <c r="AO58" s="463" t="s">
        <v>436</v>
      </c>
      <c r="AP58" s="464"/>
      <c r="AQ58" s="464"/>
      <c r="AR58" s="464"/>
      <c r="AS58" s="464"/>
      <c r="AT58" s="464"/>
      <c r="AU58" s="464"/>
      <c r="AV58" s="464"/>
      <c r="AW58" s="464"/>
      <c r="AX58" s="465"/>
      <c r="AY58" s="185"/>
      <c r="AZ58" s="185"/>
      <c r="BA58" s="185"/>
      <c r="BB58" s="185"/>
      <c r="BC58" s="215"/>
      <c r="BD58" s="215"/>
      <c r="BE58" s="215"/>
      <c r="BF58" s="215"/>
      <c r="BG58" s="215"/>
      <c r="BH58" s="215"/>
      <c r="BI58" s="215"/>
      <c r="BJ58" s="215"/>
      <c r="BL58" s="518"/>
      <c r="CF58" s="200"/>
    </row>
    <row r="59" spans="1:102">
      <c r="A59" s="495"/>
      <c r="B59" s="486"/>
      <c r="C59" s="486"/>
      <c r="D59" s="486"/>
      <c r="E59" s="460" t="s">
        <v>423</v>
      </c>
      <c r="F59" s="461"/>
      <c r="G59" s="461"/>
      <c r="H59" s="461"/>
      <c r="I59" s="461"/>
      <c r="J59" s="461"/>
      <c r="K59" s="461"/>
      <c r="L59" s="461"/>
      <c r="M59" s="461"/>
      <c r="N59" s="461"/>
      <c r="O59" s="462"/>
      <c r="P59" s="454"/>
      <c r="Q59" s="455"/>
      <c r="R59" s="455"/>
      <c r="S59" s="455"/>
      <c r="T59" s="455"/>
      <c r="U59" s="455"/>
      <c r="V59" s="456"/>
      <c r="W59" s="454"/>
      <c r="X59" s="455"/>
      <c r="Y59" s="455"/>
      <c r="Z59" s="455"/>
      <c r="AA59" s="455"/>
      <c r="AB59" s="456"/>
      <c r="AC59" s="454"/>
      <c r="AD59" s="455"/>
      <c r="AE59" s="455"/>
      <c r="AF59" s="455"/>
      <c r="AG59" s="455"/>
      <c r="AH59" s="456"/>
      <c r="AI59" s="454"/>
      <c r="AJ59" s="455"/>
      <c r="AK59" s="455"/>
      <c r="AL59" s="455"/>
      <c r="AM59" s="455"/>
      <c r="AN59" s="456"/>
      <c r="AO59" s="463" t="s">
        <v>437</v>
      </c>
      <c r="AP59" s="464"/>
      <c r="AQ59" s="464"/>
      <c r="AR59" s="464"/>
      <c r="AS59" s="464"/>
      <c r="AT59" s="464"/>
      <c r="AU59" s="464"/>
      <c r="AV59" s="464"/>
      <c r="AW59" s="464"/>
      <c r="AX59" s="465"/>
      <c r="AY59" s="185"/>
      <c r="AZ59" s="185"/>
      <c r="BA59" s="185"/>
      <c r="BB59" s="185"/>
      <c r="BC59" s="215"/>
      <c r="BD59" s="215"/>
      <c r="BE59" s="215"/>
      <c r="BF59" s="215"/>
      <c r="BG59" s="215"/>
      <c r="BH59" s="215"/>
      <c r="BI59" s="215"/>
      <c r="BJ59" s="215"/>
      <c r="BL59" s="518"/>
      <c r="CF59" s="200"/>
    </row>
    <row r="60" spans="1:102">
      <c r="A60" s="495"/>
      <c r="B60" s="486"/>
      <c r="C60" s="486"/>
      <c r="D60" s="486"/>
      <c r="E60" s="460" t="s">
        <v>424</v>
      </c>
      <c r="F60" s="461"/>
      <c r="G60" s="461"/>
      <c r="H60" s="461"/>
      <c r="I60" s="461"/>
      <c r="J60" s="461"/>
      <c r="K60" s="461"/>
      <c r="L60" s="461"/>
      <c r="M60" s="461"/>
      <c r="N60" s="461"/>
      <c r="O60" s="462"/>
      <c r="P60" s="454"/>
      <c r="Q60" s="455"/>
      <c r="R60" s="455"/>
      <c r="S60" s="455"/>
      <c r="T60" s="455"/>
      <c r="U60" s="455"/>
      <c r="V60" s="456"/>
      <c r="W60" s="454"/>
      <c r="X60" s="455"/>
      <c r="Y60" s="455"/>
      <c r="Z60" s="455"/>
      <c r="AA60" s="455"/>
      <c r="AB60" s="456"/>
      <c r="AC60" s="454"/>
      <c r="AD60" s="455"/>
      <c r="AE60" s="455"/>
      <c r="AF60" s="455"/>
      <c r="AG60" s="455"/>
      <c r="AH60" s="456"/>
      <c r="AI60" s="454"/>
      <c r="AJ60" s="455"/>
      <c r="AK60" s="455"/>
      <c r="AL60" s="455"/>
      <c r="AM60" s="455"/>
      <c r="AN60" s="456"/>
      <c r="AO60" s="463" t="s">
        <v>438</v>
      </c>
      <c r="AP60" s="464"/>
      <c r="AQ60" s="464"/>
      <c r="AR60" s="464"/>
      <c r="AS60" s="464"/>
      <c r="AT60" s="464"/>
      <c r="AU60" s="464"/>
      <c r="AV60" s="464"/>
      <c r="AW60" s="464"/>
      <c r="AX60" s="465"/>
      <c r="AY60" s="185"/>
      <c r="AZ60" s="185"/>
      <c r="BA60" s="185"/>
      <c r="BB60" s="185"/>
      <c r="BC60" s="215"/>
      <c r="BD60" s="215"/>
      <c r="BE60" s="215"/>
      <c r="BF60" s="215"/>
      <c r="BG60" s="215"/>
      <c r="BH60" s="215"/>
      <c r="BI60" s="215"/>
      <c r="BJ60" s="215"/>
      <c r="BL60" s="518"/>
      <c r="CF60" s="200"/>
    </row>
    <row r="61" spans="1:102">
      <c r="A61" s="495"/>
      <c r="B61" s="486"/>
      <c r="C61" s="486"/>
      <c r="D61" s="486"/>
      <c r="E61" s="460" t="s">
        <v>425</v>
      </c>
      <c r="F61" s="461"/>
      <c r="G61" s="461"/>
      <c r="H61" s="461"/>
      <c r="I61" s="461"/>
      <c r="J61" s="461"/>
      <c r="K61" s="461"/>
      <c r="L61" s="461"/>
      <c r="M61" s="461"/>
      <c r="N61" s="461"/>
      <c r="O61" s="462"/>
      <c r="P61" s="454"/>
      <c r="Q61" s="455"/>
      <c r="R61" s="455"/>
      <c r="S61" s="455"/>
      <c r="T61" s="455"/>
      <c r="U61" s="455"/>
      <c r="V61" s="456"/>
      <c r="W61" s="454"/>
      <c r="X61" s="455"/>
      <c r="Y61" s="455"/>
      <c r="Z61" s="455"/>
      <c r="AA61" s="455"/>
      <c r="AB61" s="456"/>
      <c r="AC61" s="454"/>
      <c r="AD61" s="455"/>
      <c r="AE61" s="455"/>
      <c r="AF61" s="455"/>
      <c r="AG61" s="455"/>
      <c r="AH61" s="456"/>
      <c r="AI61" s="454"/>
      <c r="AJ61" s="455"/>
      <c r="AK61" s="455"/>
      <c r="AL61" s="455"/>
      <c r="AM61" s="455"/>
      <c r="AN61" s="456"/>
      <c r="AO61" s="463" t="s">
        <v>438</v>
      </c>
      <c r="AP61" s="464"/>
      <c r="AQ61" s="464"/>
      <c r="AR61" s="464"/>
      <c r="AS61" s="464"/>
      <c r="AT61" s="464"/>
      <c r="AU61" s="464"/>
      <c r="AV61" s="464"/>
      <c r="AW61" s="464"/>
      <c r="AX61" s="465"/>
      <c r="AY61" s="185"/>
      <c r="AZ61" s="185"/>
      <c r="BA61" s="185"/>
      <c r="BB61" s="185"/>
      <c r="BC61" s="215"/>
      <c r="BD61" s="215"/>
      <c r="BE61" s="215"/>
      <c r="BF61" s="215"/>
      <c r="BG61" s="215"/>
      <c r="BH61" s="215"/>
      <c r="BI61" s="215"/>
      <c r="BJ61" s="215"/>
      <c r="BL61" s="518"/>
      <c r="CF61" s="200"/>
    </row>
    <row r="62" spans="1:102">
      <c r="A62" s="495"/>
      <c r="B62" s="486"/>
      <c r="C62" s="486"/>
      <c r="D62" s="486"/>
      <c r="E62" s="460" t="s">
        <v>429</v>
      </c>
      <c r="F62" s="461"/>
      <c r="G62" s="461"/>
      <c r="H62" s="461"/>
      <c r="I62" s="461"/>
      <c r="J62" s="461"/>
      <c r="K62" s="461"/>
      <c r="L62" s="461"/>
      <c r="M62" s="461"/>
      <c r="N62" s="461"/>
      <c r="O62" s="462"/>
      <c r="P62" s="454"/>
      <c r="Q62" s="455"/>
      <c r="R62" s="455"/>
      <c r="S62" s="455"/>
      <c r="T62" s="455"/>
      <c r="U62" s="455"/>
      <c r="V62" s="456"/>
      <c r="W62" s="454"/>
      <c r="X62" s="455"/>
      <c r="Y62" s="455"/>
      <c r="Z62" s="455"/>
      <c r="AA62" s="455"/>
      <c r="AB62" s="456"/>
      <c r="AC62" s="454"/>
      <c r="AD62" s="455"/>
      <c r="AE62" s="455"/>
      <c r="AF62" s="455"/>
      <c r="AG62" s="455"/>
      <c r="AH62" s="456"/>
      <c r="AI62" s="454"/>
      <c r="AJ62" s="455"/>
      <c r="AK62" s="455"/>
      <c r="AL62" s="455"/>
      <c r="AM62" s="455"/>
      <c r="AN62" s="456"/>
      <c r="AO62" s="463" t="s">
        <v>439</v>
      </c>
      <c r="AP62" s="464"/>
      <c r="AQ62" s="464"/>
      <c r="AR62" s="464"/>
      <c r="AS62" s="464"/>
      <c r="AT62" s="464"/>
      <c r="AU62" s="464"/>
      <c r="AV62" s="464"/>
      <c r="AW62" s="464"/>
      <c r="AX62" s="465"/>
      <c r="AY62" s="185"/>
      <c r="AZ62" s="185"/>
      <c r="BA62" s="185"/>
      <c r="BB62" s="185"/>
      <c r="BC62" s="215"/>
      <c r="BD62" s="215"/>
      <c r="BE62" s="215"/>
      <c r="BF62" s="215"/>
      <c r="BG62" s="215"/>
      <c r="BH62" s="215"/>
      <c r="BI62" s="215"/>
      <c r="BJ62" s="215"/>
      <c r="BL62" s="518"/>
      <c r="CF62" s="200"/>
    </row>
    <row r="63" spans="1:102">
      <c r="A63" s="495"/>
      <c r="B63" s="486"/>
      <c r="C63" s="486"/>
      <c r="D63" s="486"/>
      <c r="E63" s="460" t="s">
        <v>430</v>
      </c>
      <c r="F63" s="461"/>
      <c r="G63" s="461"/>
      <c r="H63" s="461"/>
      <c r="I63" s="461"/>
      <c r="J63" s="461"/>
      <c r="K63" s="461"/>
      <c r="L63" s="461"/>
      <c r="M63" s="461"/>
      <c r="N63" s="461"/>
      <c r="O63" s="462"/>
      <c r="P63" s="454"/>
      <c r="Q63" s="455"/>
      <c r="R63" s="455"/>
      <c r="S63" s="455"/>
      <c r="T63" s="455"/>
      <c r="U63" s="455"/>
      <c r="V63" s="456"/>
      <c r="W63" s="454"/>
      <c r="X63" s="455"/>
      <c r="Y63" s="455"/>
      <c r="Z63" s="455"/>
      <c r="AA63" s="455"/>
      <c r="AB63" s="456"/>
      <c r="AC63" s="454"/>
      <c r="AD63" s="455"/>
      <c r="AE63" s="455"/>
      <c r="AF63" s="455"/>
      <c r="AG63" s="455"/>
      <c r="AH63" s="456"/>
      <c r="AI63" s="454"/>
      <c r="AJ63" s="455"/>
      <c r="AK63" s="455"/>
      <c r="AL63" s="455"/>
      <c r="AM63" s="455"/>
      <c r="AN63" s="456"/>
      <c r="AO63" s="463" t="s">
        <v>439</v>
      </c>
      <c r="AP63" s="464"/>
      <c r="AQ63" s="464"/>
      <c r="AR63" s="464"/>
      <c r="AS63" s="464"/>
      <c r="AT63" s="464"/>
      <c r="AU63" s="464"/>
      <c r="AV63" s="464"/>
      <c r="AW63" s="464"/>
      <c r="AX63" s="465"/>
      <c r="AY63" s="185"/>
      <c r="AZ63" s="185"/>
      <c r="BA63" s="185"/>
      <c r="BB63" s="185"/>
      <c r="BC63" s="215"/>
      <c r="BD63" s="215"/>
      <c r="BE63" s="215"/>
      <c r="BF63" s="215"/>
      <c r="BG63" s="215"/>
      <c r="BH63" s="215"/>
      <c r="BI63" s="215"/>
      <c r="BJ63" s="215"/>
      <c r="BL63" s="518"/>
      <c r="CF63" s="200"/>
    </row>
    <row r="64" spans="1:102">
      <c r="A64" s="495"/>
      <c r="B64" s="486"/>
      <c r="C64" s="486"/>
      <c r="D64" s="486"/>
      <c r="E64" s="460" t="s">
        <v>431</v>
      </c>
      <c r="F64" s="461"/>
      <c r="G64" s="461"/>
      <c r="H64" s="461"/>
      <c r="I64" s="461"/>
      <c r="J64" s="461"/>
      <c r="K64" s="461"/>
      <c r="L64" s="461"/>
      <c r="M64" s="461"/>
      <c r="N64" s="461"/>
      <c r="O64" s="462"/>
      <c r="P64" s="454"/>
      <c r="Q64" s="455"/>
      <c r="R64" s="455"/>
      <c r="S64" s="455"/>
      <c r="T64" s="455"/>
      <c r="U64" s="455"/>
      <c r="V64" s="456"/>
      <c r="W64" s="454"/>
      <c r="X64" s="455"/>
      <c r="Y64" s="455"/>
      <c r="Z64" s="455"/>
      <c r="AA64" s="455"/>
      <c r="AB64" s="456"/>
      <c r="AC64" s="454"/>
      <c r="AD64" s="455"/>
      <c r="AE64" s="455"/>
      <c r="AF64" s="455"/>
      <c r="AG64" s="455"/>
      <c r="AH64" s="456"/>
      <c r="AI64" s="454"/>
      <c r="AJ64" s="455"/>
      <c r="AK64" s="455"/>
      <c r="AL64" s="455"/>
      <c r="AM64" s="455"/>
      <c r="AN64" s="456"/>
      <c r="AO64" s="463" t="s">
        <v>439</v>
      </c>
      <c r="AP64" s="464"/>
      <c r="AQ64" s="464"/>
      <c r="AR64" s="464"/>
      <c r="AS64" s="464"/>
      <c r="AT64" s="464"/>
      <c r="AU64" s="464"/>
      <c r="AV64" s="464"/>
      <c r="AW64" s="464"/>
      <c r="AX64" s="465"/>
      <c r="AY64" s="185"/>
      <c r="AZ64" s="185"/>
      <c r="BA64" s="185"/>
      <c r="BB64" s="185"/>
      <c r="BC64" s="215"/>
      <c r="BD64" s="215"/>
      <c r="BE64" s="215"/>
      <c r="BF64" s="215"/>
      <c r="BG64" s="215"/>
      <c r="BH64" s="215"/>
      <c r="BI64" s="215"/>
      <c r="BJ64" s="215"/>
      <c r="BL64" s="518"/>
      <c r="CF64" s="200"/>
    </row>
    <row r="65" spans="1:102">
      <c r="A65" s="495"/>
      <c r="B65" s="486"/>
      <c r="C65" s="486"/>
      <c r="D65" s="486"/>
      <c r="E65" s="460" t="s">
        <v>432</v>
      </c>
      <c r="F65" s="461"/>
      <c r="G65" s="461"/>
      <c r="H65" s="461"/>
      <c r="I65" s="461"/>
      <c r="J65" s="461"/>
      <c r="K65" s="461"/>
      <c r="L65" s="461"/>
      <c r="M65" s="461"/>
      <c r="N65" s="461"/>
      <c r="O65" s="462"/>
      <c r="P65" s="454"/>
      <c r="Q65" s="455"/>
      <c r="R65" s="455"/>
      <c r="S65" s="455"/>
      <c r="T65" s="455"/>
      <c r="U65" s="455"/>
      <c r="V65" s="456"/>
      <c r="W65" s="454"/>
      <c r="X65" s="455"/>
      <c r="Y65" s="455"/>
      <c r="Z65" s="455"/>
      <c r="AA65" s="455"/>
      <c r="AB65" s="456"/>
      <c r="AC65" s="454"/>
      <c r="AD65" s="455"/>
      <c r="AE65" s="455"/>
      <c r="AF65" s="455"/>
      <c r="AG65" s="455"/>
      <c r="AH65" s="456"/>
      <c r="AI65" s="454"/>
      <c r="AJ65" s="455"/>
      <c r="AK65" s="455"/>
      <c r="AL65" s="455"/>
      <c r="AM65" s="455"/>
      <c r="AN65" s="456"/>
      <c r="AO65" s="463" t="s">
        <v>439</v>
      </c>
      <c r="AP65" s="464"/>
      <c r="AQ65" s="464"/>
      <c r="AR65" s="464"/>
      <c r="AS65" s="464"/>
      <c r="AT65" s="464"/>
      <c r="AU65" s="464"/>
      <c r="AV65" s="464"/>
      <c r="AW65" s="464"/>
      <c r="AX65" s="465"/>
      <c r="AY65" s="185"/>
      <c r="AZ65" s="185"/>
      <c r="BA65" s="185"/>
      <c r="BB65" s="185"/>
      <c r="BC65" s="215"/>
      <c r="BD65" s="215"/>
      <c r="BE65" s="215"/>
      <c r="BF65" s="215"/>
      <c r="BG65" s="215"/>
      <c r="BH65" s="215"/>
      <c r="BI65" s="215"/>
      <c r="BJ65" s="215"/>
      <c r="BL65" s="518"/>
      <c r="CF65" s="200"/>
    </row>
    <row r="66" spans="1:102">
      <c r="A66" s="495"/>
      <c r="B66" s="486"/>
      <c r="C66" s="486"/>
      <c r="D66" s="486"/>
      <c r="E66" s="460" t="s">
        <v>428</v>
      </c>
      <c r="F66" s="461"/>
      <c r="G66" s="461"/>
      <c r="H66" s="461"/>
      <c r="I66" s="461"/>
      <c r="J66" s="461"/>
      <c r="K66" s="461"/>
      <c r="L66" s="461"/>
      <c r="M66" s="461"/>
      <c r="N66" s="461"/>
      <c r="O66" s="462"/>
      <c r="P66" s="454"/>
      <c r="Q66" s="455"/>
      <c r="R66" s="455"/>
      <c r="S66" s="455"/>
      <c r="T66" s="455"/>
      <c r="U66" s="455"/>
      <c r="V66" s="456"/>
      <c r="W66" s="454"/>
      <c r="X66" s="455"/>
      <c r="Y66" s="455"/>
      <c r="Z66" s="455"/>
      <c r="AA66" s="455"/>
      <c r="AB66" s="455"/>
      <c r="AC66" s="466"/>
      <c r="AD66" s="466"/>
      <c r="AE66" s="466"/>
      <c r="AF66" s="466"/>
      <c r="AG66" s="466"/>
      <c r="AH66" s="466"/>
      <c r="AI66" s="454"/>
      <c r="AJ66" s="455"/>
      <c r="AK66" s="455"/>
      <c r="AL66" s="455"/>
      <c r="AM66" s="455"/>
      <c r="AN66" s="456"/>
      <c r="AO66" s="457" t="s">
        <v>439</v>
      </c>
      <c r="AP66" s="458"/>
      <c r="AQ66" s="458"/>
      <c r="AR66" s="458"/>
      <c r="AS66" s="458"/>
      <c r="AT66" s="458"/>
      <c r="AU66" s="458"/>
      <c r="AV66" s="458"/>
      <c r="AW66" s="458"/>
      <c r="AX66" s="459"/>
      <c r="AY66" s="185"/>
      <c r="AZ66" s="185"/>
      <c r="BA66" s="185"/>
      <c r="BB66" s="185"/>
      <c r="BC66" s="215"/>
      <c r="BD66" s="215"/>
      <c r="BE66" s="215"/>
      <c r="BF66" s="215"/>
      <c r="BG66" s="215"/>
      <c r="BH66" s="215"/>
      <c r="BI66" s="215"/>
      <c r="BJ66" s="215"/>
      <c r="BL66" s="518"/>
      <c r="CF66" s="200"/>
    </row>
    <row r="67" spans="1:102">
      <c r="A67" s="495"/>
      <c r="B67" s="486"/>
      <c r="C67" s="486"/>
      <c r="D67" s="486"/>
      <c r="E67" s="460" t="s">
        <v>426</v>
      </c>
      <c r="F67" s="461"/>
      <c r="G67" s="461"/>
      <c r="H67" s="461"/>
      <c r="I67" s="461"/>
      <c r="J67" s="461"/>
      <c r="K67" s="461"/>
      <c r="L67" s="461"/>
      <c r="M67" s="461"/>
      <c r="N67" s="461"/>
      <c r="O67" s="462"/>
      <c r="P67" s="454"/>
      <c r="Q67" s="455"/>
      <c r="R67" s="455"/>
      <c r="S67" s="455"/>
      <c r="T67" s="455"/>
      <c r="U67" s="455" t="s">
        <v>434</v>
      </c>
      <c r="V67" s="456"/>
      <c r="W67" s="454" t="s">
        <v>427</v>
      </c>
      <c r="X67" s="455"/>
      <c r="Y67" s="455"/>
      <c r="Z67" s="455"/>
      <c r="AA67" s="455"/>
      <c r="AB67" s="455"/>
      <c r="AC67" s="455"/>
      <c r="AD67" s="455"/>
      <c r="AE67" s="455"/>
      <c r="AF67" s="455"/>
      <c r="AG67" s="455"/>
      <c r="AH67" s="456"/>
      <c r="AI67" s="454"/>
      <c r="AJ67" s="455"/>
      <c r="AK67" s="455"/>
      <c r="AL67" s="455"/>
      <c r="AM67" s="455"/>
      <c r="AN67" s="219" t="s">
        <v>435</v>
      </c>
      <c r="AO67" s="457" t="s">
        <v>441</v>
      </c>
      <c r="AP67" s="458"/>
      <c r="AQ67" s="458"/>
      <c r="AR67" s="458"/>
      <c r="AS67" s="458"/>
      <c r="AT67" s="458"/>
      <c r="AU67" s="458"/>
      <c r="AV67" s="458"/>
      <c r="AW67" s="458"/>
      <c r="AX67" s="459"/>
      <c r="AY67" s="185"/>
      <c r="AZ67" s="185"/>
      <c r="BA67" s="185"/>
      <c r="BB67" s="185"/>
      <c r="BC67" s="215"/>
      <c r="BD67" s="215"/>
      <c r="BE67" s="215"/>
      <c r="BF67" s="215"/>
      <c r="BG67" s="215"/>
      <c r="BH67" s="215"/>
      <c r="BI67" s="215"/>
      <c r="BJ67" s="215"/>
      <c r="BL67" s="518"/>
      <c r="CF67" s="200"/>
    </row>
    <row r="68" spans="1:102">
      <c r="A68" s="495"/>
      <c r="B68" s="486"/>
      <c r="C68" s="486"/>
      <c r="D68" s="486"/>
      <c r="E68" s="460" t="s">
        <v>433</v>
      </c>
      <c r="F68" s="461"/>
      <c r="G68" s="461"/>
      <c r="H68" s="461"/>
      <c r="I68" s="461"/>
      <c r="J68" s="461"/>
      <c r="K68" s="461"/>
      <c r="L68" s="461"/>
      <c r="M68" s="461"/>
      <c r="N68" s="461"/>
      <c r="O68" s="462"/>
      <c r="P68" s="454"/>
      <c r="Q68" s="455"/>
      <c r="R68" s="455"/>
      <c r="S68" s="455"/>
      <c r="T68" s="455"/>
      <c r="U68" s="455" t="s">
        <v>434</v>
      </c>
      <c r="V68" s="456"/>
      <c r="W68" s="454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6"/>
      <c r="AO68" s="457" t="s">
        <v>440</v>
      </c>
      <c r="AP68" s="458"/>
      <c r="AQ68" s="458"/>
      <c r="AR68" s="458"/>
      <c r="AS68" s="458"/>
      <c r="AT68" s="458"/>
      <c r="AU68" s="458"/>
      <c r="AV68" s="458"/>
      <c r="AW68" s="458"/>
      <c r="AX68" s="459"/>
      <c r="AY68" s="185"/>
      <c r="AZ68" s="185"/>
      <c r="BA68" s="185"/>
      <c r="BB68" s="185"/>
      <c r="BC68" s="215"/>
      <c r="BD68" s="215"/>
      <c r="BE68" s="215"/>
      <c r="BF68" s="215"/>
      <c r="BG68" s="215"/>
      <c r="BH68" s="215"/>
      <c r="BI68" s="215"/>
      <c r="BJ68" s="215"/>
      <c r="BL68" s="518"/>
      <c r="CF68" s="200"/>
    </row>
    <row r="69" spans="1:102" s="61" customFormat="1" ht="12.75" customHeight="1">
      <c r="A69" s="495"/>
      <c r="B69" s="486"/>
      <c r="C69" s="486"/>
      <c r="D69" s="486"/>
      <c r="E69" s="484" t="s">
        <v>74</v>
      </c>
      <c r="F69" s="484"/>
      <c r="G69" s="484"/>
      <c r="H69" s="484"/>
      <c r="I69" s="484"/>
      <c r="J69" s="484"/>
      <c r="K69" s="484"/>
      <c r="L69" s="484"/>
      <c r="M69" s="484"/>
      <c r="N69" s="484"/>
      <c r="O69" s="484"/>
      <c r="P69" s="466" t="s">
        <v>170</v>
      </c>
      <c r="Q69" s="466"/>
      <c r="R69" s="466"/>
      <c r="S69" s="466"/>
      <c r="T69" s="466"/>
      <c r="U69" s="466"/>
      <c r="V69" s="466"/>
      <c r="W69" s="466" t="s">
        <v>171</v>
      </c>
      <c r="X69" s="466"/>
      <c r="Y69" s="466"/>
      <c r="Z69" s="466"/>
      <c r="AA69" s="466"/>
      <c r="AB69" s="466"/>
      <c r="AC69" s="508" t="s">
        <v>75</v>
      </c>
      <c r="AD69" s="508"/>
      <c r="AE69" s="508"/>
      <c r="AF69" s="508"/>
      <c r="AG69" s="508"/>
      <c r="AH69" s="508"/>
      <c r="AI69" s="493" t="s">
        <v>76</v>
      </c>
      <c r="AJ69" s="493"/>
      <c r="AK69" s="493"/>
      <c r="AL69" s="493"/>
      <c r="AM69" s="493"/>
      <c r="AN69" s="493"/>
      <c r="AO69" s="463"/>
      <c r="AP69" s="463"/>
      <c r="AQ69" s="463"/>
      <c r="AR69" s="463"/>
      <c r="AS69" s="463"/>
      <c r="AT69" s="463"/>
      <c r="AU69" s="463"/>
      <c r="AV69" s="463"/>
      <c r="AW69" s="463"/>
      <c r="AX69" s="512"/>
      <c r="AY69" s="186"/>
      <c r="AZ69" s="186"/>
      <c r="BA69" s="186"/>
      <c r="BB69" s="186"/>
      <c r="BC69" s="202"/>
      <c r="BD69" s="202"/>
      <c r="BE69" s="202"/>
      <c r="BF69" s="202"/>
      <c r="BG69" s="197"/>
      <c r="BH69" s="204"/>
      <c r="BI69" s="204"/>
      <c r="BJ69" s="204"/>
      <c r="BK69" s="204"/>
      <c r="BL69" s="202"/>
      <c r="BM69" s="202"/>
      <c r="BN69" s="202"/>
      <c r="BO69" s="202"/>
      <c r="BP69" s="202" t="s">
        <v>364</v>
      </c>
      <c r="BQ69" s="199" t="s">
        <v>318</v>
      </c>
      <c r="BR69" s="202" t="str">
        <f>BO29&amp;BO30&amp;BO31</f>
        <v>否否否</v>
      </c>
      <c r="BS69" s="199" t="str">
        <f>IF(BR69="","",IF(BR69="是是是","",VLOOKUP($BR69,$BR$29:$BU$44,2,0)))</f>
        <v>FTP下载、FTP上传、RRC建立</v>
      </c>
      <c r="BT69" s="202"/>
      <c r="BU69" s="202"/>
      <c r="BV69" s="202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</row>
    <row r="70" spans="1:102" s="61" customFormat="1" ht="12.75" customHeight="1">
      <c r="A70" s="495"/>
      <c r="B70" s="486"/>
      <c r="C70" s="486"/>
      <c r="D70" s="486"/>
      <c r="E70" s="484" t="s">
        <v>77</v>
      </c>
      <c r="F70" s="484"/>
      <c r="G70" s="484"/>
      <c r="H70" s="484"/>
      <c r="I70" s="484"/>
      <c r="J70" s="484"/>
      <c r="K70" s="500" t="s">
        <v>78</v>
      </c>
      <c r="L70" s="500"/>
      <c r="M70" s="500"/>
      <c r="N70" s="500"/>
      <c r="O70" s="500"/>
      <c r="P70" s="488" t="str">
        <f>IF(BZ51="","",IF(BZ51&lt;&gt;0,BZ50/BZ51,""))</f>
        <v/>
      </c>
      <c r="Q70" s="489"/>
      <c r="R70" s="489"/>
      <c r="S70" s="489"/>
      <c r="T70" s="489"/>
      <c r="U70" s="489"/>
      <c r="V70" s="490"/>
      <c r="W70" s="488" t="str">
        <f>IF(CA51="","",IF(CA51&lt;&gt;0,CA50/CA51,""))</f>
        <v/>
      </c>
      <c r="X70" s="489"/>
      <c r="Y70" s="489"/>
      <c r="Z70" s="489"/>
      <c r="AA70" s="489"/>
      <c r="AB70" s="489"/>
      <c r="AC70" s="488" t="str">
        <f>IF(AND(P70="",W70="",AI70="",BZ52="",CA52="",CB52=""),"",MIN(P70,W70,AI70,BZ52,CA52,CB52))</f>
        <v/>
      </c>
      <c r="AD70" s="489"/>
      <c r="AE70" s="489"/>
      <c r="AF70" s="489"/>
      <c r="AG70" s="489"/>
      <c r="AH70" s="490"/>
      <c r="AI70" s="488" t="str">
        <f>IF(CB51="","",IF((BZ51+CA51)&lt;&gt;0,(BZ50+CA50)/(BZ51+CA51),""))</f>
        <v/>
      </c>
      <c r="AJ70" s="489"/>
      <c r="AK70" s="489"/>
      <c r="AL70" s="489"/>
      <c r="AM70" s="489"/>
      <c r="AN70" s="490"/>
      <c r="AO70" s="478" t="s">
        <v>382</v>
      </c>
      <c r="AP70" s="478"/>
      <c r="AQ70" s="478"/>
      <c r="AR70" s="478"/>
      <c r="AS70" s="478"/>
      <c r="AT70" s="478"/>
      <c r="AU70" s="478"/>
      <c r="AV70" s="478"/>
      <c r="AW70" s="478"/>
      <c r="AX70" s="479"/>
      <c r="AY70" s="187"/>
      <c r="AZ70" s="187"/>
      <c r="BA70" s="187"/>
      <c r="BB70" s="187"/>
      <c r="BC70" s="203"/>
      <c r="BD70" s="203"/>
      <c r="BE70" s="203"/>
      <c r="BF70" s="203"/>
      <c r="BG70" s="199"/>
      <c r="BH70" s="204"/>
      <c r="BI70" s="204"/>
      <c r="BJ70" s="204"/>
      <c r="BK70" s="204"/>
      <c r="BL70" s="202"/>
      <c r="BM70" s="202"/>
      <c r="BN70" s="202"/>
      <c r="BO70" s="202"/>
      <c r="BP70" s="202" t="s">
        <v>364</v>
      </c>
      <c r="BQ70" s="199" t="s">
        <v>319</v>
      </c>
      <c r="BR70" s="202" t="str">
        <f>BP29&amp;BP30&amp;BP31</f>
        <v>否否否</v>
      </c>
      <c r="BS70" s="199" t="str">
        <f>IF(BR70="","",IF(BR70="是是是","",VLOOKUP($BR70,$BR$29:$BU$44,2,0)))</f>
        <v>FTP下载、FTP上传、RRC建立</v>
      </c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3"/>
      <c r="CE70" s="203"/>
      <c r="CF70" s="203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</row>
    <row r="71" spans="1:102" s="61" customFormat="1" ht="12.75" customHeight="1">
      <c r="A71" s="495"/>
      <c r="B71" s="486"/>
      <c r="C71" s="486"/>
      <c r="D71" s="486"/>
      <c r="E71" s="484"/>
      <c r="F71" s="484"/>
      <c r="G71" s="484"/>
      <c r="H71" s="484"/>
      <c r="I71" s="484"/>
      <c r="J71" s="484"/>
      <c r="K71" s="500" t="s">
        <v>79</v>
      </c>
      <c r="L71" s="500"/>
      <c r="M71" s="500"/>
      <c r="N71" s="500"/>
      <c r="O71" s="500"/>
      <c r="P71" s="488" t="str">
        <f>IF(BZ54="","",IF(BZ54&lt;&gt;0,BZ53/BZ54,""))</f>
        <v/>
      </c>
      <c r="Q71" s="489"/>
      <c r="R71" s="489"/>
      <c r="S71" s="489"/>
      <c r="T71" s="489"/>
      <c r="U71" s="489"/>
      <c r="V71" s="490"/>
      <c r="W71" s="488" t="str">
        <f>IF(CA54="","",IF(CA54&lt;&gt;0,CA53/CA54,""))</f>
        <v/>
      </c>
      <c r="X71" s="489"/>
      <c r="Y71" s="489"/>
      <c r="Z71" s="489"/>
      <c r="AA71" s="489"/>
      <c r="AB71" s="489"/>
      <c r="AC71" s="488" t="str">
        <f>IF(AND(P71="",W71="",AI71="",BZ55="",CA55="",CB55=""),"",MIN(P71,W71,AI71,BZ55,CA55,CB55))</f>
        <v/>
      </c>
      <c r="AD71" s="489"/>
      <c r="AE71" s="489"/>
      <c r="AF71" s="489"/>
      <c r="AG71" s="489"/>
      <c r="AH71" s="490"/>
      <c r="AI71" s="488" t="str">
        <f>IF(CB54="","",IF((BZ54+CA54)&lt;&gt;0,(BZ53+CA53)/(BZ54+CA54),""))</f>
        <v/>
      </c>
      <c r="AJ71" s="489"/>
      <c r="AK71" s="489"/>
      <c r="AL71" s="489"/>
      <c r="AM71" s="489"/>
      <c r="AN71" s="490"/>
      <c r="AO71" s="478"/>
      <c r="AP71" s="478"/>
      <c r="AQ71" s="478"/>
      <c r="AR71" s="478"/>
      <c r="AS71" s="478"/>
      <c r="AT71" s="478"/>
      <c r="AU71" s="478"/>
      <c r="AV71" s="478"/>
      <c r="AW71" s="478"/>
      <c r="AX71" s="479"/>
      <c r="AY71" s="187"/>
      <c r="AZ71" s="187"/>
      <c r="BA71" s="187"/>
      <c r="BB71" s="187"/>
      <c r="BC71" s="203"/>
      <c r="BD71" s="203"/>
      <c r="BE71" s="203"/>
      <c r="BF71" s="203"/>
      <c r="BG71" s="199"/>
      <c r="BH71" s="204"/>
      <c r="BI71" s="204"/>
      <c r="BJ71" s="204"/>
      <c r="BK71" s="204"/>
      <c r="BL71" s="202"/>
      <c r="BM71" s="202"/>
      <c r="BN71" s="202"/>
      <c r="BO71" s="202"/>
      <c r="BP71" s="202"/>
      <c r="BQ71" s="202"/>
      <c r="BR71" s="202"/>
      <c r="BS71" s="202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</row>
    <row r="72" spans="1:102" s="61" customFormat="1" ht="12.75" customHeight="1">
      <c r="A72" s="495"/>
      <c r="B72" s="486"/>
      <c r="C72" s="486"/>
      <c r="D72" s="486"/>
      <c r="E72" s="484"/>
      <c r="F72" s="484"/>
      <c r="G72" s="484"/>
      <c r="H72" s="484"/>
      <c r="I72" s="484"/>
      <c r="J72" s="484"/>
      <c r="K72" s="484" t="s">
        <v>80</v>
      </c>
      <c r="L72" s="499"/>
      <c r="M72" s="499"/>
      <c r="N72" s="499"/>
      <c r="O72" s="499"/>
      <c r="P72" s="488" t="str">
        <f>IF(BZ57="","",IF(BZ57&lt;&gt;0,BZ56/BZ57/1024,""))</f>
        <v/>
      </c>
      <c r="Q72" s="489"/>
      <c r="R72" s="489"/>
      <c r="S72" s="489"/>
      <c r="T72" s="489"/>
      <c r="U72" s="489"/>
      <c r="V72" s="490"/>
      <c r="W72" s="488" t="str">
        <f>IF(CA57="","",IF(CA57&lt;&gt;0,CA56/CA57/1024,""))</f>
        <v/>
      </c>
      <c r="X72" s="489"/>
      <c r="Y72" s="489"/>
      <c r="Z72" s="489"/>
      <c r="AA72" s="489"/>
      <c r="AB72" s="489"/>
      <c r="AC72" s="488"/>
      <c r="AD72" s="489"/>
      <c r="AE72" s="489"/>
      <c r="AF72" s="489"/>
      <c r="AG72" s="489"/>
      <c r="AH72" s="490"/>
      <c r="AI72" s="488" t="str">
        <f>IF(CB57="","",IF((BZ57+CA57)&lt;&gt;0,(BZ56+CA56)/(BZ57+CA57)/1024,""))</f>
        <v/>
      </c>
      <c r="AJ72" s="489"/>
      <c r="AK72" s="489"/>
      <c r="AL72" s="489"/>
      <c r="AM72" s="489"/>
      <c r="AN72" s="490"/>
      <c r="AO72" s="478"/>
      <c r="AP72" s="478"/>
      <c r="AQ72" s="478"/>
      <c r="AR72" s="478"/>
      <c r="AS72" s="478"/>
      <c r="AT72" s="478"/>
      <c r="AU72" s="478"/>
      <c r="AV72" s="478"/>
      <c r="AW72" s="478"/>
      <c r="AX72" s="479"/>
      <c r="AY72" s="187"/>
      <c r="AZ72" s="187"/>
      <c r="BA72" s="187"/>
      <c r="BB72" s="187"/>
      <c r="BC72" s="203"/>
      <c r="BD72" s="203"/>
      <c r="BE72" s="203"/>
      <c r="BF72" s="203"/>
      <c r="BG72" s="199"/>
      <c r="BH72" s="204"/>
      <c r="BI72" s="204"/>
      <c r="BJ72" s="204"/>
      <c r="BK72" s="204"/>
      <c r="BL72" s="202"/>
      <c r="BM72" s="202"/>
      <c r="BN72" s="202"/>
      <c r="BO72" s="202"/>
      <c r="BP72" s="202"/>
      <c r="BQ72" s="202"/>
      <c r="BR72" s="202"/>
      <c r="BS72" s="202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3"/>
      <c r="CE72" s="203"/>
      <c r="CF72" s="203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</row>
    <row r="73" spans="1:102" s="61" customFormat="1" ht="12.75" customHeight="1">
      <c r="A73" s="495"/>
      <c r="B73" s="486"/>
      <c r="C73" s="486"/>
      <c r="D73" s="486"/>
      <c r="E73" s="484" t="s">
        <v>81</v>
      </c>
      <c r="F73" s="484"/>
      <c r="G73" s="484"/>
      <c r="H73" s="484"/>
      <c r="I73" s="484"/>
      <c r="J73" s="484"/>
      <c r="K73" s="500" t="s">
        <v>78</v>
      </c>
      <c r="L73" s="500"/>
      <c r="M73" s="500"/>
      <c r="N73" s="500"/>
      <c r="O73" s="500"/>
      <c r="P73" s="488" t="str">
        <f>IF(CC51="","",IF(CC51&lt;&gt;0,CC50/CC51,""))</f>
        <v/>
      </c>
      <c r="Q73" s="489"/>
      <c r="R73" s="489"/>
      <c r="S73" s="489"/>
      <c r="T73" s="489"/>
      <c r="U73" s="489"/>
      <c r="V73" s="490"/>
      <c r="W73" s="488" t="str">
        <f>IF(CD51="","",IF(CD51&lt;&gt;0,CD50/CD51,""))</f>
        <v/>
      </c>
      <c r="X73" s="489"/>
      <c r="Y73" s="489"/>
      <c r="Z73" s="489"/>
      <c r="AA73" s="489"/>
      <c r="AB73" s="489"/>
      <c r="AC73" s="488" t="str">
        <f>IF(AND(P73="",W73="",AI73="",CC52="",CD52="",CE52=""),"",MIN(P73,W73,AI73,CC52,CD52,CE52))</f>
        <v/>
      </c>
      <c r="AD73" s="489"/>
      <c r="AE73" s="489"/>
      <c r="AF73" s="489"/>
      <c r="AG73" s="489"/>
      <c r="AH73" s="490"/>
      <c r="AI73" s="488" t="str">
        <f>IF(CE51="","",IF((CC51+CD51)&lt;&gt;0,(CC50+CD50)/(CC51+CD51),""))</f>
        <v/>
      </c>
      <c r="AJ73" s="489"/>
      <c r="AK73" s="489"/>
      <c r="AL73" s="489"/>
      <c r="AM73" s="489"/>
      <c r="AN73" s="490"/>
      <c r="AO73" s="478" t="s">
        <v>384</v>
      </c>
      <c r="AP73" s="478"/>
      <c r="AQ73" s="478"/>
      <c r="AR73" s="478"/>
      <c r="AS73" s="478"/>
      <c r="AT73" s="478"/>
      <c r="AU73" s="478"/>
      <c r="AV73" s="478"/>
      <c r="AW73" s="478"/>
      <c r="AX73" s="479"/>
      <c r="AY73" s="187"/>
      <c r="AZ73" s="187"/>
      <c r="BA73" s="187"/>
      <c r="BB73" s="187"/>
      <c r="BC73" s="203"/>
      <c r="BD73" s="203"/>
      <c r="BE73" s="203"/>
      <c r="BF73" s="203"/>
      <c r="BG73" s="199"/>
      <c r="BH73" s="204"/>
      <c r="BI73" s="204"/>
      <c r="BJ73" s="204"/>
      <c r="BK73" s="204"/>
      <c r="BL73" s="202"/>
      <c r="BM73" s="202"/>
      <c r="BN73" s="202"/>
      <c r="BO73" s="202"/>
      <c r="BP73" s="202"/>
      <c r="BQ73" s="202"/>
      <c r="BR73" s="202"/>
      <c r="BS73" s="202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3"/>
      <c r="CE73" s="203"/>
      <c r="CF73" s="203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</row>
    <row r="74" spans="1:102" s="61" customFormat="1" ht="12.75" customHeight="1">
      <c r="A74" s="495"/>
      <c r="B74" s="486"/>
      <c r="C74" s="486"/>
      <c r="D74" s="486"/>
      <c r="E74" s="484"/>
      <c r="F74" s="484"/>
      <c r="G74" s="484"/>
      <c r="H74" s="484"/>
      <c r="I74" s="484"/>
      <c r="J74" s="484"/>
      <c r="K74" s="500" t="s">
        <v>79</v>
      </c>
      <c r="L74" s="500"/>
      <c r="M74" s="500"/>
      <c r="N74" s="500"/>
      <c r="O74" s="500"/>
      <c r="P74" s="488" t="str">
        <f>IF(CC54="","",IF(CC54&lt;&gt;0,CC53/CC54,""))</f>
        <v/>
      </c>
      <c r="Q74" s="489"/>
      <c r="R74" s="489"/>
      <c r="S74" s="489"/>
      <c r="T74" s="489"/>
      <c r="U74" s="489"/>
      <c r="V74" s="490"/>
      <c r="W74" s="488" t="str">
        <f>IF(CD54="","",IF(CD54&lt;&gt;0,CD53/CD54,""))</f>
        <v/>
      </c>
      <c r="X74" s="489"/>
      <c r="Y74" s="489"/>
      <c r="Z74" s="489"/>
      <c r="AA74" s="489"/>
      <c r="AB74" s="489"/>
      <c r="AC74" s="488" t="str">
        <f>IF(AND(P74="",W74="",AI74="",CC55="",CD55="",CE55=""),"",MIN(P74,W74,AI74,CC55,CD55,CE55))</f>
        <v/>
      </c>
      <c r="AD74" s="489"/>
      <c r="AE74" s="489"/>
      <c r="AF74" s="489"/>
      <c r="AG74" s="489"/>
      <c r="AH74" s="490"/>
      <c r="AI74" s="488" t="str">
        <f>IF(CE54="","",IF((CC54+CD54)&lt;&gt;0,(CC53+CD53)/(CC54+CD54),""))</f>
        <v/>
      </c>
      <c r="AJ74" s="489"/>
      <c r="AK74" s="489"/>
      <c r="AL74" s="489"/>
      <c r="AM74" s="489"/>
      <c r="AN74" s="490"/>
      <c r="AO74" s="478"/>
      <c r="AP74" s="478"/>
      <c r="AQ74" s="478"/>
      <c r="AR74" s="478"/>
      <c r="AS74" s="478"/>
      <c r="AT74" s="478"/>
      <c r="AU74" s="478"/>
      <c r="AV74" s="478"/>
      <c r="AW74" s="478"/>
      <c r="AX74" s="479"/>
      <c r="AY74" s="187"/>
      <c r="AZ74" s="187"/>
      <c r="BA74" s="187"/>
      <c r="BB74" s="187"/>
      <c r="BC74" s="203"/>
      <c r="BD74" s="203"/>
      <c r="BE74" s="203"/>
      <c r="BF74" s="203"/>
      <c r="BG74" s="199"/>
      <c r="BH74" s="204"/>
      <c r="BI74" s="204"/>
      <c r="BJ74" s="204"/>
      <c r="BK74" s="204"/>
      <c r="BL74" s="202"/>
      <c r="BM74" s="202"/>
      <c r="BN74" s="202"/>
      <c r="BO74" s="202"/>
      <c r="BP74" s="202"/>
      <c r="BQ74" s="202"/>
      <c r="BR74" s="202"/>
      <c r="BS74" s="202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3"/>
      <c r="CE74" s="203"/>
      <c r="CF74" s="203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</row>
    <row r="75" spans="1:102" s="61" customFormat="1" ht="12.75" customHeight="1">
      <c r="A75" s="495"/>
      <c r="B75" s="486"/>
      <c r="C75" s="486"/>
      <c r="D75" s="486"/>
      <c r="E75" s="484"/>
      <c r="F75" s="484"/>
      <c r="G75" s="484"/>
      <c r="H75" s="484"/>
      <c r="I75" s="484"/>
      <c r="J75" s="484"/>
      <c r="K75" s="484" t="s">
        <v>82</v>
      </c>
      <c r="L75" s="499"/>
      <c r="M75" s="499"/>
      <c r="N75" s="499"/>
      <c r="O75" s="499"/>
      <c r="P75" s="488" t="str">
        <f>IF(CC57="","",IF(CC57&lt;&gt;0,CC56/CC57/1024,""))</f>
        <v/>
      </c>
      <c r="Q75" s="489"/>
      <c r="R75" s="489"/>
      <c r="S75" s="489"/>
      <c r="T75" s="489"/>
      <c r="U75" s="489"/>
      <c r="V75" s="490"/>
      <c r="W75" s="488" t="str">
        <f>IF(CD57="","",IF(CD57&lt;&gt;0,CD56/CD57/1024,""))</f>
        <v/>
      </c>
      <c r="X75" s="489"/>
      <c r="Y75" s="489"/>
      <c r="Z75" s="489"/>
      <c r="AA75" s="489"/>
      <c r="AB75" s="489"/>
      <c r="AC75" s="488"/>
      <c r="AD75" s="489"/>
      <c r="AE75" s="489"/>
      <c r="AF75" s="489"/>
      <c r="AG75" s="489"/>
      <c r="AH75" s="490"/>
      <c r="AI75" s="488" t="str">
        <f>IF(CE57="","",IF((CC57+CD57)&lt;&gt;0,(CC56+CD56)/(CC57+CD57)/1024,""))</f>
        <v/>
      </c>
      <c r="AJ75" s="489"/>
      <c r="AK75" s="489"/>
      <c r="AL75" s="489"/>
      <c r="AM75" s="489"/>
      <c r="AN75" s="490"/>
      <c r="AO75" s="478"/>
      <c r="AP75" s="478"/>
      <c r="AQ75" s="478"/>
      <c r="AR75" s="478"/>
      <c r="AS75" s="478"/>
      <c r="AT75" s="478"/>
      <c r="AU75" s="478"/>
      <c r="AV75" s="478"/>
      <c r="AW75" s="478"/>
      <c r="AX75" s="479"/>
      <c r="AY75" s="187"/>
      <c r="AZ75" s="187"/>
      <c r="BA75" s="187"/>
      <c r="BB75" s="187"/>
      <c r="BC75" s="203"/>
      <c r="BD75" s="203"/>
      <c r="BE75" s="203"/>
      <c r="BF75" s="203"/>
      <c r="BG75" s="201"/>
      <c r="BH75" s="204"/>
      <c r="BI75" s="204"/>
      <c r="BJ75" s="204"/>
      <c r="BK75" s="204"/>
      <c r="BL75" s="202"/>
      <c r="BM75" s="202"/>
      <c r="BN75" s="202"/>
      <c r="BO75" s="202"/>
      <c r="BP75" s="202"/>
      <c r="BQ75" s="202"/>
      <c r="BR75" s="202"/>
      <c r="BS75" s="202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</row>
    <row r="76" spans="1:102" s="61" customFormat="1" ht="12.75" customHeight="1">
      <c r="A76" s="495"/>
      <c r="B76" s="486"/>
      <c r="C76" s="486"/>
      <c r="D76" s="486"/>
      <c r="E76" s="507" t="s">
        <v>83</v>
      </c>
      <c r="F76" s="507"/>
      <c r="G76" s="507"/>
      <c r="H76" s="507"/>
      <c r="I76" s="507"/>
      <c r="J76" s="507"/>
      <c r="K76" s="507"/>
      <c r="L76" s="507"/>
      <c r="M76" s="507"/>
      <c r="N76" s="507"/>
      <c r="O76" s="507"/>
      <c r="P76" s="454"/>
      <c r="Q76" s="455"/>
      <c r="R76" s="455"/>
      <c r="S76" s="455"/>
      <c r="T76" s="455"/>
      <c r="U76" s="455"/>
      <c r="V76" s="456"/>
      <c r="W76" s="454" t="str">
        <f>IF(宏站验收记录单!X17&lt;&gt;"",IF(BH23="","",BH23),"")</f>
        <v/>
      </c>
      <c r="X76" s="455"/>
      <c r="Y76" s="455"/>
      <c r="Z76" s="455"/>
      <c r="AA76" s="455"/>
      <c r="AB76" s="456"/>
      <c r="AC76" s="467"/>
      <c r="AD76" s="468"/>
      <c r="AE76" s="468"/>
      <c r="AF76" s="468"/>
      <c r="AG76" s="468"/>
      <c r="AH76" s="469"/>
      <c r="AI76" s="470"/>
      <c r="AJ76" s="471"/>
      <c r="AK76" s="471"/>
      <c r="AL76" s="471"/>
      <c r="AM76" s="471"/>
      <c r="AN76" s="472"/>
      <c r="AO76" s="509" t="s">
        <v>204</v>
      </c>
      <c r="AP76" s="510"/>
      <c r="AQ76" s="510"/>
      <c r="AR76" s="510"/>
      <c r="AS76" s="510"/>
      <c r="AT76" s="510"/>
      <c r="AU76" s="510"/>
      <c r="AV76" s="510"/>
      <c r="AW76" s="510"/>
      <c r="AX76" s="511"/>
      <c r="AY76" s="185"/>
      <c r="AZ76" s="185"/>
      <c r="BA76" s="185"/>
      <c r="BB76" s="185"/>
      <c r="BC76" s="199"/>
      <c r="BD76" s="199"/>
      <c r="BE76" s="199"/>
      <c r="BF76" s="199"/>
      <c r="BG76" s="201"/>
      <c r="BH76" s="204"/>
      <c r="BI76" s="204"/>
      <c r="BJ76" s="204"/>
      <c r="BK76" s="204"/>
      <c r="BL76" s="202"/>
      <c r="BM76" s="202"/>
      <c r="BN76" s="202"/>
      <c r="BO76" s="202"/>
      <c r="BP76" s="202"/>
      <c r="BQ76" s="202"/>
      <c r="BR76" s="202"/>
      <c r="BS76" s="202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</row>
    <row r="77" spans="1:102" s="61" customFormat="1" ht="12.75" customHeight="1" thickBot="1">
      <c r="A77" s="496"/>
      <c r="B77" s="497"/>
      <c r="C77" s="497"/>
      <c r="D77" s="497"/>
      <c r="E77" s="498" t="s">
        <v>391</v>
      </c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504" t="str">
        <f>IF(BJ29="","",IF(BJ29&gt;=0,BJ29,""))</f>
        <v/>
      </c>
      <c r="Q77" s="505"/>
      <c r="R77" s="505"/>
      <c r="S77" s="505"/>
      <c r="T77" s="505"/>
      <c r="U77" s="505"/>
      <c r="V77" s="506"/>
      <c r="W77" s="504" t="str">
        <f>IF(BJ30="","",IF(BJ30&gt;=0,BJ30,""))</f>
        <v/>
      </c>
      <c r="X77" s="505"/>
      <c r="Y77" s="505"/>
      <c r="Z77" s="505"/>
      <c r="AA77" s="505"/>
      <c r="AB77" s="506"/>
      <c r="AC77" s="501" t="str">
        <f t="shared" ref="AC77" si="9">IF(P77="","",IF(W77="",P77,P77-W77))</f>
        <v/>
      </c>
      <c r="AD77" s="502"/>
      <c r="AE77" s="502"/>
      <c r="AF77" s="502"/>
      <c r="AG77" s="502"/>
      <c r="AH77" s="503"/>
      <c r="AI77" s="481" t="str">
        <f t="shared" ref="AI77" si="10">IF(P77="","",IF(W77="",0,IF(P77&lt;&gt;0,W77/P77,0)))</f>
        <v/>
      </c>
      <c r="AJ77" s="482"/>
      <c r="AK77" s="482"/>
      <c r="AL77" s="482"/>
      <c r="AM77" s="482"/>
      <c r="AN77" s="483"/>
      <c r="AO77" s="513" t="s">
        <v>204</v>
      </c>
      <c r="AP77" s="514"/>
      <c r="AQ77" s="514"/>
      <c r="AR77" s="514"/>
      <c r="AS77" s="514"/>
      <c r="AT77" s="514"/>
      <c r="AU77" s="514"/>
      <c r="AV77" s="514"/>
      <c r="AW77" s="514"/>
      <c r="AX77" s="515"/>
      <c r="AY77" s="185"/>
      <c r="AZ77" s="185"/>
      <c r="BA77" s="185"/>
      <c r="BB77" s="185"/>
      <c r="BC77" s="199"/>
      <c r="BD77" s="199"/>
      <c r="BE77" s="199"/>
      <c r="BF77" s="199"/>
      <c r="BG77" s="202"/>
      <c r="BH77" s="204"/>
      <c r="BI77" s="204"/>
      <c r="BJ77" s="204"/>
      <c r="BK77" s="203"/>
      <c r="BL77" s="202"/>
      <c r="BM77" s="202"/>
      <c r="BN77" s="202"/>
      <c r="BO77" s="202"/>
      <c r="BP77" s="202"/>
      <c r="BQ77" s="202"/>
      <c r="BR77" s="202"/>
      <c r="BS77" s="202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</row>
    <row r="78" spans="1:102">
      <c r="BG78" s="203"/>
      <c r="BH78" s="204"/>
      <c r="BI78" s="204"/>
      <c r="BJ78" s="204"/>
      <c r="BK78" s="203"/>
      <c r="BL78" s="202"/>
      <c r="BM78" s="202"/>
      <c r="BN78" s="202"/>
      <c r="BO78" s="202"/>
      <c r="BP78" s="202"/>
      <c r="BQ78" s="202"/>
      <c r="BR78" s="202"/>
      <c r="BS78" s="202"/>
    </row>
    <row r="79" spans="1:102">
      <c r="BG79" s="203"/>
      <c r="BH79" s="204"/>
      <c r="BI79" s="204"/>
      <c r="BJ79" s="204"/>
      <c r="BK79" s="212"/>
      <c r="BL79" s="202"/>
      <c r="BM79" s="202"/>
      <c r="BN79" s="202"/>
      <c r="BO79" s="202"/>
      <c r="BP79" s="202"/>
      <c r="BQ79" s="202"/>
      <c r="BR79" s="202"/>
      <c r="BS79" s="202"/>
    </row>
    <row r="80" spans="1:102">
      <c r="BG80" s="203"/>
      <c r="BH80" s="204"/>
      <c r="BI80" s="204"/>
      <c r="BJ80" s="204"/>
      <c r="BK80" s="199"/>
      <c r="BL80" s="202"/>
      <c r="BM80" s="202"/>
      <c r="BN80" s="202"/>
      <c r="BO80" s="202"/>
      <c r="BP80" s="202"/>
      <c r="BQ80" s="202"/>
      <c r="BR80" s="202"/>
      <c r="BS80" s="202"/>
    </row>
    <row r="81" spans="59:71">
      <c r="BG81" s="199"/>
      <c r="BH81" s="204"/>
      <c r="BI81" s="204"/>
      <c r="BJ81" s="204"/>
      <c r="BK81" s="199"/>
      <c r="BL81" s="202"/>
      <c r="BM81" s="202"/>
      <c r="BN81" s="202"/>
      <c r="BO81" s="202"/>
      <c r="BP81" s="202"/>
      <c r="BQ81" s="202"/>
      <c r="BR81" s="202"/>
      <c r="BS81" s="202"/>
    </row>
    <row r="82" spans="59:71">
      <c r="BG82" s="199"/>
      <c r="BH82" s="204"/>
      <c r="BI82" s="204"/>
      <c r="BJ82" s="204"/>
      <c r="BK82" s="210"/>
      <c r="BL82" s="202"/>
      <c r="BM82" s="202"/>
      <c r="BN82" s="202"/>
      <c r="BO82" s="202"/>
      <c r="BP82" s="202"/>
      <c r="BQ82" s="202"/>
      <c r="BR82" s="202"/>
      <c r="BS82" s="202"/>
    </row>
    <row r="83" spans="59:71">
      <c r="BG83" s="210"/>
      <c r="BH83" s="204"/>
      <c r="BI83" s="204"/>
      <c r="BJ83" s="204"/>
      <c r="BK83" s="197"/>
      <c r="BL83" s="202"/>
      <c r="BM83" s="202"/>
      <c r="BN83" s="202"/>
      <c r="BO83" s="202"/>
      <c r="BP83" s="202"/>
      <c r="BQ83" s="202"/>
      <c r="BR83" s="202"/>
      <c r="BS83" s="202"/>
    </row>
    <row r="84" spans="59:71">
      <c r="BG84" s="197"/>
      <c r="BH84" s="204"/>
      <c r="BI84" s="204"/>
      <c r="BJ84" s="204"/>
      <c r="BK84" s="199"/>
      <c r="BL84" s="202"/>
      <c r="BM84" s="202"/>
      <c r="BN84" s="202"/>
      <c r="BO84" s="202"/>
      <c r="BP84" s="202"/>
      <c r="BQ84" s="202"/>
      <c r="BR84" s="202"/>
      <c r="BS84" s="202"/>
    </row>
    <row r="85" spans="59:71">
      <c r="BG85" s="199"/>
      <c r="BH85" s="204"/>
      <c r="BI85" s="204"/>
      <c r="BJ85" s="204"/>
      <c r="BK85" s="199"/>
      <c r="BL85" s="202"/>
      <c r="BM85" s="202"/>
      <c r="BN85" s="202"/>
      <c r="BO85" s="202"/>
      <c r="BP85" s="202"/>
      <c r="BQ85" s="202"/>
      <c r="BR85" s="202"/>
      <c r="BS85" s="202"/>
    </row>
    <row r="86" spans="59:71">
      <c r="BG86" s="199"/>
      <c r="BH86" s="204"/>
      <c r="BI86" s="204"/>
      <c r="BJ86" s="204"/>
      <c r="BK86" s="199"/>
      <c r="BL86" s="202"/>
      <c r="BM86" s="202"/>
      <c r="BN86" s="202"/>
      <c r="BO86" s="202"/>
      <c r="BP86" s="202"/>
      <c r="BQ86" s="202"/>
      <c r="BR86" s="202"/>
      <c r="BS86" s="202"/>
    </row>
    <row r="87" spans="59:71">
      <c r="BG87" s="199"/>
      <c r="BH87" s="204"/>
      <c r="BI87" s="204"/>
      <c r="BJ87" s="204"/>
      <c r="BL87" s="202"/>
      <c r="BM87" s="202"/>
      <c r="BN87" s="202"/>
      <c r="BO87" s="202"/>
      <c r="BP87" s="202"/>
      <c r="BQ87" s="202"/>
      <c r="BR87" s="202"/>
      <c r="BS87" s="202"/>
    </row>
    <row r="88" spans="59:71">
      <c r="BH88" s="204"/>
      <c r="BI88" s="204"/>
      <c r="BJ88" s="204"/>
      <c r="BL88" s="202"/>
      <c r="BM88" s="202"/>
      <c r="BN88" s="202"/>
      <c r="BO88" s="202"/>
      <c r="BP88" s="202"/>
      <c r="BQ88" s="202"/>
      <c r="BR88" s="202"/>
      <c r="BS88" s="202"/>
    </row>
    <row r="89" spans="59:71">
      <c r="BH89" s="204"/>
      <c r="BI89" s="204"/>
      <c r="BJ89" s="204"/>
      <c r="BL89" s="202"/>
      <c r="BM89" s="202"/>
      <c r="BN89" s="202"/>
      <c r="BO89" s="202"/>
      <c r="BP89" s="202"/>
      <c r="BQ89" s="202"/>
      <c r="BR89" s="202"/>
      <c r="BS89" s="202"/>
    </row>
    <row r="90" spans="59:71">
      <c r="BH90" s="204"/>
      <c r="BI90" s="204"/>
      <c r="BJ90" s="204"/>
      <c r="BL90" s="202"/>
      <c r="BM90" s="202"/>
      <c r="BN90" s="202"/>
      <c r="BO90" s="202"/>
      <c r="BP90" s="202"/>
      <c r="BQ90" s="202"/>
      <c r="BR90" s="202"/>
      <c r="BS90" s="202"/>
    </row>
    <row r="91" spans="59:71">
      <c r="BH91" s="204"/>
      <c r="BI91" s="204"/>
      <c r="BJ91" s="204"/>
      <c r="BL91" s="202"/>
      <c r="BM91" s="202"/>
      <c r="BN91" s="202"/>
      <c r="BO91" s="202"/>
      <c r="BP91" s="202"/>
      <c r="BQ91" s="202"/>
      <c r="BR91" s="202"/>
      <c r="BS91" s="202"/>
    </row>
    <row r="92" spans="59:71">
      <c r="BH92" s="204"/>
      <c r="BI92" s="204"/>
      <c r="BJ92" s="204"/>
      <c r="BL92" s="202"/>
      <c r="BM92" s="202"/>
      <c r="BN92" s="202"/>
      <c r="BO92" s="202"/>
      <c r="BP92" s="202"/>
      <c r="BQ92" s="202"/>
      <c r="BR92" s="202"/>
      <c r="BS92" s="202"/>
    </row>
    <row r="93" spans="59:71">
      <c r="BH93" s="204"/>
      <c r="BI93" s="204"/>
      <c r="BJ93" s="204"/>
      <c r="BL93" s="202"/>
      <c r="BM93" s="202"/>
      <c r="BN93" s="202"/>
      <c r="BO93" s="202"/>
      <c r="BP93" s="202"/>
      <c r="BQ93" s="202"/>
      <c r="BR93" s="202"/>
      <c r="BS93" s="202"/>
    </row>
    <row r="94" spans="59:71">
      <c r="BH94" s="203"/>
      <c r="BI94" s="203"/>
      <c r="BJ94" s="203"/>
      <c r="BL94" s="202"/>
      <c r="BM94" s="202"/>
      <c r="BN94" s="202"/>
      <c r="BO94" s="202"/>
      <c r="BP94" s="202"/>
      <c r="BQ94" s="202"/>
      <c r="BR94" s="202"/>
      <c r="BS94" s="202"/>
    </row>
    <row r="95" spans="59:71">
      <c r="BH95" s="203"/>
      <c r="BI95" s="203"/>
      <c r="BJ95" s="203"/>
      <c r="BL95" s="202"/>
      <c r="BM95" s="202"/>
      <c r="BN95" s="202"/>
      <c r="BO95" s="202"/>
      <c r="BP95" s="202"/>
      <c r="BQ95" s="202"/>
      <c r="BR95" s="202"/>
      <c r="BS95" s="202"/>
    </row>
    <row r="96" spans="59:71">
      <c r="BH96" s="212"/>
      <c r="BI96" s="212"/>
      <c r="BJ96" s="212"/>
      <c r="BL96" s="202"/>
      <c r="BM96" s="202"/>
      <c r="BN96" s="202"/>
      <c r="BO96" s="202"/>
      <c r="BP96" s="202"/>
      <c r="BQ96" s="202"/>
      <c r="BR96" s="202"/>
      <c r="BS96" s="202"/>
    </row>
    <row r="97" spans="60:62">
      <c r="BH97" s="199"/>
      <c r="BI97" s="199"/>
      <c r="BJ97" s="199"/>
    </row>
    <row r="98" spans="60:62">
      <c r="BH98" s="199"/>
      <c r="BI98" s="199"/>
      <c r="BJ98" s="199"/>
    </row>
    <row r="99" spans="60:62">
      <c r="BH99" s="210"/>
      <c r="BI99" s="210"/>
      <c r="BJ99" s="210"/>
    </row>
    <row r="100" spans="60:62">
      <c r="BH100" s="197"/>
      <c r="BI100" s="197"/>
      <c r="BJ100" s="197"/>
    </row>
    <row r="101" spans="60:62">
      <c r="BH101" s="199"/>
      <c r="BI101" s="199"/>
      <c r="BJ101" s="199"/>
    </row>
    <row r="102" spans="60:62">
      <c r="BH102" s="199"/>
      <c r="BI102" s="199"/>
      <c r="BJ102" s="199"/>
    </row>
    <row r="103" spans="60:62">
      <c r="BH103" s="199"/>
      <c r="BI103" s="199"/>
      <c r="BJ103" s="199"/>
    </row>
  </sheetData>
  <mergeCells count="467">
    <mergeCell ref="CA32:CC32"/>
    <mergeCell ref="BS44:BU44"/>
    <mergeCell ref="BW44:BY44"/>
    <mergeCell ref="AO69:AX69"/>
    <mergeCell ref="AO57:AX57"/>
    <mergeCell ref="AO66:AX66"/>
    <mergeCell ref="AO73:AX75"/>
    <mergeCell ref="AO48:AX50"/>
    <mergeCell ref="AC47:AH47"/>
    <mergeCell ref="E53:AN53"/>
    <mergeCell ref="BQ48:BS48"/>
    <mergeCell ref="AO56:AX56"/>
    <mergeCell ref="AO45:AX47"/>
    <mergeCell ref="K46:O46"/>
    <mergeCell ref="K47:O47"/>
    <mergeCell ref="E52:O52"/>
    <mergeCell ref="AO52:AX52"/>
    <mergeCell ref="AO54:AX54"/>
    <mergeCell ref="E48:J50"/>
    <mergeCell ref="K48:O48"/>
    <mergeCell ref="P52:V52"/>
    <mergeCell ref="W52:AB52"/>
    <mergeCell ref="AC52:AH52"/>
    <mergeCell ref="P49:V49"/>
    <mergeCell ref="A1:AX1"/>
    <mergeCell ref="A3:AN3"/>
    <mergeCell ref="AO3:AX3"/>
    <mergeCell ref="P55:V55"/>
    <mergeCell ref="W46:AB46"/>
    <mergeCell ref="AC50:AH50"/>
    <mergeCell ref="W45:AB45"/>
    <mergeCell ref="W48:AB48"/>
    <mergeCell ref="W50:AB50"/>
    <mergeCell ref="AO55:AX55"/>
    <mergeCell ref="W31:AB31"/>
    <mergeCell ref="E31:O31"/>
    <mergeCell ref="AO27:AX27"/>
    <mergeCell ref="AO26:AX26"/>
    <mergeCell ref="E43:O43"/>
    <mergeCell ref="AO28:AX28"/>
    <mergeCell ref="AO44:AX44"/>
    <mergeCell ref="AO42:AX42"/>
    <mergeCell ref="AI4:AN4"/>
    <mergeCell ref="AC20:AH20"/>
    <mergeCell ref="AO32:AX32"/>
    <mergeCell ref="P25:V25"/>
    <mergeCell ref="W47:AB47"/>
    <mergeCell ref="AO51:AX51"/>
    <mergeCell ref="BZ47:CE47"/>
    <mergeCell ref="BL50:BL68"/>
    <mergeCell ref="P57:V57"/>
    <mergeCell ref="P66:V66"/>
    <mergeCell ref="W56:AB56"/>
    <mergeCell ref="BM23:BP23"/>
    <mergeCell ref="BM24:BP24"/>
    <mergeCell ref="BM25:BP25"/>
    <mergeCell ref="BW29:BY29"/>
    <mergeCell ref="BW30:BY30"/>
    <mergeCell ref="BW31:BY31"/>
    <mergeCell ref="BW32:BY32"/>
    <mergeCell ref="BS29:BU29"/>
    <mergeCell ref="BS30:BU30"/>
    <mergeCell ref="BS31:BU31"/>
    <mergeCell ref="BS32:BU32"/>
    <mergeCell ref="BW48:BY48"/>
    <mergeCell ref="CC48:CE48"/>
    <mergeCell ref="BN47:BS47"/>
    <mergeCell ref="AO29:AX29"/>
    <mergeCell ref="BT47:BY47"/>
    <mergeCell ref="CA29:CC29"/>
    <mergeCell ref="CA30:CC30"/>
    <mergeCell ref="CA31:CC31"/>
    <mergeCell ref="E6:O6"/>
    <mergeCell ref="AO6:AX6"/>
    <mergeCell ref="E5:O5"/>
    <mergeCell ref="P10:V10"/>
    <mergeCell ref="P11:V11"/>
    <mergeCell ref="P12:V12"/>
    <mergeCell ref="P13:V13"/>
    <mergeCell ref="P14:V14"/>
    <mergeCell ref="P15:V15"/>
    <mergeCell ref="W9:AB9"/>
    <mergeCell ref="W10:AB10"/>
    <mergeCell ref="W11:AB11"/>
    <mergeCell ref="AI19:AN19"/>
    <mergeCell ref="AI69:AN69"/>
    <mergeCell ref="K72:O72"/>
    <mergeCell ref="AI49:AN49"/>
    <mergeCell ref="AI50:AN50"/>
    <mergeCell ref="W51:AB51"/>
    <mergeCell ref="AC51:AH51"/>
    <mergeCell ref="P50:V50"/>
    <mergeCell ref="AI51:AN51"/>
    <mergeCell ref="AC49:AH49"/>
    <mergeCell ref="E66:O66"/>
    <mergeCell ref="E55:O55"/>
    <mergeCell ref="E67:O67"/>
    <mergeCell ref="W55:AB55"/>
    <mergeCell ref="W57:AB57"/>
    <mergeCell ref="AI47:AN47"/>
    <mergeCell ref="A54:D77"/>
    <mergeCell ref="E54:O54"/>
    <mergeCell ref="P54:V54"/>
    <mergeCell ref="W54:AB54"/>
    <mergeCell ref="AC54:AH54"/>
    <mergeCell ref="A29:D52"/>
    <mergeCell ref="E29:O29"/>
    <mergeCell ref="P29:V29"/>
    <mergeCell ref="W29:AB29"/>
    <mergeCell ref="AC29:AH29"/>
    <mergeCell ref="AC44:AH44"/>
    <mergeCell ref="E45:J47"/>
    <mergeCell ref="E51:O51"/>
    <mergeCell ref="P32:V32"/>
    <mergeCell ref="K45:O45"/>
    <mergeCell ref="E30:O30"/>
    <mergeCell ref="AC45:AH45"/>
    <mergeCell ref="P45:V45"/>
    <mergeCell ref="P47:V47"/>
    <mergeCell ref="P48:V48"/>
    <mergeCell ref="E77:O77"/>
    <mergeCell ref="K74:O74"/>
    <mergeCell ref="E76:O76"/>
    <mergeCell ref="K75:O75"/>
    <mergeCell ref="E73:J75"/>
    <mergeCell ref="K73:O73"/>
    <mergeCell ref="AI75:AN75"/>
    <mergeCell ref="W73:AB73"/>
    <mergeCell ref="W74:AB74"/>
    <mergeCell ref="AI76:AN76"/>
    <mergeCell ref="W75:AB75"/>
    <mergeCell ref="AC75:AH75"/>
    <mergeCell ref="AI73:AN73"/>
    <mergeCell ref="AI74:AN74"/>
    <mergeCell ref="AO77:AX77"/>
    <mergeCell ref="P77:V77"/>
    <mergeCell ref="W77:AB77"/>
    <mergeCell ref="AC77:AH77"/>
    <mergeCell ref="AI77:AN77"/>
    <mergeCell ref="P70:V70"/>
    <mergeCell ref="P71:V71"/>
    <mergeCell ref="P72:V72"/>
    <mergeCell ref="P73:V73"/>
    <mergeCell ref="P74:V74"/>
    <mergeCell ref="P75:V75"/>
    <mergeCell ref="AC70:AH70"/>
    <mergeCell ref="AC71:AH71"/>
    <mergeCell ref="AC73:AH73"/>
    <mergeCell ref="AC74:AH74"/>
    <mergeCell ref="W72:AB72"/>
    <mergeCell ref="AO70:AX72"/>
    <mergeCell ref="AC72:AH72"/>
    <mergeCell ref="AI71:AN71"/>
    <mergeCell ref="AI72:AN72"/>
    <mergeCell ref="AI70:AN70"/>
    <mergeCell ref="W70:AB70"/>
    <mergeCell ref="W71:AB71"/>
    <mergeCell ref="AO76:AX76"/>
    <mergeCell ref="W76:AB76"/>
    <mergeCell ref="AO19:AX19"/>
    <mergeCell ref="AI22:AN22"/>
    <mergeCell ref="W19:AB19"/>
    <mergeCell ref="E20:J22"/>
    <mergeCell ref="K20:O20"/>
    <mergeCell ref="P19:V19"/>
    <mergeCell ref="AC30:AH30"/>
    <mergeCell ref="P26:V26"/>
    <mergeCell ref="W26:AB26"/>
    <mergeCell ref="W49:AB49"/>
    <mergeCell ref="P46:V46"/>
    <mergeCell ref="P51:V51"/>
    <mergeCell ref="E32:O32"/>
    <mergeCell ref="E42:O42"/>
    <mergeCell ref="K50:O50"/>
    <mergeCell ref="AI54:AN54"/>
    <mergeCell ref="K71:O71"/>
    <mergeCell ref="K49:O49"/>
    <mergeCell ref="E70:J72"/>
    <mergeCell ref="AO23:AX25"/>
    <mergeCell ref="AI20:AN20"/>
    <mergeCell ref="AC21:AH21"/>
    <mergeCell ref="AC19:AH19"/>
    <mergeCell ref="AC76:AH76"/>
    <mergeCell ref="W5:AB5"/>
    <mergeCell ref="K22:O22"/>
    <mergeCell ref="K21:O21"/>
    <mergeCell ref="P76:V76"/>
    <mergeCell ref="W32:AB32"/>
    <mergeCell ref="K70:O70"/>
    <mergeCell ref="E69:O69"/>
    <mergeCell ref="P69:V69"/>
    <mergeCell ref="W69:AB69"/>
    <mergeCell ref="AC69:AH69"/>
    <mergeCell ref="P44:V44"/>
    <mergeCell ref="E19:O19"/>
    <mergeCell ref="W22:AB22"/>
    <mergeCell ref="W23:AB23"/>
    <mergeCell ref="W24:AB24"/>
    <mergeCell ref="AC22:AH22"/>
    <mergeCell ref="AC23:AH23"/>
    <mergeCell ref="AC24:AH24"/>
    <mergeCell ref="P30:V30"/>
    <mergeCell ref="AC31:AH31"/>
    <mergeCell ref="P5:V5"/>
    <mergeCell ref="E7:O7"/>
    <mergeCell ref="AO43:AX43"/>
    <mergeCell ref="AO30:AX30"/>
    <mergeCell ref="AC32:AH32"/>
    <mergeCell ref="E4:O4"/>
    <mergeCell ref="A4:D27"/>
    <mergeCell ref="E27:O27"/>
    <mergeCell ref="E23:J25"/>
    <mergeCell ref="K25:O25"/>
    <mergeCell ref="K23:O23"/>
    <mergeCell ref="W25:AB25"/>
    <mergeCell ref="AC25:AH25"/>
    <mergeCell ref="AC27:AH27"/>
    <mergeCell ref="W21:AB21"/>
    <mergeCell ref="AC5:AH5"/>
    <mergeCell ref="AC6:AH6"/>
    <mergeCell ref="AC7:AH7"/>
    <mergeCell ref="P6:V6"/>
    <mergeCell ref="P7:V7"/>
    <mergeCell ref="P27:V27"/>
    <mergeCell ref="E26:O26"/>
    <mergeCell ref="K24:O24"/>
    <mergeCell ref="AC26:AH26"/>
    <mergeCell ref="W27:AB27"/>
    <mergeCell ref="W20:AB20"/>
    <mergeCell ref="E68:O68"/>
    <mergeCell ref="AO4:AX4"/>
    <mergeCell ref="AO5:AX5"/>
    <mergeCell ref="P21:V21"/>
    <mergeCell ref="P22:V22"/>
    <mergeCell ref="P23:V23"/>
    <mergeCell ref="P24:V24"/>
    <mergeCell ref="BZ48:CB48"/>
    <mergeCell ref="BF25:BF26"/>
    <mergeCell ref="BF19:BF24"/>
    <mergeCell ref="BF5:BF18"/>
    <mergeCell ref="W6:AB6"/>
    <mergeCell ref="W7:AB7"/>
    <mergeCell ref="AI44:AN44"/>
    <mergeCell ref="AI45:AN45"/>
    <mergeCell ref="AC46:AH46"/>
    <mergeCell ref="AC48:AH48"/>
    <mergeCell ref="AI46:AN46"/>
    <mergeCell ref="AO7:AX7"/>
    <mergeCell ref="AO31:AX31"/>
    <mergeCell ref="AI30:AN30"/>
    <mergeCell ref="AI31:AN31"/>
    <mergeCell ref="AI5:AN5"/>
    <mergeCell ref="AI6:AN6"/>
    <mergeCell ref="BN48:BP48"/>
    <mergeCell ref="BT48:BV48"/>
    <mergeCell ref="AO20:AX22"/>
    <mergeCell ref="E28:AN28"/>
    <mergeCell ref="AI26:AN26"/>
    <mergeCell ref="AI27:AN27"/>
    <mergeCell ref="E44:O44"/>
    <mergeCell ref="E56:O56"/>
    <mergeCell ref="E57:O57"/>
    <mergeCell ref="AI23:AN23"/>
    <mergeCell ref="AI24:AN24"/>
    <mergeCell ref="AI21:AN21"/>
    <mergeCell ref="AI25:AN25"/>
    <mergeCell ref="P20:V20"/>
    <mergeCell ref="W30:AB30"/>
    <mergeCell ref="AI32:AN32"/>
    <mergeCell ref="AI29:AN29"/>
    <mergeCell ref="AC55:AH55"/>
    <mergeCell ref="AC56:AH56"/>
    <mergeCell ref="AC57:AH57"/>
    <mergeCell ref="AI55:AN55"/>
    <mergeCell ref="AI56:AN56"/>
    <mergeCell ref="AI57:AN57"/>
    <mergeCell ref="P56:V56"/>
    <mergeCell ref="W8:AB8"/>
    <mergeCell ref="AC8:AH8"/>
    <mergeCell ref="AI8:AN8"/>
    <mergeCell ref="AO8:AX8"/>
    <mergeCell ref="P9:V9"/>
    <mergeCell ref="AS2:AW2"/>
    <mergeCell ref="AK2:AQ2"/>
    <mergeCell ref="AH2:AJ2"/>
    <mergeCell ref="AC2:AG2"/>
    <mergeCell ref="AA2:AB2"/>
    <mergeCell ref="AI7:AN7"/>
    <mergeCell ref="P4:V4"/>
    <mergeCell ref="W4:AB4"/>
    <mergeCell ref="AC4:AH4"/>
    <mergeCell ref="E8:O8"/>
    <mergeCell ref="E9:O9"/>
    <mergeCell ref="E10:O10"/>
    <mergeCell ref="E11:O11"/>
    <mergeCell ref="E12:O12"/>
    <mergeCell ref="E13:O13"/>
    <mergeCell ref="E14:O14"/>
    <mergeCell ref="E15:O15"/>
    <mergeCell ref="P8:V8"/>
    <mergeCell ref="W12:AB12"/>
    <mergeCell ref="W13:AB13"/>
    <mergeCell ref="W14:AB14"/>
    <mergeCell ref="W15:AB15"/>
    <mergeCell ref="AC9:AH9"/>
    <mergeCell ref="AC10:AH10"/>
    <mergeCell ref="AC11:AH11"/>
    <mergeCell ref="AC12:AH12"/>
    <mergeCell ref="AC13:AH13"/>
    <mergeCell ref="AC14:AH14"/>
    <mergeCell ref="AC15:AH15"/>
    <mergeCell ref="AI14:AN14"/>
    <mergeCell ref="AI15:AN15"/>
    <mergeCell ref="AO9:AX9"/>
    <mergeCell ref="AO10:AX10"/>
    <mergeCell ref="AO11:AX11"/>
    <mergeCell ref="AO12:AX12"/>
    <mergeCell ref="AO13:AX13"/>
    <mergeCell ref="AO14:AX14"/>
    <mergeCell ref="AO15:AX15"/>
    <mergeCell ref="AI10:AN10"/>
    <mergeCell ref="AI11:AN11"/>
    <mergeCell ref="AI9:AN9"/>
    <mergeCell ref="AI12:AN12"/>
    <mergeCell ref="AI13:AN13"/>
    <mergeCell ref="E16:O16"/>
    <mergeCell ref="P16:V16"/>
    <mergeCell ref="W16:AB16"/>
    <mergeCell ref="AC16:AH16"/>
    <mergeCell ref="AI16:AN16"/>
    <mergeCell ref="W18:AN18"/>
    <mergeCell ref="AO16:AX16"/>
    <mergeCell ref="E33:O33"/>
    <mergeCell ref="P33:V33"/>
    <mergeCell ref="W33:AB33"/>
    <mergeCell ref="AC33:AH33"/>
    <mergeCell ref="AI33:AN33"/>
    <mergeCell ref="AO33:AX33"/>
    <mergeCell ref="E17:O17"/>
    <mergeCell ref="AO17:AX17"/>
    <mergeCell ref="E18:O18"/>
    <mergeCell ref="AO18:AX18"/>
    <mergeCell ref="W17:AH17"/>
    <mergeCell ref="U17:V17"/>
    <mergeCell ref="U18:V18"/>
    <mergeCell ref="AI17:AM17"/>
    <mergeCell ref="P17:T17"/>
    <mergeCell ref="P18:T18"/>
    <mergeCell ref="P31:V31"/>
    <mergeCell ref="E34:O34"/>
    <mergeCell ref="P34:V34"/>
    <mergeCell ref="W34:AB34"/>
    <mergeCell ref="AC34:AH34"/>
    <mergeCell ref="AI34:AN34"/>
    <mergeCell ref="AO34:AX34"/>
    <mergeCell ref="E35:O35"/>
    <mergeCell ref="P35:V35"/>
    <mergeCell ref="W35:AB35"/>
    <mergeCell ref="AC35:AH35"/>
    <mergeCell ref="AI35:AN35"/>
    <mergeCell ref="AO35:AX35"/>
    <mergeCell ref="E36:O36"/>
    <mergeCell ref="P36:V36"/>
    <mergeCell ref="W36:AB36"/>
    <mergeCell ref="AC36:AH36"/>
    <mergeCell ref="AI36:AN36"/>
    <mergeCell ref="AO36:AX36"/>
    <mergeCell ref="E37:O37"/>
    <mergeCell ref="P37:V37"/>
    <mergeCell ref="W37:AB37"/>
    <mergeCell ref="AC37:AH37"/>
    <mergeCell ref="AI37:AN37"/>
    <mergeCell ref="AO37:AX37"/>
    <mergeCell ref="E38:O38"/>
    <mergeCell ref="P38:V38"/>
    <mergeCell ref="W38:AB38"/>
    <mergeCell ref="AC38:AH38"/>
    <mergeCell ref="AI38:AN38"/>
    <mergeCell ref="AO38:AX38"/>
    <mergeCell ref="E39:O39"/>
    <mergeCell ref="P39:V39"/>
    <mergeCell ref="W39:AB39"/>
    <mergeCell ref="AC39:AH39"/>
    <mergeCell ref="AI39:AN39"/>
    <mergeCell ref="AO39:AX39"/>
    <mergeCell ref="E40:O40"/>
    <mergeCell ref="P40:V40"/>
    <mergeCell ref="W40:AB40"/>
    <mergeCell ref="AC40:AH40"/>
    <mergeCell ref="AI40:AN40"/>
    <mergeCell ref="AO40:AX40"/>
    <mergeCell ref="E41:O41"/>
    <mergeCell ref="P41:V41"/>
    <mergeCell ref="W41:AB41"/>
    <mergeCell ref="AC41:AH41"/>
    <mergeCell ref="AI41:AN41"/>
    <mergeCell ref="AO41:AX41"/>
    <mergeCell ref="P42:T42"/>
    <mergeCell ref="U42:V42"/>
    <mergeCell ref="W42:AH42"/>
    <mergeCell ref="AI42:AM42"/>
    <mergeCell ref="P43:T43"/>
    <mergeCell ref="U43:V43"/>
    <mergeCell ref="W43:AN43"/>
    <mergeCell ref="E58:O58"/>
    <mergeCell ref="P58:V58"/>
    <mergeCell ref="W58:AB58"/>
    <mergeCell ref="AC58:AH58"/>
    <mergeCell ref="AI58:AN58"/>
    <mergeCell ref="W44:AB44"/>
    <mergeCell ref="AI48:AN48"/>
    <mergeCell ref="AI52:AN52"/>
    <mergeCell ref="AO58:AX58"/>
    <mergeCell ref="E59:O59"/>
    <mergeCell ref="P59:V59"/>
    <mergeCell ref="W59:AB59"/>
    <mergeCell ref="AC59:AH59"/>
    <mergeCell ref="AI59:AN59"/>
    <mergeCell ref="AO59:AX59"/>
    <mergeCell ref="E60:O60"/>
    <mergeCell ref="P60:V60"/>
    <mergeCell ref="W60:AB60"/>
    <mergeCell ref="AC60:AH60"/>
    <mergeCell ref="AI60:AN60"/>
    <mergeCell ref="AO60:AX60"/>
    <mergeCell ref="E61:O61"/>
    <mergeCell ref="P61:V61"/>
    <mergeCell ref="W61:AB61"/>
    <mergeCell ref="AC61:AH61"/>
    <mergeCell ref="AI61:AN61"/>
    <mergeCell ref="AO61:AX61"/>
    <mergeCell ref="E62:O62"/>
    <mergeCell ref="P62:V62"/>
    <mergeCell ref="W62:AB62"/>
    <mergeCell ref="AC62:AH62"/>
    <mergeCell ref="AI62:AN62"/>
    <mergeCell ref="AO62:AX62"/>
    <mergeCell ref="E63:O63"/>
    <mergeCell ref="P63:V63"/>
    <mergeCell ref="W63:AB63"/>
    <mergeCell ref="AC63:AH63"/>
    <mergeCell ref="AI63:AN63"/>
    <mergeCell ref="AO63:AX63"/>
    <mergeCell ref="E64:O64"/>
    <mergeCell ref="P64:V64"/>
    <mergeCell ref="W64:AB64"/>
    <mergeCell ref="AC64:AH64"/>
    <mergeCell ref="AI64:AN64"/>
    <mergeCell ref="AO64:AX64"/>
    <mergeCell ref="E65:O65"/>
    <mergeCell ref="P65:V65"/>
    <mergeCell ref="W65:AB65"/>
    <mergeCell ref="AC65:AH65"/>
    <mergeCell ref="AI65:AN65"/>
    <mergeCell ref="AO65:AX65"/>
    <mergeCell ref="W66:AB66"/>
    <mergeCell ref="AC66:AH66"/>
    <mergeCell ref="AI66:AN66"/>
    <mergeCell ref="P67:T67"/>
    <mergeCell ref="U67:V67"/>
    <mergeCell ref="W67:AH67"/>
    <mergeCell ref="AI67:AM67"/>
    <mergeCell ref="AO67:AX67"/>
    <mergeCell ref="P68:T68"/>
    <mergeCell ref="U68:V68"/>
    <mergeCell ref="W68:AN68"/>
    <mergeCell ref="AO68:AX68"/>
  </mergeCells>
  <phoneticPr fontId="7" type="noConversion"/>
  <pageMargins left="0.7" right="0.7" top="0.75" bottom="0.75" header="0.3" footer="0.3"/>
  <ignoredErrors>
    <ignoredError sqref="X20:AB20 Q20:V20 P20 W20 P44:AN44 X49:AB49 X48:AB48 X46:AB46 X45:AB45 Q49:V49 Q48:V48 Q46:V46 Q45:V45 P45 W45 P46 W46 P48 W48 P49 W49 P69:AN69 X74:AB74 X73:AB73 X71:AB71 X70:AB70 Q74:V74 Q73:V73 Q71:V71 Q70:V70 P70 W70 P71 W71 P73 W73 P74 W74 P29:AH29 P27:W27 X27:AB27 P52:W52 X52:AB52 P21:AB21 P23:AB23 P24:AB24 AI25 AD24:AH24 AD23:AH23 AI22 AD21:AH21 AD20:AH20 AC20 AC21 AC23 AC24 AD45:AH45 AD46:AH46 AI47 AD48:AH48 AD49:AH49 AI50 AC45 AC49 AC48 AC46 AD70:AH70 AD71:AH71 AI72 AD73:AH73 AD74:AH74 AI75 AC70 AC74 AC73 AC71 P77:W77 X77:AB77 BH4:BJ4 BH28:BJ28 BZ23:CA25 BV23:BW25 BR69:BS70 AJ25:AN25 AJ24:AN24 AJ23:AN23 AJ22:AN22 AJ21:AN21 AJ20:AN20 AI20 AI21 AI23 AI24 AJ45:AN45 AJ46:AN46 AJ47:AN47 AJ48:AN48 AJ49:AN49 AJ50:AN50 AI45 AI49 AI48 AI46 AJ70:AN70 AJ71:AN71 AJ72:AN72 AJ73:AN73 AJ74:AN74 AJ75:AN75 AI70 AI74 AI73 AI71 Q75:V75 X75:AB75 P75 W75 Q72:V72 X72:AB72 P72 W72 Q47:V47 X47:AB47 P47 W47 Q50:V50 X50:AB50 P50 W50 X22:AB22 Q22:V22 P22 W22 X25:AB25 Q25:V25 P25 W25 X32:AB32 Q32:V32 X31:AB31 X30:AB30 P30:V30 Q31:V31 P32 P31 W31 W30 W32 W6 P6 W7 P7 X7:AB7 Q7:V7 X6:AB6 Q6:V6 X5:AB5 Q5:V5 P5 W5 X57:AB57 X56:AB56 X55:AB55 Q57:V57 Q56:V56 Q55:V55 P57 P55 W55 P56 W56 W57 X26:AB26 W26 X51:AB51 W51 X76:AB76 W76 BN25:BP25 BN23:BP23 BN24:BP24 BM23 BM25 BM24 BN29:BP3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349"/>
  <sheetViews>
    <sheetView zoomScaleNormal="100" workbookViewId="0">
      <selection activeCell="C4" sqref="C4"/>
    </sheetView>
  </sheetViews>
  <sheetFormatPr defaultRowHeight="12"/>
  <cols>
    <col min="1" max="18" width="4.625" style="26" customWidth="1"/>
    <col min="19" max="23" width="9" style="26" customWidth="1"/>
    <col min="24" max="25" width="9" style="27" customWidth="1"/>
    <col min="26" max="27" width="9" style="28" customWidth="1"/>
    <col min="28" max="35" width="9" style="28"/>
    <col min="36" max="36" width="10.75" style="28" customWidth="1"/>
    <col min="37" max="45" width="9" style="28"/>
    <col min="46" max="47" width="9" style="27"/>
    <col min="48" max="16384" width="9" style="26"/>
  </cols>
  <sheetData>
    <row r="1" spans="1:35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35" ht="20.25">
      <c r="A2" s="1" t="s">
        <v>86</v>
      </c>
      <c r="B2" s="6"/>
      <c r="C2" s="6"/>
      <c r="D2" s="6"/>
      <c r="E2" s="6"/>
      <c r="F2" s="6"/>
      <c r="G2" s="6"/>
      <c r="H2" s="6" t="s">
        <v>165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35" ht="12.75">
      <c r="A3" s="6"/>
      <c r="B3" s="6"/>
      <c r="C3" s="6"/>
      <c r="D3" s="6"/>
      <c r="E3" s="6"/>
      <c r="F3" s="6"/>
      <c r="G3" s="6"/>
      <c r="H3" s="6" t="s">
        <v>166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35" ht="12.75">
      <c r="A4" s="531" t="s">
        <v>0</v>
      </c>
      <c r="B4" s="531"/>
      <c r="C4" s="7" t="str">
        <f>宏站验收记录单!F3</f>
        <v>长沙县海吉星菜市场北侧HL-D3900393222PT</v>
      </c>
      <c r="D4" s="8"/>
      <c r="E4" s="8"/>
      <c r="F4" s="6"/>
      <c r="G4" s="6"/>
      <c r="H4" s="6" t="s">
        <v>217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35" ht="12.75">
      <c r="A5" s="531" t="s">
        <v>1</v>
      </c>
      <c r="B5" s="531"/>
      <c r="C5" s="532" t="str">
        <f>宏站验收记录单!Z3</f>
        <v/>
      </c>
      <c r="D5" s="532"/>
      <c r="E5" s="532"/>
      <c r="F5" s="532"/>
      <c r="G5" s="532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35" ht="13.5" thickBot="1">
      <c r="A6" s="2" t="s">
        <v>87</v>
      </c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22" t="s">
        <v>214</v>
      </c>
      <c r="N6" s="6" t="str">
        <f>IF(宏站验收记录单!K30="","",宏站验收记录单!K30)</f>
        <v/>
      </c>
      <c r="O6" s="6"/>
      <c r="P6" s="6"/>
      <c r="Q6" s="6"/>
      <c r="R6" s="6"/>
    </row>
    <row r="7" spans="1:35" ht="14.2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</row>
    <row r="8" spans="1:35" ht="13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1:35" ht="13.5" customHeight="1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</row>
    <row r="10" spans="1:35" ht="13.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</row>
    <row r="11" spans="1:35" ht="13.5" customHeight="1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1:35" ht="13.5" customHeight="1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</row>
    <row r="13" spans="1:35" ht="13.5" customHeight="1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</row>
    <row r="14" spans="1:35" ht="13.5" customHeight="1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29"/>
      <c r="U14" s="29"/>
      <c r="V14" s="29"/>
      <c r="W14" s="29"/>
      <c r="X14" s="30"/>
      <c r="Y14" s="30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3.5" customHeight="1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29"/>
      <c r="U15" s="29"/>
      <c r="V15" s="29"/>
      <c r="W15" s="29"/>
      <c r="X15" s="30"/>
      <c r="Y15" s="30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3.5" customHeight="1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29"/>
      <c r="U16" s="29"/>
      <c r="V16" s="29"/>
      <c r="W16" s="29"/>
      <c r="X16" s="30"/>
      <c r="Y16" s="30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8" ht="13.5" customHeight="1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29"/>
      <c r="U17" s="29"/>
      <c r="V17" s="29"/>
      <c r="W17" s="29"/>
      <c r="X17" s="30"/>
      <c r="Y17" s="30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8" ht="13.5" customHeight="1">
      <c r="A18" s="1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29"/>
      <c r="U18" s="29"/>
      <c r="V18" s="29"/>
      <c r="W18" s="29"/>
      <c r="X18" s="30"/>
      <c r="Y18" s="30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8" ht="13.5" customHeight="1">
      <c r="A19" s="1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29"/>
      <c r="U19" s="29"/>
      <c r="V19" s="29"/>
      <c r="W19" s="29"/>
      <c r="X19" s="30"/>
      <c r="Y19" s="30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8" ht="13.5" customHeight="1">
      <c r="A20" s="1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29"/>
      <c r="U20" s="29"/>
      <c r="V20" s="29"/>
      <c r="W20" s="29"/>
      <c r="X20" s="30"/>
      <c r="Y20" s="30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8" ht="13.5" customHeight="1">
      <c r="A21" s="1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29"/>
      <c r="U21" s="29"/>
      <c r="V21" s="29"/>
      <c r="W21" s="29"/>
      <c r="X21" s="30"/>
      <c r="Y21" s="30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8" ht="13.5" customHeight="1">
      <c r="A22" s="1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29"/>
      <c r="U22" s="29"/>
      <c r="V22" s="29"/>
      <c r="W22" s="29"/>
      <c r="X22" s="30"/>
      <c r="Y22" s="30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spans="1:38" ht="13.5" customHeight="1">
      <c r="A23" s="1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29"/>
      <c r="U23" s="29"/>
      <c r="V23" s="29"/>
      <c r="W23" s="29"/>
      <c r="X23" s="30"/>
      <c r="Y23" s="30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spans="1:38" ht="13.5" customHeight="1">
      <c r="A24" s="1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29"/>
      <c r="U24" s="29"/>
      <c r="V24" s="29"/>
      <c r="W24" s="29"/>
      <c r="X24" s="30"/>
      <c r="Y24" s="30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L24" s="32"/>
    </row>
    <row r="25" spans="1:38" ht="13.5" customHeight="1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29"/>
      <c r="U25" s="29"/>
      <c r="V25" s="29"/>
      <c r="W25" s="29"/>
      <c r="X25" s="30"/>
      <c r="Y25" s="30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1:38" ht="14.25" customHeight="1" thickBo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29"/>
      <c r="U26" s="29"/>
      <c r="V26" s="29"/>
      <c r="W26" s="29"/>
      <c r="X26" s="30"/>
      <c r="Y26" s="30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8" ht="12.75">
      <c r="A27" s="2" t="s">
        <v>163</v>
      </c>
      <c r="B27" s="2"/>
      <c r="C27" s="2" t="s">
        <v>164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9"/>
      <c r="T27" s="29"/>
      <c r="U27" s="29"/>
      <c r="V27" s="29"/>
      <c r="W27" s="29"/>
      <c r="X27" s="30"/>
      <c r="Y27" s="30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8" ht="12.75">
      <c r="A28" s="2"/>
      <c r="B28" s="2"/>
      <c r="C28" s="2" t="str">
        <f>IF(站点验收天面勘测报告!V1="testnok","该小区不可测","")</f>
        <v/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9"/>
      <c r="T28" s="29"/>
      <c r="U28" s="29"/>
      <c r="V28" s="29"/>
      <c r="W28" s="29"/>
      <c r="X28" s="30"/>
      <c r="Y28" s="30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8" ht="13.5" thickBot="1">
      <c r="A29" s="2" t="s">
        <v>88</v>
      </c>
      <c r="B29" s="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38" ht="14.2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</row>
    <row r="31" spans="1:38" ht="13.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38" ht="13.5" customHeight="1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1:35" ht="13.5" customHeight="1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1:35" ht="13.5" customHeight="1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1:35" ht="13.5" customHeight="1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1:35" ht="13.5" customHeight="1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1:35" ht="13.5" customHeight="1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1:35" ht="13.5" customHeight="1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5"/>
      <c r="AI38" s="31"/>
    </row>
    <row r="39" spans="1:35" ht="13.5" customHeight="1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</row>
    <row r="40" spans="1:35" ht="13.5" customHeight="1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5"/>
    </row>
    <row r="41" spans="1:35" ht="13.5" customHeight="1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spans="1:35" ht="13.5" customHeight="1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spans="1:35" ht="13.5" customHeight="1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</row>
    <row r="44" spans="1:35" ht="13.5" customHeight="1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5"/>
    </row>
    <row r="45" spans="1:35" ht="13.5" customHeight="1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5"/>
    </row>
    <row r="46" spans="1:35" ht="13.5" customHeight="1">
      <c r="A46" s="1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</row>
    <row r="47" spans="1:35" ht="13.5" customHeight="1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</row>
    <row r="48" spans="1:35" ht="13.5" customHeight="1">
      <c r="A48" s="1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</row>
    <row r="49" spans="1:18" ht="14.25" customHeight="1" thickBo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</row>
    <row r="50" spans="1:18" ht="12.75">
      <c r="A50" s="2" t="s">
        <v>12</v>
      </c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2.75">
      <c r="A51" s="530"/>
      <c r="B51" s="530"/>
      <c r="C51" s="530"/>
      <c r="D51" s="530"/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  <c r="P51" s="530"/>
      <c r="Q51" s="530"/>
      <c r="R51" s="530"/>
    </row>
    <row r="52" spans="1:18" ht="13.5" thickBot="1">
      <c r="A52" s="2" t="s">
        <v>89</v>
      </c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/>
    </row>
    <row r="54" spans="1:18" ht="13.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</row>
    <row r="55" spans="1:18" ht="13.5" customHeight="1">
      <c r="A55" s="16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</row>
    <row r="56" spans="1:18" ht="13.5" customHeight="1">
      <c r="A56" s="1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</row>
    <row r="57" spans="1:18" ht="13.5" customHeight="1">
      <c r="A57" s="1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</row>
    <row r="58" spans="1:18" ht="13.5" customHeight="1">
      <c r="A58" s="16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</row>
    <row r="59" spans="1:18" ht="13.5" customHeight="1">
      <c r="A59" s="1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5"/>
    </row>
    <row r="60" spans="1:18" ht="13.5" customHeight="1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5"/>
    </row>
    <row r="61" spans="1:18" ht="13.5" customHeight="1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5"/>
    </row>
    <row r="62" spans="1:18" ht="13.5" customHeight="1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5"/>
    </row>
    <row r="63" spans="1:18" ht="13.5" customHeight="1">
      <c r="A63" s="16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5"/>
    </row>
    <row r="64" spans="1:18" ht="13.5" customHeight="1">
      <c r="A64" s="1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5"/>
    </row>
    <row r="65" spans="1:18" ht="13.5" customHeight="1">
      <c r="A65" s="1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</row>
    <row r="66" spans="1:18" ht="13.5" customHeight="1">
      <c r="A66" s="16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</row>
    <row r="67" spans="1:18" ht="13.5" customHeight="1">
      <c r="A67" s="16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</row>
    <row r="68" spans="1:18" ht="13.5" customHeight="1">
      <c r="A68" s="16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</row>
    <row r="69" spans="1:18" ht="13.5" customHeight="1">
      <c r="A69" s="16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</row>
    <row r="70" spans="1:18" ht="13.5" customHeight="1">
      <c r="A70" s="1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</row>
    <row r="71" spans="1:18" ht="13.5" customHeight="1">
      <c r="A71" s="1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</row>
    <row r="72" spans="1:18" ht="14.25" customHeight="1" thickBo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9"/>
    </row>
    <row r="73" spans="1:18" ht="12.75">
      <c r="A73" s="2" t="s">
        <v>12</v>
      </c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2.75">
      <c r="A74" s="530"/>
      <c r="B74" s="530"/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0"/>
    </row>
    <row r="75" spans="1:18" ht="13.5" thickBot="1">
      <c r="A75" s="2" t="s">
        <v>158</v>
      </c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2"/>
    </row>
    <row r="77" spans="1:18" ht="13.5" customHeight="1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5"/>
    </row>
    <row r="78" spans="1:18" ht="13.5" customHeight="1">
      <c r="A78" s="1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/>
    </row>
    <row r="79" spans="1:18" ht="13.5" customHeight="1">
      <c r="A79" s="16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5"/>
    </row>
    <row r="80" spans="1:18" ht="13.5" customHeight="1">
      <c r="A80" s="16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5"/>
    </row>
    <row r="81" spans="1:35" ht="13.5" customHeight="1">
      <c r="A81" s="1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/>
    </row>
    <row r="82" spans="1:35" ht="13.5" customHeight="1">
      <c r="A82" s="1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5"/>
    </row>
    <row r="83" spans="1:35" ht="13.5" customHeight="1">
      <c r="A83" s="1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5"/>
      <c r="AI83" s="31"/>
    </row>
    <row r="84" spans="1:35" ht="13.5" customHeight="1">
      <c r="A84" s="1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  <c r="AI84" s="31"/>
    </row>
    <row r="85" spans="1:35" ht="13.5" customHeight="1">
      <c r="A85" s="1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5"/>
    </row>
    <row r="86" spans="1:35" ht="13.5" customHeigh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5"/>
    </row>
    <row r="87" spans="1:35" ht="13.5" customHeight="1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</row>
    <row r="88" spans="1:35" ht="13.5" customHeight="1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5"/>
    </row>
    <row r="89" spans="1:35" ht="13.5" customHeight="1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5"/>
    </row>
    <row r="90" spans="1:35" ht="13.5" customHeight="1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5"/>
    </row>
    <row r="91" spans="1:35" ht="13.5" customHeight="1">
      <c r="A91" s="1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5"/>
    </row>
    <row r="92" spans="1:35" ht="13.5" customHeight="1">
      <c r="A92" s="1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5"/>
    </row>
    <row r="93" spans="1:35" ht="13.5" customHeight="1">
      <c r="A93" s="1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5"/>
    </row>
    <row r="94" spans="1:35" ht="13.5" customHeight="1">
      <c r="A94" s="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5"/>
    </row>
    <row r="95" spans="1:35" ht="14.25" customHeight="1" thickBo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9"/>
    </row>
    <row r="96" spans="1:35" ht="12.75">
      <c r="A96" s="2" t="s">
        <v>12</v>
      </c>
      <c r="B96" s="2"/>
      <c r="C96" s="2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34" ht="13.5" customHeight="1">
      <c r="A97" s="530"/>
      <c r="B97" s="530"/>
      <c r="C97" s="530"/>
      <c r="D97" s="530"/>
      <c r="E97" s="530"/>
      <c r="F97" s="530"/>
      <c r="G97" s="530"/>
      <c r="H97" s="530"/>
      <c r="I97" s="530"/>
      <c r="J97" s="530"/>
      <c r="K97" s="530"/>
      <c r="L97" s="530"/>
      <c r="M97" s="530"/>
      <c r="N97" s="530"/>
      <c r="O97" s="530"/>
      <c r="P97" s="530"/>
      <c r="Q97" s="530"/>
      <c r="R97" s="530"/>
    </row>
    <row r="98" spans="1:34" ht="13.5" customHeight="1" thickBot="1">
      <c r="A98" s="2" t="s">
        <v>159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33"/>
      <c r="T98" s="33"/>
      <c r="U98" s="33"/>
      <c r="V98" s="33"/>
      <c r="W98" s="33"/>
      <c r="X98" s="34"/>
      <c r="Y98" s="34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:34" ht="14.25" customHeight="1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2"/>
    </row>
    <row r="100" spans="1:34" ht="13.5" customHeight="1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5"/>
    </row>
    <row r="101" spans="1:34" ht="13.5" customHeight="1">
      <c r="A101" s="16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5"/>
    </row>
    <row r="102" spans="1:34" ht="13.5" customHeight="1">
      <c r="A102" s="16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5"/>
    </row>
    <row r="103" spans="1:34" ht="13.5" customHeight="1">
      <c r="A103" s="16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5"/>
    </row>
    <row r="104" spans="1:34" ht="13.5" customHeight="1">
      <c r="A104" s="16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5"/>
    </row>
    <row r="105" spans="1:34" ht="13.5" customHeight="1">
      <c r="A105" s="1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5"/>
    </row>
    <row r="106" spans="1:34" ht="13.5" customHeight="1">
      <c r="A106" s="1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5"/>
    </row>
    <row r="107" spans="1:34" ht="13.5" customHeight="1">
      <c r="A107" s="1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5"/>
    </row>
    <row r="108" spans="1:34" ht="13.5" customHeight="1">
      <c r="A108" s="1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5"/>
    </row>
    <row r="109" spans="1:34" ht="13.5" customHeight="1">
      <c r="A109" s="1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5"/>
    </row>
    <row r="110" spans="1:34" ht="13.5" customHeight="1">
      <c r="A110" s="1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5"/>
    </row>
    <row r="111" spans="1:34" ht="13.5" customHeight="1">
      <c r="A111" s="1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5"/>
    </row>
    <row r="112" spans="1:34" ht="13.5" customHeight="1">
      <c r="A112" s="1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5"/>
    </row>
    <row r="113" spans="1:19" ht="13.5" customHeight="1">
      <c r="A113" s="1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5"/>
    </row>
    <row r="114" spans="1:19" ht="13.5" customHeight="1">
      <c r="A114" s="1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5"/>
    </row>
    <row r="115" spans="1:19" ht="13.5" customHeight="1">
      <c r="A115" s="1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5"/>
    </row>
    <row r="116" spans="1:19" ht="13.5" customHeight="1">
      <c r="A116" s="1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5"/>
    </row>
    <row r="117" spans="1:19" ht="14.25" customHeight="1">
      <c r="A117" s="1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5"/>
    </row>
    <row r="118" spans="1:19" ht="13.5" customHeight="1" thickBot="1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9"/>
    </row>
    <row r="119" spans="1:19" ht="13.5" customHeight="1">
      <c r="A119" s="24" t="s">
        <v>355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9" ht="13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33"/>
    </row>
    <row r="121" spans="1:19" ht="13.5" thickBot="1">
      <c r="A121" s="2" t="s">
        <v>90</v>
      </c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22" t="s">
        <v>214</v>
      </c>
      <c r="N121" s="6" t="str">
        <f>IF(宏站验收记录单!S30="","",宏站验收记录单!S30)</f>
        <v/>
      </c>
      <c r="O121" s="6"/>
      <c r="P121" s="6"/>
      <c r="Q121" s="6"/>
      <c r="R121" s="6"/>
    </row>
    <row r="122" spans="1:19" ht="14.25" customHeight="1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2"/>
    </row>
    <row r="123" spans="1:19" ht="13.5" customHeight="1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5"/>
    </row>
    <row r="124" spans="1:19" ht="13.5" customHeight="1">
      <c r="A124" s="1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5"/>
    </row>
    <row r="125" spans="1:19" ht="13.5" customHeight="1">
      <c r="A125" s="1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5"/>
    </row>
    <row r="126" spans="1:19" ht="13.5" customHeight="1">
      <c r="A126" s="1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5"/>
    </row>
    <row r="127" spans="1:19" ht="13.5" customHeight="1">
      <c r="A127" s="1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5"/>
    </row>
    <row r="128" spans="1:19" ht="13.5" customHeight="1">
      <c r="A128" s="1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5"/>
    </row>
    <row r="129" spans="1:35" ht="13.5" customHeight="1">
      <c r="A129" s="1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5"/>
    </row>
    <row r="130" spans="1:35" ht="13.5" customHeight="1">
      <c r="A130" s="1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5"/>
    </row>
    <row r="131" spans="1:35" ht="13.5" customHeight="1">
      <c r="A131" s="1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5"/>
      <c r="AI131" s="31"/>
    </row>
    <row r="132" spans="1:35" ht="13.5" customHeight="1">
      <c r="A132" s="1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5"/>
      <c r="AI132" s="31"/>
    </row>
    <row r="133" spans="1:35" ht="13.5" customHeight="1">
      <c r="A133" s="1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5"/>
    </row>
    <row r="134" spans="1:35" ht="13.5" customHeight="1">
      <c r="A134" s="1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5"/>
    </row>
    <row r="135" spans="1:35" ht="13.5" customHeight="1">
      <c r="A135" s="1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5"/>
    </row>
    <row r="136" spans="1:35" ht="13.5" customHeight="1">
      <c r="A136" s="1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5"/>
    </row>
    <row r="137" spans="1:35" ht="13.5" customHeight="1">
      <c r="A137" s="1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5"/>
    </row>
    <row r="138" spans="1:35" ht="13.5" customHeight="1">
      <c r="A138" s="1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5"/>
    </row>
    <row r="139" spans="1:35" ht="13.5" customHeight="1">
      <c r="A139" s="16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5"/>
    </row>
    <row r="140" spans="1:35" ht="13.5" customHeight="1">
      <c r="A140" s="16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5"/>
    </row>
    <row r="141" spans="1:35" ht="14.25" customHeight="1" thickBot="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9"/>
    </row>
    <row r="142" spans="1:35" ht="12.75">
      <c r="A142" s="2" t="s">
        <v>163</v>
      </c>
      <c r="B142" s="6"/>
      <c r="C142" s="2" t="s">
        <v>164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35" ht="12.75">
      <c r="A143" s="2"/>
      <c r="B143" s="6"/>
      <c r="C143" s="2" t="str">
        <f>IF(站点验收天面勘测报告!V2="testnok","该小区不可测","")</f>
        <v/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35" ht="13.5" thickBot="1">
      <c r="A144" s="2" t="s">
        <v>91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4.25" customHeight="1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2"/>
    </row>
    <row r="146" spans="1:18" ht="13.5" customHeight="1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5"/>
    </row>
    <row r="147" spans="1:18" ht="13.5" customHeight="1">
      <c r="A147" s="16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5"/>
    </row>
    <row r="148" spans="1:18" ht="13.5" customHeight="1">
      <c r="A148" s="16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5"/>
    </row>
    <row r="149" spans="1:18" ht="13.5" customHeight="1">
      <c r="A149" s="16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5"/>
    </row>
    <row r="150" spans="1:18" ht="13.5" customHeight="1">
      <c r="A150" s="16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5"/>
    </row>
    <row r="151" spans="1:18" ht="13.5" customHeight="1">
      <c r="A151" s="16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5"/>
    </row>
    <row r="152" spans="1:18" ht="13.5" customHeight="1">
      <c r="A152" s="16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5"/>
    </row>
    <row r="153" spans="1:18" ht="13.5" customHeight="1">
      <c r="A153" s="16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5"/>
    </row>
    <row r="154" spans="1:18" ht="13.5" customHeight="1">
      <c r="A154" s="16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5"/>
    </row>
    <row r="155" spans="1:18" ht="13.5" customHeight="1">
      <c r="A155" s="16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5"/>
    </row>
    <row r="156" spans="1:18" ht="13.5" customHeight="1">
      <c r="A156" s="16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5"/>
    </row>
    <row r="157" spans="1:18" ht="13.5" customHeight="1">
      <c r="A157" s="16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5"/>
    </row>
    <row r="158" spans="1:18" ht="13.5" customHeight="1">
      <c r="A158" s="16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5"/>
    </row>
    <row r="159" spans="1:18" ht="13.5" customHeight="1">
      <c r="A159" s="1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5"/>
    </row>
    <row r="160" spans="1:18" ht="13.5" customHeight="1">
      <c r="A160" s="16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5"/>
    </row>
    <row r="161" spans="1:19" ht="13.5" customHeight="1">
      <c r="A161" s="16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5"/>
    </row>
    <row r="162" spans="1:19" ht="13.5" customHeight="1">
      <c r="A162" s="16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5"/>
    </row>
    <row r="163" spans="1:19" ht="13.5" customHeight="1">
      <c r="A163" s="16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5"/>
    </row>
    <row r="164" spans="1:19" ht="14.25" customHeight="1" thickBot="1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9"/>
    </row>
    <row r="165" spans="1:19" ht="12.75">
      <c r="A165" s="2" t="s">
        <v>12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9" ht="12.7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33"/>
    </row>
    <row r="167" spans="1:19" ht="13.5" thickBot="1">
      <c r="A167" s="2" t="s">
        <v>92</v>
      </c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9" ht="14.25" customHeight="1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2"/>
    </row>
    <row r="169" spans="1:19" ht="13.5" customHeight="1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5"/>
    </row>
    <row r="170" spans="1:19" ht="13.5" customHeight="1">
      <c r="A170" s="16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5"/>
    </row>
    <row r="171" spans="1:19" ht="13.5" customHeight="1">
      <c r="A171" s="16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5"/>
    </row>
    <row r="172" spans="1:19" ht="13.5" customHeight="1">
      <c r="A172" s="16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5"/>
    </row>
    <row r="173" spans="1:19" ht="13.5" customHeight="1">
      <c r="A173" s="16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5"/>
    </row>
    <row r="174" spans="1:19" ht="13.5" customHeight="1">
      <c r="A174" s="16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5"/>
    </row>
    <row r="175" spans="1:19" ht="13.5" customHeight="1">
      <c r="A175" s="16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5"/>
    </row>
    <row r="176" spans="1:19" ht="13.5" customHeight="1">
      <c r="A176" s="16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5"/>
    </row>
    <row r="177" spans="1:18" ht="13.5" customHeight="1">
      <c r="A177" s="16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5"/>
    </row>
    <row r="178" spans="1:18" ht="13.5" customHeight="1">
      <c r="A178" s="16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5"/>
    </row>
    <row r="179" spans="1:18" ht="13.5" customHeight="1">
      <c r="A179" s="16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5"/>
    </row>
    <row r="180" spans="1:18" ht="13.5" customHeight="1">
      <c r="A180" s="16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5"/>
    </row>
    <row r="181" spans="1:18" ht="13.5" customHeight="1">
      <c r="A181" s="16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5"/>
    </row>
    <row r="182" spans="1:18" ht="13.5" customHeight="1">
      <c r="A182" s="16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5"/>
    </row>
    <row r="183" spans="1:18" ht="13.5" customHeight="1">
      <c r="A183" s="16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5"/>
    </row>
    <row r="184" spans="1:18" ht="13.5" customHeight="1">
      <c r="A184" s="16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5"/>
    </row>
    <row r="185" spans="1:18" ht="13.5" customHeight="1">
      <c r="A185" s="16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5"/>
    </row>
    <row r="186" spans="1:18" ht="13.5" customHeight="1">
      <c r="A186" s="16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5"/>
    </row>
    <row r="187" spans="1:18" ht="14.25" customHeight="1" thickBot="1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9"/>
    </row>
    <row r="188" spans="1:18" ht="12.75">
      <c r="A188" s="2" t="s">
        <v>12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2.75">
      <c r="A189" s="530"/>
      <c r="B189" s="530"/>
      <c r="C189" s="530"/>
      <c r="D189" s="530"/>
      <c r="E189" s="530"/>
      <c r="F189" s="530"/>
      <c r="G189" s="530"/>
      <c r="H189" s="530"/>
      <c r="I189" s="530"/>
      <c r="J189" s="530"/>
      <c r="K189" s="530"/>
      <c r="L189" s="530"/>
      <c r="M189" s="530"/>
      <c r="N189" s="530"/>
      <c r="O189" s="530"/>
      <c r="P189" s="530"/>
      <c r="Q189" s="530"/>
      <c r="R189" s="530"/>
    </row>
    <row r="190" spans="1:18" ht="13.5" thickBot="1">
      <c r="A190" s="2" t="s">
        <v>93</v>
      </c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4.25" customHeight="1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2"/>
    </row>
    <row r="192" spans="1:18" ht="13.5" customHeight="1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5"/>
    </row>
    <row r="193" spans="1:35" ht="13.5" customHeight="1">
      <c r="A193" s="16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5"/>
    </row>
    <row r="194" spans="1:35" ht="13.5" customHeight="1">
      <c r="A194" s="16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5"/>
    </row>
    <row r="195" spans="1:35" ht="13.5" customHeight="1">
      <c r="A195" s="16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5"/>
    </row>
    <row r="196" spans="1:35" ht="13.5" customHeight="1">
      <c r="A196" s="16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5"/>
    </row>
    <row r="197" spans="1:35" ht="13.5" customHeight="1">
      <c r="A197" s="16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5"/>
    </row>
    <row r="198" spans="1:35" ht="13.5" customHeight="1">
      <c r="A198" s="16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5"/>
    </row>
    <row r="199" spans="1:35" ht="13.5" customHeight="1">
      <c r="A199" s="16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5"/>
    </row>
    <row r="200" spans="1:35" ht="13.5" customHeight="1">
      <c r="A200" s="16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5"/>
      <c r="AI200" s="31"/>
    </row>
    <row r="201" spans="1:35" ht="13.5" customHeight="1">
      <c r="A201" s="16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5"/>
      <c r="AI201" s="31"/>
    </row>
    <row r="202" spans="1:35" ht="13.5" customHeight="1">
      <c r="A202" s="16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5"/>
    </row>
    <row r="203" spans="1:35" ht="13.5" customHeight="1">
      <c r="A203" s="16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5"/>
    </row>
    <row r="204" spans="1:35" ht="13.5" customHeight="1">
      <c r="A204" s="16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5"/>
    </row>
    <row r="205" spans="1:35" ht="13.5" customHeight="1">
      <c r="A205" s="16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5"/>
    </row>
    <row r="206" spans="1:35" ht="13.5" customHeight="1">
      <c r="A206" s="16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5"/>
    </row>
    <row r="207" spans="1:35" ht="13.5" customHeight="1">
      <c r="A207" s="16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5"/>
    </row>
    <row r="208" spans="1:35" ht="13.5" customHeight="1">
      <c r="A208" s="16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5"/>
    </row>
    <row r="209" spans="1:34" ht="13.5" customHeight="1">
      <c r="A209" s="16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5"/>
    </row>
    <row r="210" spans="1:34" ht="14.25" customHeight="1" thickBot="1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9"/>
    </row>
    <row r="211" spans="1:34" ht="12.75">
      <c r="A211" s="2" t="s">
        <v>12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34" ht="13.5" customHeight="1">
      <c r="A212" s="530"/>
      <c r="B212" s="530"/>
      <c r="C212" s="530"/>
      <c r="D212" s="530"/>
      <c r="E212" s="530"/>
      <c r="F212" s="530"/>
      <c r="G212" s="530"/>
      <c r="H212" s="530"/>
      <c r="I212" s="530"/>
      <c r="J212" s="530"/>
      <c r="K212" s="530"/>
      <c r="L212" s="530"/>
      <c r="M212" s="530"/>
      <c r="N212" s="530"/>
      <c r="O212" s="530"/>
      <c r="P212" s="530"/>
      <c r="Q212" s="530"/>
      <c r="R212" s="530"/>
    </row>
    <row r="213" spans="1:34" ht="13.5" customHeight="1" thickBot="1">
      <c r="A213" s="2" t="s">
        <v>160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33"/>
      <c r="T213" s="33"/>
      <c r="U213" s="33"/>
      <c r="V213" s="33"/>
      <c r="W213" s="33"/>
      <c r="X213" s="34"/>
      <c r="Y213" s="3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spans="1:34" ht="14.25" customHeight="1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2"/>
    </row>
    <row r="215" spans="1:34" ht="13.5" customHeight="1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5"/>
    </row>
    <row r="216" spans="1:34" ht="13.5" customHeight="1">
      <c r="A216" s="16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5"/>
    </row>
    <row r="217" spans="1:34" ht="13.5" customHeight="1">
      <c r="A217" s="16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5"/>
    </row>
    <row r="218" spans="1:34" ht="13.5" customHeight="1">
      <c r="A218" s="16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5"/>
    </row>
    <row r="219" spans="1:34" ht="13.5" customHeight="1">
      <c r="A219" s="1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5"/>
    </row>
    <row r="220" spans="1:34" ht="13.5" customHeight="1">
      <c r="A220" s="16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5"/>
    </row>
    <row r="221" spans="1:34" ht="13.5" customHeight="1">
      <c r="A221" s="16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5"/>
    </row>
    <row r="222" spans="1:34" ht="13.5" customHeight="1">
      <c r="A222" s="16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5"/>
    </row>
    <row r="223" spans="1:34" ht="13.5" customHeight="1">
      <c r="A223" s="16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5"/>
    </row>
    <row r="224" spans="1:34" ht="13.5" customHeight="1">
      <c r="A224" s="16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5"/>
    </row>
    <row r="225" spans="1:18" ht="13.5" customHeight="1">
      <c r="A225" s="16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5"/>
    </row>
    <row r="226" spans="1:18" ht="13.5" customHeight="1">
      <c r="A226" s="16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5"/>
    </row>
    <row r="227" spans="1:18" ht="13.5" customHeight="1">
      <c r="A227" s="16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5"/>
    </row>
    <row r="228" spans="1:18" ht="13.5" customHeight="1">
      <c r="A228" s="16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5"/>
    </row>
    <row r="229" spans="1:18" ht="13.5" customHeight="1">
      <c r="A229" s="16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5"/>
    </row>
    <row r="230" spans="1:18" ht="13.5" customHeight="1">
      <c r="A230" s="16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5"/>
    </row>
    <row r="231" spans="1:18" ht="13.5" customHeight="1">
      <c r="A231" s="16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5"/>
    </row>
    <row r="232" spans="1:18" ht="14.25" customHeight="1">
      <c r="A232" s="16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5"/>
    </row>
    <row r="233" spans="1:18" ht="13.5" customHeight="1" thickBot="1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9"/>
    </row>
    <row r="234" spans="1:18" ht="13.5" customHeight="1">
      <c r="A234" s="24" t="s">
        <v>356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ht="13.5" customHeight="1">
      <c r="A235" s="530"/>
      <c r="B235" s="530"/>
      <c r="C235" s="530"/>
      <c r="D235" s="530"/>
      <c r="E235" s="530"/>
      <c r="F235" s="530"/>
      <c r="G235" s="530"/>
      <c r="H235" s="530"/>
      <c r="I235" s="530"/>
      <c r="J235" s="530"/>
      <c r="K235" s="530"/>
      <c r="L235" s="530"/>
      <c r="M235" s="530"/>
      <c r="N235" s="530"/>
      <c r="O235" s="530"/>
      <c r="P235" s="530"/>
      <c r="Q235" s="530"/>
      <c r="R235" s="530"/>
    </row>
    <row r="236" spans="1:18" ht="13.5" thickBot="1">
      <c r="A236" s="2" t="s">
        <v>94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22" t="s">
        <v>214</v>
      </c>
      <c r="N236" s="6" t="str">
        <f>IF(宏站验收记录单!AA30="","",宏站验收记录单!AA30)</f>
        <v/>
      </c>
      <c r="O236" s="6"/>
      <c r="P236" s="6"/>
      <c r="Q236" s="6"/>
      <c r="R236" s="6"/>
    </row>
    <row r="237" spans="1:18" ht="13.5" customHeight="1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2"/>
    </row>
    <row r="238" spans="1:18" ht="13.5" customHeight="1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5"/>
    </row>
    <row r="239" spans="1:18" ht="13.5" customHeight="1">
      <c r="A239" s="16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5"/>
    </row>
    <row r="240" spans="1:18" ht="13.5" customHeight="1">
      <c r="A240" s="16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5"/>
    </row>
    <row r="241" spans="1:35" ht="13.5" customHeight="1">
      <c r="A241" s="16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5"/>
    </row>
    <row r="242" spans="1:35" ht="13.5" customHeight="1">
      <c r="A242" s="16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5"/>
    </row>
    <row r="243" spans="1:35" ht="13.5" customHeight="1">
      <c r="A243" s="16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5"/>
    </row>
    <row r="244" spans="1:35" ht="13.5" customHeight="1">
      <c r="A244" s="16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5"/>
    </row>
    <row r="245" spans="1:35" ht="13.5" customHeight="1">
      <c r="A245" s="16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5"/>
    </row>
    <row r="246" spans="1:35" ht="13.5" customHeight="1">
      <c r="A246" s="16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5"/>
    </row>
    <row r="247" spans="1:35" ht="13.5" customHeight="1">
      <c r="A247" s="16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5"/>
      <c r="AI247" s="31"/>
    </row>
    <row r="248" spans="1:35" ht="13.5" customHeight="1">
      <c r="A248" s="16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5"/>
      <c r="AI248" s="31"/>
    </row>
    <row r="249" spans="1:35" ht="13.5" customHeight="1">
      <c r="A249" s="16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5"/>
    </row>
    <row r="250" spans="1:35" ht="13.5" customHeight="1">
      <c r="A250" s="16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5"/>
    </row>
    <row r="251" spans="1:35" ht="13.5" customHeight="1">
      <c r="A251" s="16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5"/>
    </row>
    <row r="252" spans="1:35" ht="13.5" customHeight="1">
      <c r="A252" s="16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5"/>
    </row>
    <row r="253" spans="1:35" ht="13.5" customHeight="1">
      <c r="A253" s="16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5"/>
    </row>
    <row r="254" spans="1:35" ht="13.5" customHeight="1">
      <c r="A254" s="16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5"/>
    </row>
    <row r="255" spans="1:35" ht="13.5" customHeight="1">
      <c r="A255" s="16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5"/>
    </row>
    <row r="256" spans="1:35" ht="13.5" customHeight="1" thickBot="1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9"/>
    </row>
    <row r="257" spans="1:18" ht="12.75">
      <c r="A257" s="2" t="s">
        <v>163</v>
      </c>
      <c r="B257" s="6"/>
      <c r="C257" s="2" t="s">
        <v>164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2.75">
      <c r="A258" s="2"/>
      <c r="B258" s="6"/>
      <c r="C258" s="2" t="str">
        <f>IF(站点验收天面勘测报告!V3="testnok","该小区不可测","")</f>
        <v/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3.5" thickBot="1">
      <c r="A259" s="2" t="s">
        <v>95</v>
      </c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3.5" customHeight="1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2"/>
    </row>
    <row r="261" spans="1:18" ht="13.5" customHeight="1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5"/>
    </row>
    <row r="262" spans="1:18" ht="13.5" customHeight="1">
      <c r="A262" s="16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5"/>
    </row>
    <row r="263" spans="1:18" ht="13.5" customHeight="1">
      <c r="A263" s="16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5"/>
    </row>
    <row r="264" spans="1:18" ht="13.5" customHeight="1">
      <c r="A264" s="16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5"/>
    </row>
    <row r="265" spans="1:18" ht="13.5" customHeight="1">
      <c r="A265" s="16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5"/>
    </row>
    <row r="266" spans="1:18" ht="13.5" customHeight="1">
      <c r="A266" s="16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5"/>
    </row>
    <row r="267" spans="1:18" ht="13.5" customHeight="1">
      <c r="A267" s="16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5"/>
    </row>
    <row r="268" spans="1:18" ht="13.5" customHeight="1">
      <c r="A268" s="16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5"/>
    </row>
    <row r="269" spans="1:18" ht="13.5" customHeight="1">
      <c r="A269" s="16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5"/>
    </row>
    <row r="270" spans="1:18" ht="13.5" customHeight="1">
      <c r="A270" s="16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5"/>
    </row>
    <row r="271" spans="1:18" ht="13.5" customHeight="1">
      <c r="A271" s="16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5"/>
    </row>
    <row r="272" spans="1:18" ht="13.5" customHeight="1">
      <c r="A272" s="16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5"/>
    </row>
    <row r="273" spans="1:18" ht="13.5" customHeight="1">
      <c r="A273" s="16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5"/>
    </row>
    <row r="274" spans="1:18" ht="13.5" customHeight="1">
      <c r="A274" s="16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5"/>
    </row>
    <row r="275" spans="1:18" ht="13.5" customHeight="1">
      <c r="A275" s="16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5"/>
    </row>
    <row r="276" spans="1:18" ht="13.5" customHeight="1">
      <c r="A276" s="16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5"/>
    </row>
    <row r="277" spans="1:18" ht="13.5" customHeight="1">
      <c r="A277" s="16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5"/>
    </row>
    <row r="278" spans="1:18" ht="13.5" customHeight="1">
      <c r="A278" s="16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5"/>
    </row>
    <row r="279" spans="1:18" ht="13.5" customHeight="1" thickBot="1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9"/>
    </row>
    <row r="280" spans="1:18" ht="12.75">
      <c r="A280" s="2" t="s">
        <v>12</v>
      </c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2.7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spans="1:18" ht="13.5" thickBot="1">
      <c r="A282" s="2" t="s">
        <v>96</v>
      </c>
      <c r="B282" s="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3.5" customHeight="1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2"/>
    </row>
    <row r="284" spans="1:18" ht="13.5" customHeight="1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5"/>
    </row>
    <row r="285" spans="1:18" ht="13.5" customHeight="1">
      <c r="A285" s="16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5"/>
    </row>
    <row r="286" spans="1:18" ht="13.5" customHeight="1">
      <c r="A286" s="16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5"/>
    </row>
    <row r="287" spans="1:18" ht="13.5" customHeight="1">
      <c r="A287" s="16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5"/>
    </row>
    <row r="288" spans="1:18" ht="13.5" customHeight="1">
      <c r="A288" s="16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5"/>
    </row>
    <row r="289" spans="1:19" ht="13.5" customHeight="1">
      <c r="A289" s="16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5"/>
    </row>
    <row r="290" spans="1:19" ht="13.5" customHeight="1">
      <c r="A290" s="16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5"/>
    </row>
    <row r="291" spans="1:19" ht="13.5" customHeight="1">
      <c r="A291" s="16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5"/>
    </row>
    <row r="292" spans="1:19" ht="13.5" customHeight="1">
      <c r="A292" s="16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5"/>
    </row>
    <row r="293" spans="1:19" ht="13.5" customHeight="1">
      <c r="A293" s="16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5"/>
    </row>
    <row r="294" spans="1:19" ht="13.5" customHeight="1">
      <c r="A294" s="16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5"/>
    </row>
    <row r="295" spans="1:19" ht="13.5" customHeight="1">
      <c r="A295" s="16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5"/>
    </row>
    <row r="296" spans="1:19" ht="13.5" customHeight="1">
      <c r="A296" s="16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5"/>
    </row>
    <row r="297" spans="1:19" ht="13.5" customHeight="1">
      <c r="A297" s="16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5"/>
    </row>
    <row r="298" spans="1:19" ht="13.5" customHeight="1">
      <c r="A298" s="16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5"/>
    </row>
    <row r="299" spans="1:19" ht="13.5" customHeight="1">
      <c r="A299" s="1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5"/>
    </row>
    <row r="300" spans="1:19" ht="13.5" customHeight="1">
      <c r="A300" s="1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5"/>
    </row>
    <row r="301" spans="1:19" ht="13.5" customHeight="1">
      <c r="A301" s="1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5"/>
    </row>
    <row r="302" spans="1:19" ht="13.5" thickBot="1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9"/>
    </row>
    <row r="303" spans="1:19" ht="12.75">
      <c r="A303" s="25" t="s">
        <v>357</v>
      </c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3"/>
      <c r="S303" s="33"/>
    </row>
    <row r="304" spans="1:19" ht="12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33"/>
    </row>
    <row r="305" spans="1:35" ht="13.5" thickBot="1">
      <c r="A305" s="2" t="s">
        <v>97</v>
      </c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35" ht="14.25" customHeight="1">
      <c r="A306" s="10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2"/>
    </row>
    <row r="307" spans="1:35" ht="13.5" customHeight="1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5"/>
    </row>
    <row r="308" spans="1:35" ht="13.5" customHeight="1">
      <c r="A308" s="1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5"/>
    </row>
    <row r="309" spans="1:35" ht="13.5" customHeight="1">
      <c r="A309" s="1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5"/>
    </row>
    <row r="310" spans="1:35" ht="13.5" customHeight="1">
      <c r="A310" s="1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5"/>
    </row>
    <row r="311" spans="1:35" ht="13.5" customHeight="1">
      <c r="A311" s="16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5"/>
    </row>
    <row r="312" spans="1:35" ht="13.5" customHeight="1">
      <c r="A312" s="16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5"/>
    </row>
    <row r="313" spans="1:35" ht="13.5" customHeight="1">
      <c r="A313" s="16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5"/>
    </row>
    <row r="314" spans="1:35" ht="13.5" customHeight="1">
      <c r="A314" s="16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5"/>
    </row>
    <row r="315" spans="1:35" ht="13.5" customHeight="1">
      <c r="A315" s="16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5"/>
    </row>
    <row r="316" spans="1:35" ht="13.5" customHeight="1">
      <c r="A316" s="16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5"/>
      <c r="AI316" s="31"/>
    </row>
    <row r="317" spans="1:35" ht="13.5" customHeight="1">
      <c r="A317" s="16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5"/>
      <c r="AI317" s="31"/>
    </row>
    <row r="318" spans="1:35" ht="13.5" customHeight="1">
      <c r="A318" s="16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5"/>
    </row>
    <row r="319" spans="1:35" ht="13.5" customHeight="1">
      <c r="A319" s="16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5"/>
    </row>
    <row r="320" spans="1:35" ht="13.5" customHeight="1">
      <c r="A320" s="16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5"/>
    </row>
    <row r="321" spans="1:19" ht="13.5" customHeight="1">
      <c r="A321" s="16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5"/>
    </row>
    <row r="322" spans="1:19" ht="13.5" customHeight="1">
      <c r="A322" s="16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5"/>
    </row>
    <row r="323" spans="1:19" ht="13.5" customHeight="1">
      <c r="A323" s="16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5"/>
    </row>
    <row r="324" spans="1:19" ht="13.5" customHeight="1">
      <c r="A324" s="16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5"/>
    </row>
    <row r="325" spans="1:19" ht="14.25" customHeight="1" thickBot="1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9"/>
    </row>
    <row r="326" spans="1:19" ht="12.75">
      <c r="A326" s="2" t="s">
        <v>12</v>
      </c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9" ht="12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33"/>
    </row>
    <row r="328" spans="1:19" ht="13.5" thickBot="1">
      <c r="A328" s="2" t="s">
        <v>161</v>
      </c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9" ht="14.25" customHeight="1">
      <c r="A329" s="10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2"/>
    </row>
    <row r="330" spans="1:19" ht="13.5" customHeight="1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5"/>
    </row>
    <row r="331" spans="1:19" ht="13.5" customHeight="1">
      <c r="A331" s="16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5"/>
    </row>
    <row r="332" spans="1:19" ht="13.5" customHeight="1">
      <c r="A332" s="16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5"/>
    </row>
    <row r="333" spans="1:19" ht="13.5" customHeight="1">
      <c r="A333" s="16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5"/>
    </row>
    <row r="334" spans="1:19" ht="13.5" customHeight="1">
      <c r="A334" s="16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5"/>
    </row>
    <row r="335" spans="1:19" ht="13.5" customHeight="1">
      <c r="A335" s="16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5"/>
    </row>
    <row r="336" spans="1:19" ht="13.5" customHeight="1">
      <c r="A336" s="16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5"/>
    </row>
    <row r="337" spans="1:18" ht="13.5" customHeight="1">
      <c r="A337" s="16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5"/>
    </row>
    <row r="338" spans="1:18" ht="13.5" customHeight="1">
      <c r="A338" s="16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5"/>
    </row>
    <row r="339" spans="1:18" ht="13.5" customHeight="1">
      <c r="A339" s="16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5"/>
    </row>
    <row r="340" spans="1:18" ht="13.5" customHeight="1">
      <c r="A340" s="16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5"/>
    </row>
    <row r="341" spans="1:18" ht="13.5" customHeight="1">
      <c r="A341" s="16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5"/>
    </row>
    <row r="342" spans="1:18" ht="13.5" customHeight="1">
      <c r="A342" s="16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5"/>
    </row>
    <row r="343" spans="1:18" ht="13.5" customHeight="1">
      <c r="A343" s="16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5"/>
    </row>
    <row r="344" spans="1:18" ht="13.5" customHeight="1">
      <c r="A344" s="16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5"/>
    </row>
    <row r="345" spans="1:18" ht="13.5" customHeight="1">
      <c r="A345" s="16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5"/>
    </row>
    <row r="346" spans="1:18" ht="13.5" customHeight="1">
      <c r="A346" s="16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5"/>
    </row>
    <row r="347" spans="1:18" ht="13.5" customHeight="1">
      <c r="A347" s="16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5"/>
    </row>
    <row r="348" spans="1:18" ht="14.25" customHeight="1" thickBot="1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9"/>
    </row>
    <row r="349" spans="1:18" ht="12.75">
      <c r="A349" s="2" t="s">
        <v>12</v>
      </c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</sheetData>
  <mergeCells count="9">
    <mergeCell ref="A235:R235"/>
    <mergeCell ref="A74:R74"/>
    <mergeCell ref="A5:B5"/>
    <mergeCell ref="A4:B4"/>
    <mergeCell ref="A51:R51"/>
    <mergeCell ref="C5:G5"/>
    <mergeCell ref="A212:R212"/>
    <mergeCell ref="A189:R189"/>
    <mergeCell ref="A97:R97"/>
  </mergeCells>
  <phoneticPr fontId="7" type="noConversion"/>
  <pageMargins left="0.7" right="0.7" top="0.75" bottom="0.75" header="0.3" footer="0.3"/>
  <ignoredErrors>
    <ignoredError sqref="C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6"/>
  <sheetViews>
    <sheetView zoomScaleNormal="100" workbookViewId="0">
      <selection activeCell="J45" sqref="J45"/>
    </sheetView>
  </sheetViews>
  <sheetFormatPr defaultRowHeight="12"/>
  <cols>
    <col min="1" max="18" width="4.625" style="61" customWidth="1"/>
    <col min="19" max="35" width="9" style="61"/>
    <col min="36" max="36" width="10.75" style="61" customWidth="1"/>
    <col min="37" max="16384" width="9" style="61"/>
  </cols>
  <sheetData>
    <row r="1" spans="1:47" s="28" customFormat="1" ht="9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26"/>
      <c r="T1" s="26"/>
      <c r="U1" s="26"/>
      <c r="V1" s="26"/>
      <c r="W1" s="26"/>
      <c r="X1" s="27"/>
      <c r="Y1" s="27"/>
      <c r="AT1" s="27"/>
      <c r="AU1" s="27"/>
    </row>
    <row r="2" spans="1:47" s="28" customFormat="1" ht="20.25">
      <c r="A2" s="1" t="s">
        <v>86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6"/>
      <c r="T2" s="26"/>
      <c r="U2" s="26"/>
      <c r="V2" s="26"/>
      <c r="W2" s="26"/>
      <c r="X2" s="27"/>
      <c r="Y2" s="27"/>
      <c r="AT2" s="27"/>
      <c r="AU2" s="27"/>
    </row>
    <row r="3" spans="1:47" s="28" customFormat="1" ht="7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6"/>
      <c r="T3" s="26"/>
      <c r="U3" s="26"/>
      <c r="V3" s="26"/>
      <c r="W3" s="26"/>
      <c r="X3" s="27"/>
      <c r="Y3" s="27"/>
      <c r="AT3" s="27"/>
      <c r="AU3" s="27"/>
    </row>
    <row r="4" spans="1:47" s="28" customFormat="1" ht="12.75">
      <c r="A4" s="531" t="s">
        <v>0</v>
      </c>
      <c r="B4" s="531"/>
      <c r="C4" s="51" t="str">
        <f>宏站验收记录单!F3</f>
        <v>长沙县海吉星菜市场北侧HL-D3900393222PT</v>
      </c>
      <c r="D4" s="52"/>
      <c r="E4" s="52"/>
      <c r="F4" s="53"/>
      <c r="G4" s="5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26"/>
      <c r="T4" s="26"/>
      <c r="U4" s="26"/>
      <c r="V4" s="26"/>
      <c r="W4" s="26"/>
      <c r="X4" s="27"/>
      <c r="Y4" s="27"/>
      <c r="AT4" s="27"/>
      <c r="AU4" s="27"/>
    </row>
    <row r="5" spans="1:47" s="28" customFormat="1" ht="12.75">
      <c r="A5" s="531" t="s">
        <v>1</v>
      </c>
      <c r="B5" s="531"/>
      <c r="C5" s="532" t="str">
        <f>宏站验收记录单!Z3</f>
        <v/>
      </c>
      <c r="D5" s="532"/>
      <c r="E5" s="532"/>
      <c r="F5" s="532"/>
      <c r="G5" s="53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26"/>
      <c r="T5" s="26"/>
      <c r="U5" s="26"/>
      <c r="V5" s="26"/>
      <c r="W5" s="26"/>
      <c r="X5" s="27"/>
      <c r="Y5" s="27"/>
      <c r="AT5" s="27"/>
      <c r="AU5" s="27"/>
    </row>
    <row r="6" spans="1:47" s="28" customFormat="1" ht="13.5" thickBot="1">
      <c r="A6" s="2" t="s">
        <v>365</v>
      </c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22"/>
      <c r="N6" s="6"/>
      <c r="O6" s="6"/>
      <c r="P6" s="6"/>
      <c r="Q6" s="6"/>
      <c r="R6" s="6"/>
      <c r="S6" s="26"/>
      <c r="T6" s="26"/>
      <c r="U6" s="26"/>
      <c r="V6" s="26"/>
      <c r="W6" s="26"/>
      <c r="X6" s="27"/>
      <c r="Y6" s="27"/>
      <c r="AT6" s="27"/>
      <c r="AU6" s="27"/>
    </row>
    <row r="7" spans="1:47" s="28" customFormat="1" ht="14.2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26"/>
      <c r="T7" s="26"/>
      <c r="U7" s="26"/>
      <c r="V7" s="26"/>
      <c r="W7" s="26"/>
      <c r="X7" s="27"/>
      <c r="Y7" s="27"/>
      <c r="AT7" s="27"/>
      <c r="AU7" s="27"/>
    </row>
    <row r="8" spans="1:47" s="28" customFormat="1" ht="13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26"/>
      <c r="T8" s="26"/>
      <c r="U8" s="26"/>
      <c r="V8" s="26"/>
      <c r="W8" s="26"/>
      <c r="X8" s="27"/>
      <c r="Y8" s="27"/>
      <c r="AT8" s="27"/>
      <c r="AU8" s="27"/>
    </row>
    <row r="9" spans="1:47" s="28" customFormat="1" ht="13.5" customHeight="1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26"/>
      <c r="T9" s="26"/>
      <c r="U9" s="26"/>
      <c r="V9" s="26"/>
      <c r="W9" s="26"/>
      <c r="X9" s="27"/>
      <c r="Y9" s="27"/>
      <c r="AI9" s="28" t="s">
        <v>366</v>
      </c>
      <c r="AJ9" s="28">
        <v>30</v>
      </c>
      <c r="AK9" s="28">
        <f>AJ9/AL9</f>
        <v>0.25423728813559321</v>
      </c>
      <c r="AL9" s="28">
        <f>SUM(AJ9:AJ12)</f>
        <v>118</v>
      </c>
      <c r="AT9" s="27"/>
      <c r="AU9" s="27"/>
    </row>
    <row r="10" spans="1:47" s="28" customFormat="1" ht="13.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26"/>
      <c r="T10" s="26"/>
      <c r="U10" s="26"/>
      <c r="V10" s="26"/>
      <c r="W10" s="26"/>
      <c r="X10" s="27"/>
      <c r="Y10" s="27"/>
      <c r="AI10" s="28" t="s">
        <v>367</v>
      </c>
      <c r="AJ10" s="28">
        <v>21</v>
      </c>
      <c r="AK10" s="28">
        <f t="shared" ref="AK10:AK12" si="0">AJ10/AL10</f>
        <v>0.17796610169491525</v>
      </c>
      <c r="AL10" s="28">
        <f>AL9</f>
        <v>118</v>
      </c>
      <c r="AT10" s="27"/>
      <c r="AU10" s="27"/>
    </row>
    <row r="11" spans="1:47" s="28" customFormat="1" ht="13.5" customHeight="1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26"/>
      <c r="T11" s="26"/>
      <c r="U11" s="26"/>
      <c r="V11" s="26"/>
      <c r="W11" s="26"/>
      <c r="X11" s="27"/>
      <c r="Y11" s="27"/>
      <c r="AI11" s="28" t="s">
        <v>368</v>
      </c>
      <c r="AJ11" s="28">
        <v>44</v>
      </c>
      <c r="AK11" s="28">
        <f t="shared" si="0"/>
        <v>0.3728813559322034</v>
      </c>
      <c r="AL11" s="28">
        <f t="shared" ref="AL11:AL12" si="1">AL10</f>
        <v>118</v>
      </c>
      <c r="AT11" s="27"/>
      <c r="AU11" s="27"/>
    </row>
    <row r="12" spans="1:47" s="28" customFormat="1" ht="13.5" customHeight="1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26"/>
      <c r="T12" s="26"/>
      <c r="U12" s="26"/>
      <c r="V12" s="26"/>
      <c r="W12" s="26"/>
      <c r="X12" s="27"/>
      <c r="Y12" s="27"/>
      <c r="AI12" s="28" t="s">
        <v>369</v>
      </c>
      <c r="AJ12" s="28">
        <v>23</v>
      </c>
      <c r="AK12" s="28">
        <f t="shared" si="0"/>
        <v>0.19491525423728814</v>
      </c>
      <c r="AL12" s="28">
        <f t="shared" si="1"/>
        <v>118</v>
      </c>
      <c r="AT12" s="27"/>
      <c r="AU12" s="27"/>
    </row>
    <row r="13" spans="1:47" s="28" customFormat="1" ht="13.5" customHeight="1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26"/>
      <c r="T13" s="26"/>
      <c r="U13" s="26"/>
      <c r="V13" s="26"/>
      <c r="W13" s="26"/>
      <c r="X13" s="27"/>
      <c r="Y13" s="27"/>
      <c r="AJ13" s="28" t="s">
        <v>370</v>
      </c>
      <c r="AK13" s="28" t="s">
        <v>371</v>
      </c>
      <c r="AT13" s="27"/>
      <c r="AU13" s="27"/>
    </row>
    <row r="14" spans="1:47" s="28" customFormat="1" ht="13.5" customHeight="1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54"/>
      <c r="T14" s="54"/>
      <c r="U14" s="54"/>
      <c r="V14" s="54"/>
      <c r="W14" s="54"/>
      <c r="X14" s="55"/>
      <c r="Y14" s="55"/>
      <c r="Z14" s="56"/>
      <c r="AA14" s="56"/>
      <c r="AB14" s="56"/>
      <c r="AC14" s="56"/>
      <c r="AD14" s="56"/>
      <c r="AE14" s="56"/>
      <c r="AF14" s="56"/>
      <c r="AG14" s="56"/>
      <c r="AH14" s="56"/>
      <c r="AI14" s="56" t="s">
        <v>372</v>
      </c>
      <c r="AJ14" s="28" t="s">
        <v>381</v>
      </c>
      <c r="AK14" s="28" t="s">
        <v>381</v>
      </c>
      <c r="AT14" s="27"/>
      <c r="AU14" s="27"/>
    </row>
    <row r="15" spans="1:47" s="28" customFormat="1" ht="13.5" customHeight="1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54"/>
      <c r="T15" s="54"/>
      <c r="U15" s="54"/>
      <c r="V15" s="54"/>
      <c r="W15" s="54"/>
      <c r="X15" s="55"/>
      <c r="Y15" s="55"/>
      <c r="Z15" s="56"/>
      <c r="AA15" s="56"/>
      <c r="AB15" s="56"/>
      <c r="AC15" s="56"/>
      <c r="AD15" s="56"/>
      <c r="AE15" s="56"/>
      <c r="AF15" s="56"/>
      <c r="AG15" s="56"/>
      <c r="AH15" s="56"/>
      <c r="AI15" s="56" t="s">
        <v>373</v>
      </c>
      <c r="AJ15" s="28" t="s">
        <v>215</v>
      </c>
      <c r="AK15" s="28" t="s">
        <v>215</v>
      </c>
      <c r="AT15" s="27"/>
      <c r="AU15" s="27"/>
    </row>
    <row r="16" spans="1:47" s="28" customFormat="1" ht="13.5" customHeight="1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54"/>
      <c r="T16" s="54"/>
      <c r="U16" s="54"/>
      <c r="V16" s="54"/>
      <c r="W16" s="54"/>
      <c r="X16" s="55"/>
      <c r="Y16" s="55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T16" s="27"/>
      <c r="AU16" s="27"/>
    </row>
    <row r="17" spans="1:47" s="28" customFormat="1" ht="13.5" customHeight="1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54"/>
      <c r="T17" s="54"/>
      <c r="U17" s="54"/>
      <c r="V17" s="54"/>
      <c r="W17" s="54"/>
      <c r="X17" s="55"/>
      <c r="Y17" s="55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T17" s="27"/>
      <c r="AU17" s="27"/>
    </row>
    <row r="18" spans="1:47" s="28" customFormat="1" ht="13.5" customHeight="1">
      <c r="A18" s="1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54"/>
      <c r="T18" s="54"/>
      <c r="U18" s="54"/>
      <c r="V18" s="54"/>
      <c r="W18" s="54"/>
      <c r="X18" s="55"/>
      <c r="Y18" s="55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T18" s="27"/>
      <c r="AU18" s="27"/>
    </row>
    <row r="19" spans="1:47" s="28" customFormat="1" ht="13.5" customHeight="1">
      <c r="A19" s="1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54"/>
      <c r="T19" s="54"/>
      <c r="U19" s="54"/>
      <c r="V19" s="54"/>
      <c r="W19" s="54"/>
      <c r="X19" s="55"/>
      <c r="Y19" s="55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T19" s="27"/>
      <c r="AU19" s="27"/>
    </row>
    <row r="20" spans="1:47" s="28" customFormat="1" ht="13.5" customHeight="1">
      <c r="A20" s="1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54"/>
      <c r="T20" s="54"/>
      <c r="U20" s="54"/>
      <c r="V20" s="54"/>
      <c r="W20" s="54"/>
      <c r="X20" s="55"/>
      <c r="Y20" s="55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T20" s="27"/>
      <c r="AU20" s="27"/>
    </row>
    <row r="21" spans="1:47" s="28" customFormat="1" ht="13.5" customHeight="1">
      <c r="A21" s="1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54"/>
      <c r="T21" s="54"/>
      <c r="U21" s="54"/>
      <c r="V21" s="54"/>
      <c r="W21" s="54"/>
      <c r="X21" s="55"/>
      <c r="Y21" s="55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T21" s="27"/>
      <c r="AU21" s="27"/>
    </row>
    <row r="22" spans="1:47" s="28" customFormat="1" ht="13.5" customHeight="1">
      <c r="A22" s="1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54"/>
      <c r="T22" s="54"/>
      <c r="U22" s="54"/>
      <c r="V22" s="54"/>
      <c r="W22" s="54"/>
      <c r="X22" s="55"/>
      <c r="Y22" s="55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T22" s="27"/>
      <c r="AU22" s="27"/>
    </row>
    <row r="23" spans="1:47" s="28" customFormat="1" ht="13.5" customHeight="1">
      <c r="A23" s="1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54"/>
      <c r="T23" s="54"/>
      <c r="U23" s="54"/>
      <c r="V23" s="54"/>
      <c r="W23" s="54"/>
      <c r="X23" s="55"/>
      <c r="Y23" s="55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T23" s="27"/>
      <c r="AU23" s="27"/>
    </row>
    <row r="24" spans="1:47" s="28" customFormat="1" ht="13.5" customHeight="1">
      <c r="A24" s="1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54"/>
      <c r="T24" s="54"/>
      <c r="U24" s="54"/>
      <c r="V24" s="54"/>
      <c r="W24" s="54"/>
      <c r="X24" s="55"/>
      <c r="Y24" s="55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L24" s="32"/>
      <c r="AT24" s="27"/>
      <c r="AU24" s="27"/>
    </row>
    <row r="25" spans="1:47" s="28" customFormat="1" ht="13.5" customHeight="1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54"/>
      <c r="T25" s="54"/>
      <c r="U25" s="54"/>
      <c r="V25" s="54"/>
      <c r="W25" s="54"/>
      <c r="X25" s="55"/>
      <c r="Y25" s="55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T25" s="27"/>
      <c r="AU25" s="27"/>
    </row>
    <row r="26" spans="1:47" s="28" customFormat="1" ht="14.25" customHeight="1" thickBo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54"/>
      <c r="T26" s="54"/>
      <c r="U26" s="54"/>
      <c r="V26" s="54"/>
      <c r="W26" s="54"/>
      <c r="X26" s="55"/>
      <c r="Y26" s="55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T26" s="27"/>
      <c r="AU26" s="27"/>
    </row>
    <row r="27" spans="1:47" s="28" customFormat="1" ht="12.75">
      <c r="A27" s="2" t="s">
        <v>374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4"/>
      <c r="T27" s="54"/>
      <c r="U27" s="54"/>
      <c r="V27" s="54"/>
      <c r="W27" s="54"/>
      <c r="X27" s="55"/>
      <c r="Y27" s="55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T27" s="27"/>
      <c r="AU27" s="27"/>
    </row>
    <row r="28" spans="1:47" s="28" customFormat="1" ht="12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8"/>
      <c r="T28" s="54"/>
      <c r="U28" s="54"/>
      <c r="V28" s="54"/>
      <c r="W28" s="54"/>
      <c r="X28" s="55"/>
      <c r="Y28" s="55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T28" s="27"/>
      <c r="AU28" s="27"/>
    </row>
    <row r="29" spans="1:47" s="28" customFormat="1" ht="13.5" thickBot="1">
      <c r="A29" s="2" t="s">
        <v>375</v>
      </c>
      <c r="B29" s="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6"/>
      <c r="T29" s="26"/>
      <c r="U29" s="26"/>
      <c r="V29" s="26"/>
      <c r="W29" s="26"/>
      <c r="X29" s="27"/>
      <c r="Y29" s="27"/>
      <c r="AT29" s="27"/>
      <c r="AU29" s="27"/>
    </row>
    <row r="30" spans="1:47" s="28" customFormat="1" ht="14.2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  <c r="S30" s="26"/>
      <c r="T30" s="26"/>
      <c r="U30" s="26"/>
      <c r="V30" s="26"/>
      <c r="W30" s="26"/>
      <c r="X30" s="27"/>
      <c r="Y30" s="27"/>
      <c r="AT30" s="27"/>
      <c r="AU30" s="27"/>
    </row>
    <row r="31" spans="1:47" s="28" customFormat="1" ht="13.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  <c r="S31" s="26"/>
      <c r="T31" s="26"/>
      <c r="U31" s="26"/>
      <c r="V31" s="26"/>
      <c r="W31" s="26"/>
      <c r="X31" s="27"/>
      <c r="Y31" s="27"/>
      <c r="AT31" s="27"/>
      <c r="AU31" s="27"/>
    </row>
    <row r="32" spans="1:47" s="28" customFormat="1" ht="13.5" customHeight="1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26"/>
      <c r="T32" s="26"/>
      <c r="U32" s="26"/>
      <c r="V32" s="26"/>
      <c r="W32" s="26"/>
      <c r="X32" s="27"/>
      <c r="Y32" s="27"/>
      <c r="AT32" s="27"/>
      <c r="AU32" s="27"/>
    </row>
    <row r="33" spans="1:47" s="28" customFormat="1" ht="13.5" customHeight="1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26"/>
      <c r="T33" s="26"/>
      <c r="U33" s="26"/>
      <c r="V33" s="26"/>
      <c r="W33" s="26"/>
      <c r="X33" s="27"/>
      <c r="Y33" s="27"/>
      <c r="AT33" s="27"/>
      <c r="AU33" s="27"/>
    </row>
    <row r="34" spans="1:47" s="28" customFormat="1" ht="13.5" customHeight="1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26"/>
      <c r="T34" s="26"/>
      <c r="U34" s="26"/>
      <c r="V34" s="26"/>
      <c r="W34" s="26"/>
      <c r="X34" s="27"/>
      <c r="Y34" s="27"/>
      <c r="AT34" s="27"/>
      <c r="AU34" s="27"/>
    </row>
    <row r="35" spans="1:47" s="28" customFormat="1" ht="13.5" customHeight="1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26"/>
      <c r="T35" s="26"/>
      <c r="U35" s="26"/>
      <c r="V35" s="26"/>
      <c r="W35" s="26"/>
      <c r="X35" s="27"/>
      <c r="Y35" s="27"/>
      <c r="AT35" s="27"/>
      <c r="AU35" s="27"/>
    </row>
    <row r="36" spans="1:47" s="28" customFormat="1" ht="13.5" customHeight="1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26"/>
      <c r="T36" s="26"/>
      <c r="U36" s="26"/>
      <c r="V36" s="26"/>
      <c r="W36" s="26"/>
      <c r="X36" s="27"/>
      <c r="Y36" s="27"/>
      <c r="AT36" s="27"/>
      <c r="AU36" s="27"/>
    </row>
    <row r="37" spans="1:47" s="28" customFormat="1" ht="13.5" customHeight="1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26"/>
      <c r="T37" s="26"/>
      <c r="U37" s="26"/>
      <c r="V37" s="26"/>
      <c r="W37" s="26"/>
      <c r="X37" s="27"/>
      <c r="Y37" s="27"/>
      <c r="AT37" s="27"/>
      <c r="AU37" s="27"/>
    </row>
    <row r="38" spans="1:47" s="28" customFormat="1" ht="13.5" customHeight="1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5"/>
      <c r="S38" s="26"/>
      <c r="T38" s="26"/>
      <c r="U38" s="26"/>
      <c r="V38" s="26"/>
      <c r="W38" s="26"/>
      <c r="X38" s="27"/>
      <c r="Y38" s="27"/>
      <c r="AI38" s="56"/>
      <c r="AT38" s="27"/>
      <c r="AU38" s="27"/>
    </row>
    <row r="39" spans="1:47" s="28" customFormat="1" ht="13.5" customHeight="1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26"/>
      <c r="T39" s="26"/>
      <c r="U39" s="26"/>
      <c r="V39" s="26"/>
      <c r="W39" s="26"/>
      <c r="X39" s="27"/>
      <c r="Y39" s="27"/>
      <c r="AT39" s="27"/>
      <c r="AU39" s="27"/>
    </row>
    <row r="40" spans="1:47" s="28" customFormat="1" ht="13.5" customHeight="1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5"/>
      <c r="S40" s="26"/>
      <c r="T40" s="26"/>
      <c r="U40" s="26"/>
      <c r="V40" s="26"/>
      <c r="W40" s="26"/>
      <c r="X40" s="27"/>
      <c r="Y40" s="27"/>
      <c r="AT40" s="27"/>
      <c r="AU40" s="27"/>
    </row>
    <row r="41" spans="1:47" s="28" customFormat="1" ht="13.5" customHeight="1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  <c r="S41" s="26"/>
      <c r="T41" s="26"/>
      <c r="U41" s="26"/>
      <c r="V41" s="26"/>
      <c r="W41" s="26"/>
      <c r="X41" s="27"/>
      <c r="Y41" s="27"/>
      <c r="AT41" s="27"/>
      <c r="AU41" s="27"/>
    </row>
    <row r="42" spans="1:47" s="28" customFormat="1" ht="13.5" customHeight="1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  <c r="S42" s="26"/>
      <c r="T42" s="26"/>
      <c r="U42" s="26"/>
      <c r="V42" s="26"/>
      <c r="W42" s="26"/>
      <c r="X42" s="27"/>
      <c r="Y42" s="27"/>
      <c r="AT42" s="27"/>
      <c r="AU42" s="27"/>
    </row>
    <row r="43" spans="1:47" s="28" customFormat="1" ht="13.5" customHeight="1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  <c r="S43" s="26"/>
      <c r="T43" s="26"/>
      <c r="U43" s="26"/>
      <c r="V43" s="26"/>
      <c r="W43" s="26"/>
      <c r="X43" s="27"/>
      <c r="Y43" s="27"/>
      <c r="AT43" s="27"/>
      <c r="AU43" s="27"/>
    </row>
    <row r="44" spans="1:47" s="26" customFormat="1" ht="13.5" customHeight="1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5"/>
      <c r="X44" s="27"/>
      <c r="Y44" s="27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7"/>
      <c r="AU44" s="27"/>
    </row>
    <row r="45" spans="1:47" s="26" customFormat="1" ht="13.5" customHeight="1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5"/>
      <c r="X45" s="27"/>
      <c r="Y45" s="27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7"/>
      <c r="AU45" s="27"/>
    </row>
    <row r="46" spans="1:47" s="26" customFormat="1" ht="13.5" customHeight="1">
      <c r="A46" s="1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  <c r="X46" s="27"/>
      <c r="Y46" s="27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7"/>
      <c r="AU46" s="27"/>
    </row>
    <row r="47" spans="1:47" s="26" customFormat="1" ht="13.5" customHeight="1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  <c r="X47" s="27"/>
      <c r="Y47" s="27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7"/>
      <c r="AU47" s="27"/>
    </row>
    <row r="48" spans="1:47" s="26" customFormat="1" ht="13.5" customHeight="1">
      <c r="A48" s="1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X48" s="27"/>
      <c r="Y48" s="27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7"/>
      <c r="AU48" s="27"/>
    </row>
    <row r="49" spans="1:47" s="26" customFormat="1" ht="14.25" customHeight="1" thickBo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  <c r="X49" s="27"/>
      <c r="Y49" s="27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7"/>
      <c r="AU49" s="27"/>
    </row>
    <row r="50" spans="1:47" s="26" customFormat="1" ht="12.75">
      <c r="A50" s="2" t="s">
        <v>12</v>
      </c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X50" s="27"/>
      <c r="Y50" s="27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7"/>
      <c r="AU50" s="27"/>
    </row>
    <row r="51" spans="1:47" s="26" customFormat="1" ht="12.75">
      <c r="A51" s="530"/>
      <c r="B51" s="530"/>
      <c r="C51" s="530"/>
      <c r="D51" s="530"/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  <c r="P51" s="530"/>
      <c r="Q51" s="530"/>
      <c r="R51" s="530"/>
      <c r="X51" s="27"/>
      <c r="Y51" s="27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7"/>
      <c r="AU51" s="27"/>
    </row>
    <row r="52" spans="1:47" s="26" customFormat="1" ht="13.5" thickBot="1">
      <c r="A52" s="2" t="s">
        <v>376</v>
      </c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X52" s="27"/>
      <c r="Y52" s="27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</row>
    <row r="53" spans="1:47" s="26" customFormat="1" ht="14.25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/>
      <c r="X53" s="27"/>
      <c r="Y53" s="27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7"/>
      <c r="AU53" s="27"/>
    </row>
    <row r="54" spans="1:47" s="26" customFormat="1" ht="13.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  <c r="X54" s="27"/>
      <c r="Y54" s="27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7"/>
      <c r="AU54" s="27"/>
    </row>
    <row r="55" spans="1:47" s="26" customFormat="1" ht="13.5" customHeight="1">
      <c r="A55" s="16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  <c r="X55" s="27"/>
      <c r="Y55" s="27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7"/>
      <c r="AU55" s="27"/>
    </row>
    <row r="56" spans="1:47" s="26" customFormat="1" ht="13.5" customHeight="1">
      <c r="A56" s="1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  <c r="X56" s="27"/>
      <c r="Y56" s="27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7"/>
      <c r="AU56" s="27"/>
    </row>
    <row r="57" spans="1:47" s="26" customFormat="1" ht="13.5" customHeight="1">
      <c r="A57" s="1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  <c r="X57" s="27"/>
      <c r="Y57" s="27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</row>
    <row r="58" spans="1:47" s="26" customFormat="1" ht="13.5" customHeight="1">
      <c r="A58" s="16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  <c r="X58" s="27"/>
      <c r="Y58" s="27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</row>
    <row r="59" spans="1:47" s="26" customFormat="1" ht="13.5" customHeight="1">
      <c r="A59" s="1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5"/>
      <c r="X59" s="27"/>
      <c r="Y59" s="27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</row>
    <row r="60" spans="1:47" s="26" customFormat="1" ht="13.5" customHeight="1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5"/>
      <c r="X60" s="27"/>
      <c r="Y60" s="27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</row>
    <row r="61" spans="1:47" s="26" customFormat="1" ht="13.5" customHeight="1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5"/>
      <c r="X61" s="27"/>
      <c r="Y61" s="27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</row>
    <row r="62" spans="1:47" s="26" customFormat="1" ht="13.5" customHeight="1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5"/>
      <c r="X62" s="27"/>
      <c r="Y62" s="27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7"/>
      <c r="AU62" s="27"/>
    </row>
    <row r="63" spans="1:47" s="26" customFormat="1" ht="13.5" customHeight="1">
      <c r="A63" s="16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5"/>
      <c r="X63" s="27"/>
      <c r="Y63" s="27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7"/>
      <c r="AU63" s="27"/>
    </row>
    <row r="64" spans="1:47" s="26" customFormat="1" ht="13.5" customHeight="1">
      <c r="A64" s="1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5"/>
      <c r="X64" s="27"/>
      <c r="Y64" s="27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7"/>
      <c r="AU64" s="27"/>
    </row>
    <row r="65" spans="1:47" s="26" customFormat="1" ht="13.5" customHeight="1">
      <c r="A65" s="1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  <c r="X65" s="27"/>
      <c r="Y65" s="27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7"/>
      <c r="AU65" s="27"/>
    </row>
    <row r="66" spans="1:47" s="26" customFormat="1" ht="13.5" customHeight="1">
      <c r="A66" s="16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  <c r="X66" s="27"/>
      <c r="Y66" s="27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7"/>
      <c r="AU66" s="27"/>
    </row>
    <row r="67" spans="1:47" s="26" customFormat="1" ht="13.5" customHeight="1">
      <c r="A67" s="16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  <c r="X67" s="27"/>
      <c r="Y67" s="27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7"/>
      <c r="AU67" s="27"/>
    </row>
    <row r="68" spans="1:47" s="26" customFormat="1" ht="13.5" customHeight="1">
      <c r="A68" s="16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X68" s="27"/>
      <c r="Y68" s="27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7"/>
      <c r="AU68" s="27"/>
    </row>
    <row r="69" spans="1:47" s="26" customFormat="1" ht="13.5" customHeight="1">
      <c r="A69" s="16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X69" s="27"/>
      <c r="Y69" s="27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7"/>
      <c r="AU69" s="27"/>
    </row>
    <row r="70" spans="1:47" s="26" customFormat="1" ht="13.5" customHeight="1">
      <c r="A70" s="1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X70" s="27"/>
      <c r="Y70" s="27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7"/>
      <c r="AU70" s="27"/>
    </row>
    <row r="71" spans="1:47" s="26" customFormat="1" ht="13.5" customHeight="1">
      <c r="A71" s="1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  <c r="X71" s="27"/>
      <c r="Y71" s="27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7"/>
      <c r="AU71" s="27"/>
    </row>
    <row r="72" spans="1:47" s="26" customFormat="1" ht="14.25" customHeight="1" thickBo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9"/>
      <c r="X72" s="27"/>
      <c r="Y72" s="27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7"/>
      <c r="AU72" s="27"/>
    </row>
    <row r="73" spans="1:47" s="26" customFormat="1" ht="12.75">
      <c r="A73" s="2" t="s">
        <v>12</v>
      </c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X73" s="27"/>
      <c r="Y73" s="27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7"/>
      <c r="AU73" s="27"/>
    </row>
    <row r="74" spans="1:47" s="28" customFormat="1" ht="12.75">
      <c r="A74" s="530"/>
      <c r="B74" s="530"/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0"/>
      <c r="S74" s="26"/>
      <c r="T74" s="26"/>
      <c r="U74" s="26"/>
      <c r="V74" s="26"/>
      <c r="W74" s="26"/>
      <c r="X74" s="27"/>
      <c r="Y74" s="27"/>
      <c r="AT74" s="27"/>
      <c r="AU74" s="27"/>
    </row>
    <row r="75" spans="1:47" s="28" customFormat="1" ht="13.5" thickBot="1">
      <c r="A75" s="2" t="s">
        <v>377</v>
      </c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6"/>
      <c r="T75" s="26"/>
      <c r="U75" s="26"/>
      <c r="V75" s="26"/>
      <c r="W75" s="26"/>
      <c r="X75" s="27"/>
      <c r="Y75" s="27"/>
      <c r="AT75" s="27"/>
      <c r="AU75" s="27"/>
    </row>
    <row r="76" spans="1:47" s="28" customFormat="1" ht="14.25" customHeight="1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2"/>
      <c r="S76" s="26"/>
      <c r="T76" s="26"/>
      <c r="U76" s="26"/>
      <c r="V76" s="26"/>
      <c r="W76" s="26"/>
      <c r="X76" s="27"/>
      <c r="Y76" s="27"/>
      <c r="AT76" s="27"/>
      <c r="AU76" s="27"/>
    </row>
    <row r="77" spans="1:47" s="28" customFormat="1" ht="13.5" customHeight="1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5"/>
      <c r="S77" s="26"/>
      <c r="T77" s="26"/>
      <c r="U77" s="26"/>
      <c r="V77" s="26"/>
      <c r="W77" s="26"/>
      <c r="X77" s="27"/>
      <c r="Y77" s="27"/>
      <c r="AT77" s="27"/>
      <c r="AU77" s="27"/>
    </row>
    <row r="78" spans="1:47" s="28" customFormat="1" ht="13.5" customHeight="1">
      <c r="A78" s="1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/>
      <c r="S78" s="26"/>
      <c r="T78" s="26"/>
      <c r="U78" s="26"/>
      <c r="V78" s="26"/>
      <c r="W78" s="26"/>
      <c r="X78" s="27"/>
      <c r="Y78" s="27"/>
      <c r="AI78" s="28" t="s">
        <v>366</v>
      </c>
      <c r="AJ78" s="28">
        <v>46</v>
      </c>
      <c r="AK78" s="28">
        <f>AJ78/AL78</f>
        <v>0.22439024390243903</v>
      </c>
      <c r="AL78" s="28">
        <f>SUM(AJ78:AJ81)</f>
        <v>205</v>
      </c>
      <c r="AT78" s="27"/>
      <c r="AU78" s="27"/>
    </row>
    <row r="79" spans="1:47" s="28" customFormat="1" ht="13.5" customHeight="1">
      <c r="A79" s="16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5"/>
      <c r="S79" s="26"/>
      <c r="T79" s="26"/>
      <c r="U79" s="26"/>
      <c r="V79" s="26"/>
      <c r="W79" s="26"/>
      <c r="X79" s="27"/>
      <c r="Y79" s="27"/>
      <c r="AI79" s="28" t="s">
        <v>367</v>
      </c>
      <c r="AJ79" s="28">
        <v>39</v>
      </c>
      <c r="AK79" s="28">
        <f t="shared" ref="AK79:AK81" si="2">AJ79/AL79</f>
        <v>0.19024390243902439</v>
      </c>
      <c r="AL79" s="28">
        <f>AL78</f>
        <v>205</v>
      </c>
      <c r="AT79" s="27"/>
      <c r="AU79" s="27"/>
    </row>
    <row r="80" spans="1:47" s="28" customFormat="1" ht="13.5" customHeight="1">
      <c r="A80" s="16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5"/>
      <c r="S80" s="26"/>
      <c r="T80" s="26"/>
      <c r="U80" s="26"/>
      <c r="V80" s="26"/>
      <c r="W80" s="26"/>
      <c r="X80" s="27"/>
      <c r="Y80" s="27"/>
      <c r="AI80" s="28" t="s">
        <v>368</v>
      </c>
      <c r="AJ80" s="28">
        <v>70</v>
      </c>
      <c r="AK80" s="28">
        <f t="shared" si="2"/>
        <v>0.34146341463414637</v>
      </c>
      <c r="AL80" s="28">
        <f t="shared" ref="AL80:AL81" si="3">AL79</f>
        <v>205</v>
      </c>
      <c r="AT80" s="27"/>
      <c r="AU80" s="27"/>
    </row>
    <row r="81" spans="1:47" s="28" customFormat="1" ht="13.5" customHeight="1">
      <c r="A81" s="1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/>
      <c r="S81" s="26"/>
      <c r="T81" s="26"/>
      <c r="U81" s="26"/>
      <c r="V81" s="26"/>
      <c r="W81" s="26"/>
      <c r="X81" s="27"/>
      <c r="Y81" s="27"/>
      <c r="AI81" s="28" t="s">
        <v>369</v>
      </c>
      <c r="AJ81" s="28">
        <v>50</v>
      </c>
      <c r="AK81" s="28">
        <f t="shared" si="2"/>
        <v>0.24390243902439024</v>
      </c>
      <c r="AL81" s="28">
        <f t="shared" si="3"/>
        <v>205</v>
      </c>
      <c r="AT81" s="27"/>
      <c r="AU81" s="27"/>
    </row>
    <row r="82" spans="1:47" s="28" customFormat="1" ht="13.5" customHeight="1">
      <c r="A82" s="1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5"/>
      <c r="S82" s="26"/>
      <c r="T82" s="26"/>
      <c r="U82" s="26"/>
      <c r="V82" s="26"/>
      <c r="W82" s="26"/>
      <c r="X82" s="27"/>
      <c r="Y82" s="27"/>
      <c r="AJ82" s="28" t="s">
        <v>378</v>
      </c>
      <c r="AK82" s="28" t="s">
        <v>379</v>
      </c>
      <c r="AT82" s="27"/>
      <c r="AU82" s="27"/>
    </row>
    <row r="83" spans="1:47" s="28" customFormat="1" ht="13.5" customHeight="1">
      <c r="A83" s="1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5"/>
      <c r="S83" s="26"/>
      <c r="T83" s="26"/>
      <c r="U83" s="26"/>
      <c r="V83" s="26"/>
      <c r="W83" s="26"/>
      <c r="X83" s="27"/>
      <c r="Y83" s="27"/>
      <c r="AI83" s="56" t="s">
        <v>372</v>
      </c>
      <c r="AJ83" s="28" t="s">
        <v>381</v>
      </c>
      <c r="AK83" s="28" t="s">
        <v>381</v>
      </c>
      <c r="AT83" s="27"/>
      <c r="AU83" s="27"/>
    </row>
    <row r="84" spans="1:47" s="28" customFormat="1" ht="13.5" customHeight="1">
      <c r="A84" s="1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  <c r="S84" s="26"/>
      <c r="T84" s="26"/>
      <c r="U84" s="26"/>
      <c r="V84" s="26"/>
      <c r="W84" s="26"/>
      <c r="X84" s="27"/>
      <c r="Y84" s="27"/>
      <c r="AI84" s="56" t="s">
        <v>380</v>
      </c>
      <c r="AJ84" s="28" t="s">
        <v>215</v>
      </c>
      <c r="AK84" s="28" t="s">
        <v>215</v>
      </c>
      <c r="AT84" s="27"/>
      <c r="AU84" s="27"/>
    </row>
    <row r="85" spans="1:47" s="28" customFormat="1" ht="13.5" customHeight="1">
      <c r="A85" s="1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5"/>
      <c r="S85" s="26"/>
      <c r="T85" s="26"/>
      <c r="U85" s="26"/>
      <c r="V85" s="26"/>
      <c r="W85" s="26"/>
      <c r="X85" s="27"/>
      <c r="Y85" s="27"/>
      <c r="AT85" s="27"/>
      <c r="AU85" s="27"/>
    </row>
    <row r="86" spans="1:47" s="28" customFormat="1" ht="13.5" customHeigh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5"/>
      <c r="S86" s="26"/>
      <c r="T86" s="26"/>
      <c r="U86" s="26"/>
      <c r="V86" s="26"/>
      <c r="W86" s="26"/>
      <c r="X86" s="27"/>
      <c r="Y86" s="27"/>
      <c r="AT86" s="27"/>
      <c r="AU86" s="27"/>
    </row>
    <row r="87" spans="1:47" s="28" customFormat="1" ht="13.5" customHeight="1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  <c r="S87" s="26"/>
      <c r="T87" s="26"/>
      <c r="U87" s="26"/>
      <c r="V87" s="26"/>
      <c r="W87" s="26"/>
      <c r="X87" s="27"/>
      <c r="Y87" s="27"/>
      <c r="AT87" s="27"/>
      <c r="AU87" s="27"/>
    </row>
    <row r="88" spans="1:47" s="28" customFormat="1" ht="13.5" customHeight="1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5"/>
      <c r="S88" s="26"/>
      <c r="T88" s="26"/>
      <c r="U88" s="26"/>
      <c r="V88" s="26"/>
      <c r="W88" s="26"/>
      <c r="X88" s="27"/>
      <c r="Y88" s="27"/>
      <c r="AT88" s="27"/>
      <c r="AU88" s="27"/>
    </row>
    <row r="89" spans="1:47" s="28" customFormat="1" ht="13.5" customHeight="1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5"/>
      <c r="S89" s="26"/>
      <c r="T89" s="26"/>
      <c r="U89" s="26"/>
      <c r="V89" s="26"/>
      <c r="W89" s="26"/>
      <c r="X89" s="27"/>
      <c r="Y89" s="27"/>
      <c r="AT89" s="27"/>
      <c r="AU89" s="27"/>
    </row>
    <row r="90" spans="1:47" s="26" customFormat="1" ht="13.5" customHeight="1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5"/>
      <c r="X90" s="27"/>
      <c r="Y90" s="27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7"/>
      <c r="AU90" s="27"/>
    </row>
    <row r="91" spans="1:47" s="26" customFormat="1" ht="13.5" customHeight="1">
      <c r="A91" s="1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5"/>
      <c r="X91" s="27"/>
      <c r="Y91" s="27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7"/>
      <c r="AU91" s="27"/>
    </row>
    <row r="92" spans="1:47" s="26" customFormat="1" ht="13.5" customHeight="1">
      <c r="A92" s="1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5"/>
      <c r="X92" s="27"/>
      <c r="Y92" s="27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7"/>
      <c r="AU92" s="27"/>
    </row>
    <row r="93" spans="1:47" s="26" customFormat="1" ht="13.5" customHeight="1">
      <c r="A93" s="1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5"/>
      <c r="X93" s="27"/>
      <c r="Y93" s="27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7"/>
      <c r="AU93" s="27"/>
    </row>
    <row r="94" spans="1:47" s="26" customFormat="1" ht="13.5" customHeight="1">
      <c r="A94" s="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5"/>
      <c r="X94" s="27"/>
      <c r="Y94" s="27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7"/>
      <c r="AU94" s="27"/>
    </row>
    <row r="95" spans="1:47" s="26" customFormat="1" ht="14.25" customHeight="1" thickBo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9"/>
      <c r="X95" s="27"/>
      <c r="Y95" s="27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7"/>
      <c r="AU95" s="27"/>
    </row>
    <row r="96" spans="1:47" ht="12.75">
      <c r="A96" s="59" t="s">
        <v>12</v>
      </c>
      <c r="B96" s="59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</row>
  </sheetData>
  <mergeCells count="5">
    <mergeCell ref="A4:B4"/>
    <mergeCell ref="A5:B5"/>
    <mergeCell ref="C5:G5"/>
    <mergeCell ref="A51:R51"/>
    <mergeCell ref="A74:R74"/>
  </mergeCells>
  <phoneticPr fontId="7" type="noConversion"/>
  <pageMargins left="0.7" right="0.7" top="0.75" bottom="0.75" header="0.3" footer="0.3"/>
  <ignoredErrors>
    <ignoredError sqref="C4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53"/>
  <sheetViews>
    <sheetView topLeftCell="A40" zoomScaleNormal="100" workbookViewId="0">
      <selection activeCell="B7" sqref="B7:D7"/>
    </sheetView>
  </sheetViews>
  <sheetFormatPr defaultRowHeight="13.5"/>
  <cols>
    <col min="1" max="1" width="14.375" style="63" customWidth="1"/>
    <col min="2" max="2" width="27.625" style="63" customWidth="1"/>
    <col min="3" max="3" width="13.25" style="63" customWidth="1"/>
    <col min="4" max="4" width="30.125" style="63" customWidth="1"/>
    <col min="5" max="6" width="9" style="63" customWidth="1"/>
    <col min="7" max="13" width="9" style="36" customWidth="1"/>
    <col min="14" max="14" width="15.125" style="39" customWidth="1"/>
    <col min="15" max="15" width="9.125" style="40" customWidth="1"/>
    <col min="16" max="18" width="9" style="40" customWidth="1"/>
    <col min="19" max="19" width="9.125" style="40" customWidth="1"/>
    <col min="20" max="20" width="6.5" style="41" bestFit="1" customWidth="1"/>
    <col min="21" max="21" width="9.5" style="41" customWidth="1"/>
    <col min="22" max="22" width="13" style="41" customWidth="1"/>
    <col min="23" max="23" width="9.125" style="41" customWidth="1"/>
    <col min="24" max="25" width="9" style="41" customWidth="1"/>
    <col min="26" max="26" width="9" style="43" customWidth="1"/>
    <col min="27" max="27" width="16" style="43" bestFit="1" customWidth="1"/>
    <col min="28" max="28" width="11.25" style="43" bestFit="1" customWidth="1"/>
    <col min="29" max="29" width="22.875" style="43" bestFit="1" customWidth="1"/>
    <col min="30" max="44" width="9" style="44"/>
    <col min="45" max="76" width="9" style="39"/>
    <col min="77" max="16384" width="9" style="50"/>
  </cols>
  <sheetData>
    <row r="1" spans="1:42" ht="22.5">
      <c r="A1" s="536" t="s">
        <v>98</v>
      </c>
      <c r="B1" s="536"/>
      <c r="C1" s="536"/>
      <c r="D1" s="536"/>
      <c r="E1" s="62"/>
      <c r="F1" s="62"/>
      <c r="M1" s="36" t="s">
        <v>193</v>
      </c>
      <c r="N1" s="39" t="s">
        <v>191</v>
      </c>
      <c r="O1" s="40">
        <f>SUM(S1:S10)</f>
        <v>3</v>
      </c>
      <c r="S1" s="40">
        <f>IF(U1="","",1)</f>
        <v>1</v>
      </c>
      <c r="T1" s="41" t="s">
        <v>206</v>
      </c>
      <c r="U1" s="42">
        <v>100664903</v>
      </c>
      <c r="V1" s="42" t="s">
        <v>419</v>
      </c>
      <c r="AC1" s="43" t="s">
        <v>253</v>
      </c>
      <c r="AH1" s="45" t="s">
        <v>341</v>
      </c>
      <c r="AI1" s="45"/>
      <c r="AJ1" s="45"/>
      <c r="AK1" s="45"/>
      <c r="AL1" s="45"/>
      <c r="AM1" s="45"/>
      <c r="AN1" s="45"/>
      <c r="AO1" s="45"/>
      <c r="AP1" s="45"/>
    </row>
    <row r="2" spans="1:42" ht="16.5">
      <c r="A2" s="64"/>
      <c r="B2" s="64"/>
      <c r="C2" s="65" t="s">
        <v>99</v>
      </c>
      <c r="D2" s="66"/>
      <c r="E2" s="62"/>
      <c r="F2" s="62"/>
      <c r="M2" s="36" t="str">
        <f>IF(O2&lt;&gt;0,N2&amp;M1&amp;O2,"")</f>
        <v/>
      </c>
      <c r="N2" s="39" t="s">
        <v>194</v>
      </c>
      <c r="O2" s="40">
        <f>SUM(Y1:Y11)</f>
        <v>0</v>
      </c>
      <c r="S2" s="40">
        <f t="shared" ref="S2:S3" si="0">IF(U2="","",1)</f>
        <v>1</v>
      </c>
      <c r="T2" s="41" t="s">
        <v>126</v>
      </c>
      <c r="U2" s="42">
        <v>100664904</v>
      </c>
      <c r="V2" s="42" t="s">
        <v>420</v>
      </c>
      <c r="AA2" s="43" t="s">
        <v>353</v>
      </c>
      <c r="AB2" s="46"/>
      <c r="AH2" s="45" t="s">
        <v>342</v>
      </c>
      <c r="AI2" s="45"/>
      <c r="AJ2" s="45"/>
      <c r="AK2" s="45"/>
      <c r="AL2" s="45"/>
      <c r="AM2" s="45"/>
      <c r="AN2" s="45"/>
      <c r="AO2" s="45"/>
      <c r="AP2" s="45"/>
    </row>
    <row r="3" spans="1:42" ht="16.5">
      <c r="A3" s="64"/>
      <c r="B3" s="64"/>
      <c r="C3" s="65" t="s">
        <v>100</v>
      </c>
      <c r="D3" s="67" t="str">
        <f>宏站验收记录单!Z3</f>
        <v/>
      </c>
      <c r="E3" s="62"/>
      <c r="F3" s="62"/>
      <c r="N3" s="39" t="s">
        <v>192</v>
      </c>
      <c r="O3" s="40">
        <f>O1-O2</f>
        <v>3</v>
      </c>
      <c r="S3" s="40">
        <f t="shared" si="0"/>
        <v>1</v>
      </c>
      <c r="T3" s="41" t="s">
        <v>127</v>
      </c>
      <c r="U3" s="42">
        <v>100664905</v>
      </c>
      <c r="V3" s="42" t="s">
        <v>421</v>
      </c>
      <c r="AA3" s="43" t="s">
        <v>354</v>
      </c>
      <c r="AB3" s="46"/>
    </row>
    <row r="4" spans="1:42" ht="17.25" thickBot="1">
      <c r="A4" s="64"/>
      <c r="B4" s="64"/>
      <c r="C4" s="64"/>
      <c r="D4" s="64"/>
      <c r="E4" s="62"/>
      <c r="F4" s="62"/>
      <c r="S4" s="40" t="str">
        <f t="shared" ref="S4:S20" si="1">IF(U4="","",1)</f>
        <v/>
      </c>
      <c r="T4" s="41" t="s">
        <v>207</v>
      </c>
      <c r="AA4" s="43" t="s">
        <v>257</v>
      </c>
      <c r="AB4" s="46"/>
    </row>
    <row r="5" spans="1:42" ht="17.25" thickBot="1">
      <c r="A5" s="537" t="s">
        <v>101</v>
      </c>
      <c r="B5" s="537"/>
      <c r="C5" s="537"/>
      <c r="D5" s="537"/>
      <c r="E5" s="62"/>
      <c r="F5" s="62"/>
      <c r="S5" s="40" t="str">
        <f t="shared" si="1"/>
        <v/>
      </c>
      <c r="T5" s="41" t="s">
        <v>208</v>
      </c>
      <c r="AA5" s="43" t="s">
        <v>111</v>
      </c>
      <c r="AB5" s="46"/>
    </row>
    <row r="6" spans="1:42" ht="16.5">
      <c r="A6" s="68" t="s">
        <v>102</v>
      </c>
      <c r="B6" s="69" t="str">
        <f>宏站验收记录单!F3</f>
        <v>长沙县海吉星菜市场北侧HL-D3900393222PT</v>
      </c>
      <c r="C6" s="70" t="s">
        <v>103</v>
      </c>
      <c r="D6" s="71" t="str">
        <f>宏站验收记录单!Z5</f>
        <v>长沙县</v>
      </c>
      <c r="E6" s="60"/>
      <c r="F6" s="60"/>
      <c r="N6" s="40"/>
      <c r="S6" s="40" t="str">
        <f t="shared" si="1"/>
        <v/>
      </c>
      <c r="T6" s="41" t="s">
        <v>209</v>
      </c>
      <c r="AA6" s="43" t="s">
        <v>113</v>
      </c>
      <c r="AB6" s="46"/>
    </row>
    <row r="7" spans="1:42" ht="16.5">
      <c r="A7" s="72" t="s">
        <v>104</v>
      </c>
      <c r="B7" s="547" t="str">
        <f>宏站验收记录单!F7</f>
        <v/>
      </c>
      <c r="C7" s="548"/>
      <c r="D7" s="549"/>
      <c r="E7" s="60"/>
      <c r="F7" s="60"/>
      <c r="N7" s="40"/>
      <c r="S7" s="40" t="str">
        <f t="shared" si="1"/>
        <v/>
      </c>
      <c r="T7" s="41" t="s">
        <v>210</v>
      </c>
      <c r="AA7" s="43" t="s">
        <v>254</v>
      </c>
      <c r="AB7" s="46"/>
    </row>
    <row r="8" spans="1:42" ht="16.5">
      <c r="A8" s="72" t="s">
        <v>105</v>
      </c>
      <c r="B8" s="69" t="str">
        <f>宏站验收记录单!Z7</f>
        <v>宏站</v>
      </c>
      <c r="C8" s="73" t="s">
        <v>339</v>
      </c>
      <c r="D8" s="71" t="str">
        <f>IF(AB23="","",AB23)</f>
        <v/>
      </c>
      <c r="E8" s="60"/>
      <c r="F8" s="60"/>
      <c r="N8" s="40"/>
      <c r="S8" s="40" t="str">
        <f t="shared" si="1"/>
        <v/>
      </c>
      <c r="T8" s="41" t="s">
        <v>211</v>
      </c>
      <c r="AA8" s="43" t="s">
        <v>116</v>
      </c>
      <c r="AB8" s="46"/>
    </row>
    <row r="9" spans="1:42" ht="17.25" thickBot="1">
      <c r="A9" s="74" t="s">
        <v>13</v>
      </c>
      <c r="B9" s="75" t="str">
        <f>宏站验收记录单!N13</f>
        <v/>
      </c>
      <c r="C9" s="76" t="s">
        <v>14</v>
      </c>
      <c r="D9" s="77" t="str">
        <f>宏站验收记录单!N14</f>
        <v/>
      </c>
      <c r="E9" s="60"/>
      <c r="F9" s="60"/>
      <c r="S9" s="40" t="str">
        <f t="shared" si="1"/>
        <v/>
      </c>
      <c r="T9" s="41" t="s">
        <v>212</v>
      </c>
      <c r="AA9" s="43" t="s">
        <v>255</v>
      </c>
      <c r="AB9" s="46"/>
    </row>
    <row r="10" spans="1:42" ht="17.25" thickBot="1">
      <c r="A10" s="78"/>
      <c r="B10" s="78"/>
      <c r="C10" s="78"/>
      <c r="D10" s="78"/>
      <c r="E10" s="60"/>
      <c r="F10" s="60"/>
      <c r="S10" s="40" t="str">
        <f t="shared" si="1"/>
        <v/>
      </c>
      <c r="T10" s="41" t="s">
        <v>213</v>
      </c>
      <c r="AA10" s="43" t="s">
        <v>119</v>
      </c>
      <c r="AB10" s="46"/>
    </row>
    <row r="11" spans="1:42" ht="17.25" thickBot="1">
      <c r="A11" s="538" t="s">
        <v>106</v>
      </c>
      <c r="B11" s="539"/>
      <c r="C11" s="539"/>
      <c r="D11" s="540"/>
      <c r="E11" s="60"/>
      <c r="F11" s="60"/>
      <c r="S11" s="40" t="str">
        <f t="shared" si="1"/>
        <v/>
      </c>
      <c r="T11" s="41" t="s">
        <v>343</v>
      </c>
      <c r="AA11" s="43" t="s">
        <v>256</v>
      </c>
      <c r="AB11" s="46"/>
    </row>
    <row r="12" spans="1:42" ht="16.5">
      <c r="A12" s="68" t="s">
        <v>107</v>
      </c>
      <c r="B12" s="79" t="str">
        <f>IF(AB2="","",AB2)</f>
        <v/>
      </c>
      <c r="C12" s="80" t="s">
        <v>108</v>
      </c>
      <c r="D12" s="81" t="str">
        <f>IF(AB12="","",AB12)</f>
        <v/>
      </c>
      <c r="E12" s="60"/>
      <c r="F12" s="60"/>
      <c r="S12" s="40" t="str">
        <f t="shared" si="1"/>
        <v/>
      </c>
      <c r="T12" s="41" t="s">
        <v>344</v>
      </c>
      <c r="AA12" s="43" t="s">
        <v>108</v>
      </c>
      <c r="AB12" s="46"/>
    </row>
    <row r="13" spans="1:42" ht="16.5">
      <c r="A13" s="72" t="s">
        <v>109</v>
      </c>
      <c r="B13" s="79" t="str">
        <f>IF(AND(AB3="",AB4=""),"",AB3&amp;"/"&amp;AB4)</f>
        <v/>
      </c>
      <c r="C13" s="82" t="s">
        <v>110</v>
      </c>
      <c r="D13" s="83" t="str">
        <f>IF(AB13="","",AB13)</f>
        <v/>
      </c>
      <c r="E13" s="60"/>
      <c r="F13" s="62"/>
      <c r="S13" s="40" t="str">
        <f t="shared" si="1"/>
        <v/>
      </c>
      <c r="T13" s="41" t="s">
        <v>345</v>
      </c>
      <c r="AA13" s="43" t="s">
        <v>110</v>
      </c>
      <c r="AB13" s="46"/>
    </row>
    <row r="14" spans="1:42" ht="16.5">
      <c r="A14" s="72" t="s">
        <v>111</v>
      </c>
      <c r="B14" s="79" t="str">
        <f>IF(AB5="","",AB5)</f>
        <v/>
      </c>
      <c r="C14" s="82" t="s">
        <v>112</v>
      </c>
      <c r="D14" s="83" t="str">
        <f>IF(AB14="","",AB14)</f>
        <v/>
      </c>
      <c r="E14" s="60"/>
      <c r="F14" s="60"/>
      <c r="S14" s="40" t="str">
        <f t="shared" si="1"/>
        <v/>
      </c>
      <c r="T14" s="41" t="s">
        <v>346</v>
      </c>
      <c r="AA14" s="43" t="s">
        <v>112</v>
      </c>
      <c r="AB14" s="46"/>
    </row>
    <row r="15" spans="1:42" ht="16.5">
      <c r="A15" s="72" t="s">
        <v>113</v>
      </c>
      <c r="B15" s="541" t="str">
        <f>IF(AB6="","",AB6)</f>
        <v/>
      </c>
      <c r="C15" s="541"/>
      <c r="D15" s="542"/>
      <c r="E15" s="60"/>
      <c r="F15" s="60"/>
      <c r="S15" s="40" t="str">
        <f t="shared" si="1"/>
        <v/>
      </c>
      <c r="T15" s="41" t="s">
        <v>347</v>
      </c>
      <c r="AA15" s="43" t="s">
        <v>287</v>
      </c>
      <c r="AB15" s="46"/>
    </row>
    <row r="16" spans="1:42" ht="16.5">
      <c r="A16" s="72" t="s">
        <v>114</v>
      </c>
      <c r="B16" s="541" t="str">
        <f>IF(AB7="","",AB7)</f>
        <v/>
      </c>
      <c r="C16" s="541" t="s">
        <v>115</v>
      </c>
      <c r="D16" s="542"/>
      <c r="E16" s="60"/>
      <c r="F16" s="60"/>
      <c r="S16" s="40" t="str">
        <f t="shared" si="1"/>
        <v/>
      </c>
      <c r="T16" s="41" t="s">
        <v>348</v>
      </c>
      <c r="AA16" s="43" t="s">
        <v>288</v>
      </c>
      <c r="AB16" s="46"/>
    </row>
    <row r="17" spans="1:28" ht="16.5">
      <c r="A17" s="72" t="s">
        <v>116</v>
      </c>
      <c r="B17" s="541" t="str">
        <f>IF(AB8="","",AB8)</f>
        <v/>
      </c>
      <c r="C17" s="541"/>
      <c r="D17" s="542"/>
      <c r="E17" s="60"/>
      <c r="F17" s="60"/>
      <c r="S17" s="40" t="str">
        <f t="shared" si="1"/>
        <v/>
      </c>
      <c r="T17" s="41" t="s">
        <v>349</v>
      </c>
      <c r="AA17" s="43" t="s">
        <v>307</v>
      </c>
      <c r="AB17" s="46"/>
    </row>
    <row r="18" spans="1:28" ht="16.5">
      <c r="A18" s="72" t="s">
        <v>114</v>
      </c>
      <c r="B18" s="541" t="str">
        <f>IF(AB9="","",AB9)</f>
        <v/>
      </c>
      <c r="C18" s="541" t="s">
        <v>115</v>
      </c>
      <c r="D18" s="542"/>
      <c r="E18" s="60"/>
      <c r="F18" s="60"/>
      <c r="S18" s="40" t="str">
        <f t="shared" si="1"/>
        <v/>
      </c>
      <c r="T18" s="41" t="s">
        <v>350</v>
      </c>
      <c r="AA18" s="43" t="s">
        <v>308</v>
      </c>
      <c r="AB18" s="46"/>
    </row>
    <row r="19" spans="1:28" ht="16.5">
      <c r="A19" s="72" t="s">
        <v>117</v>
      </c>
      <c r="B19" s="79" t="str">
        <f>IF(AND((宏站验收记录单!K30)&lt;&gt;"",(宏站验收记录单!S30)&lt;&gt;"",(宏站验收记录单!AA30)&lt;&gt;""),(宏站验收记录单!K30)&amp;"/"&amp;(宏站验收记录单!S30)&amp;"/"&amp;(宏站验收记录单!AA30),IF(AND((宏站验收记录单!K30)&lt;&gt;"",(宏站验收记录单!S30)&lt;&gt;"",(宏站验收记录单!AA30)=""),(宏站验收记录单!K30)&amp;"/"&amp;(宏站验收记录单!S30),IF(AND((宏站验收记录单!K30)&lt;&gt;"",(宏站验收记录单!S30)="",(宏站验收记录单!AA30)=""),(宏站验收记录单!K30),"")))</f>
        <v/>
      </c>
      <c r="C19" s="82" t="s">
        <v>118</v>
      </c>
      <c r="D19" s="83" t="str">
        <f>IF(AB16="","",AB16)</f>
        <v/>
      </c>
      <c r="E19" s="60"/>
      <c r="F19" s="60"/>
      <c r="S19" s="40" t="str">
        <f t="shared" si="1"/>
        <v/>
      </c>
      <c r="T19" s="41" t="s">
        <v>351</v>
      </c>
      <c r="AA19" s="43" t="s">
        <v>309</v>
      </c>
      <c r="AB19" s="46"/>
    </row>
    <row r="20" spans="1:28" ht="16.5">
      <c r="A20" s="72" t="s">
        <v>119</v>
      </c>
      <c r="B20" s="79" t="str">
        <f>IF(AB10="","",AB10)</f>
        <v/>
      </c>
      <c r="C20" s="82" t="s">
        <v>120</v>
      </c>
      <c r="D20" s="83" t="str">
        <f>IF(AB15="","",AB15)</f>
        <v/>
      </c>
      <c r="E20" s="60"/>
      <c r="F20" s="60"/>
      <c r="S20" s="40" t="str">
        <f t="shared" si="1"/>
        <v/>
      </c>
      <c r="T20" s="41" t="s">
        <v>352</v>
      </c>
      <c r="AA20" s="43" t="s">
        <v>310</v>
      </c>
      <c r="AB20" s="46"/>
    </row>
    <row r="21" spans="1:28" ht="17.25" thickBot="1">
      <c r="A21" s="74" t="s">
        <v>12</v>
      </c>
      <c r="B21" s="543" t="str">
        <f>IF(AB11="","",AB11)</f>
        <v/>
      </c>
      <c r="C21" s="543"/>
      <c r="D21" s="544"/>
      <c r="E21" s="60"/>
      <c r="F21" s="60"/>
      <c r="AA21" s="43" t="s">
        <v>311</v>
      </c>
      <c r="AB21" s="46"/>
    </row>
    <row r="22" spans="1:28" ht="17.25" thickBot="1">
      <c r="A22" s="78"/>
      <c r="B22" s="78"/>
      <c r="C22" s="78"/>
      <c r="D22" s="78"/>
      <c r="E22" s="60"/>
      <c r="F22" s="60"/>
      <c r="AA22" s="43" t="s">
        <v>312</v>
      </c>
      <c r="AB22" s="46"/>
    </row>
    <row r="23" spans="1:28" ht="17.25" thickBot="1">
      <c r="A23" s="538" t="s">
        <v>121</v>
      </c>
      <c r="B23" s="539"/>
      <c r="C23" s="539"/>
      <c r="D23" s="540"/>
      <c r="E23" s="60"/>
      <c r="F23" s="60"/>
      <c r="AA23" s="43" t="s">
        <v>340</v>
      </c>
      <c r="AB23" s="46"/>
    </row>
    <row r="24" spans="1:28" ht="17.25" thickBot="1">
      <c r="A24" s="545" t="s">
        <v>122</v>
      </c>
      <c r="B24" s="545"/>
      <c r="C24" s="545"/>
      <c r="D24" s="546"/>
      <c r="E24" s="60"/>
      <c r="F24" s="60"/>
      <c r="AB24" s="46"/>
    </row>
    <row r="25" spans="1:28" ht="16.5">
      <c r="A25" s="533" t="s">
        <v>123</v>
      </c>
      <c r="B25" s="534"/>
      <c r="C25" s="535" t="s">
        <v>156</v>
      </c>
      <c r="D25" s="535"/>
      <c r="E25" s="60"/>
      <c r="F25" s="60"/>
    </row>
    <row r="26" spans="1:28" ht="170.25" customHeight="1">
      <c r="A26" s="550"/>
      <c r="B26" s="551"/>
      <c r="C26" s="550"/>
      <c r="D26" s="552"/>
      <c r="E26" s="62"/>
      <c r="F26" s="62"/>
    </row>
    <row r="27" spans="1:28" ht="16.5">
      <c r="A27" s="553" t="s">
        <v>124</v>
      </c>
      <c r="B27" s="554"/>
      <c r="C27" s="555"/>
      <c r="D27" s="554"/>
      <c r="E27" s="62"/>
      <c r="F27" s="62"/>
    </row>
    <row r="28" spans="1:28" ht="170.25" customHeight="1" thickBot="1">
      <c r="A28" s="556"/>
      <c r="B28" s="557"/>
      <c r="C28" s="558"/>
      <c r="D28" s="559"/>
      <c r="E28" s="62"/>
      <c r="F28" s="62"/>
    </row>
    <row r="29" spans="1:28" ht="17.25" thickBot="1">
      <c r="A29" s="560" t="s">
        <v>167</v>
      </c>
      <c r="B29" s="545"/>
      <c r="C29" s="545"/>
      <c r="D29" s="546"/>
      <c r="E29" s="60"/>
      <c r="F29" s="60"/>
    </row>
    <row r="30" spans="1:28" ht="16.5">
      <c r="A30" s="561" t="s">
        <v>125</v>
      </c>
      <c r="B30" s="562"/>
      <c r="C30" s="561" t="s">
        <v>126</v>
      </c>
      <c r="D30" s="562"/>
      <c r="E30" s="62"/>
      <c r="F30" s="62"/>
    </row>
    <row r="31" spans="1:28" ht="170.25" customHeight="1">
      <c r="A31" s="550"/>
      <c r="B31" s="552"/>
      <c r="C31" s="550"/>
      <c r="D31" s="552"/>
      <c r="E31" s="62"/>
      <c r="F31" s="62"/>
    </row>
    <row r="32" spans="1:28" ht="16.5">
      <c r="A32" s="563" t="s">
        <v>127</v>
      </c>
      <c r="B32" s="564"/>
      <c r="C32" s="550"/>
      <c r="D32" s="552"/>
      <c r="E32" s="62"/>
      <c r="F32" s="62"/>
    </row>
    <row r="33" spans="1:7" ht="170.25" customHeight="1" thickBot="1">
      <c r="A33" s="565"/>
      <c r="B33" s="566"/>
      <c r="C33" s="565"/>
      <c r="D33" s="566"/>
      <c r="E33" s="62"/>
      <c r="F33" s="62"/>
      <c r="G33" s="45"/>
    </row>
    <row r="34" spans="1:7" ht="17.25" thickBot="1">
      <c r="A34" s="560" t="s">
        <v>128</v>
      </c>
      <c r="B34" s="545"/>
      <c r="C34" s="545"/>
      <c r="D34" s="546"/>
      <c r="E34" s="62"/>
      <c r="F34" s="62"/>
      <c r="G34" s="38"/>
    </row>
    <row r="35" spans="1:7" ht="16.5">
      <c r="A35" s="555" t="s">
        <v>129</v>
      </c>
      <c r="B35" s="554"/>
      <c r="C35" s="555" t="s">
        <v>130</v>
      </c>
      <c r="D35" s="554"/>
      <c r="E35" s="62"/>
      <c r="F35" s="62"/>
      <c r="G35" s="38"/>
    </row>
    <row r="36" spans="1:7" ht="170.25" customHeight="1">
      <c r="A36" s="550"/>
      <c r="B36" s="552"/>
      <c r="C36" s="550"/>
      <c r="D36" s="552"/>
      <c r="E36" s="62"/>
      <c r="F36" s="62"/>
      <c r="G36" s="38"/>
    </row>
    <row r="37" spans="1:7" ht="16.5">
      <c r="A37" s="550" t="s">
        <v>131</v>
      </c>
      <c r="B37" s="552"/>
      <c r="C37" s="550" t="s">
        <v>132</v>
      </c>
      <c r="D37" s="552"/>
      <c r="E37" s="62"/>
      <c r="F37" s="62"/>
      <c r="G37" s="38"/>
    </row>
    <row r="38" spans="1:7" ht="170.25" customHeight="1">
      <c r="A38" s="550"/>
      <c r="B38" s="552"/>
      <c r="C38" s="550"/>
      <c r="D38" s="552"/>
      <c r="E38" s="62"/>
      <c r="F38" s="62"/>
      <c r="G38" s="38"/>
    </row>
    <row r="39" spans="1:7" ht="16.5">
      <c r="A39" s="550" t="s">
        <v>133</v>
      </c>
      <c r="B39" s="552"/>
      <c r="C39" s="550" t="s">
        <v>134</v>
      </c>
      <c r="D39" s="552"/>
      <c r="E39" s="62"/>
      <c r="F39" s="62"/>
      <c r="G39" s="38"/>
    </row>
    <row r="40" spans="1:7" ht="170.25" customHeight="1">
      <c r="A40" s="550"/>
      <c r="B40" s="552"/>
      <c r="C40" s="550"/>
      <c r="D40" s="552"/>
      <c r="E40" s="62"/>
      <c r="F40" s="62"/>
      <c r="G40" s="38"/>
    </row>
    <row r="41" spans="1:7" ht="16.5">
      <c r="A41" s="550" t="s">
        <v>135</v>
      </c>
      <c r="B41" s="552"/>
      <c r="C41" s="550" t="s">
        <v>136</v>
      </c>
      <c r="D41" s="552"/>
      <c r="E41" s="62"/>
      <c r="F41" s="62"/>
      <c r="G41" s="38"/>
    </row>
    <row r="42" spans="1:7" ht="170.25" customHeight="1">
      <c r="A42" s="550"/>
      <c r="B42" s="552"/>
      <c r="C42" s="550"/>
      <c r="D42" s="552"/>
      <c r="E42" s="62"/>
      <c r="F42" s="62"/>
      <c r="G42" s="38"/>
    </row>
    <row r="44" spans="1:7" ht="14.25">
      <c r="A44" s="47" t="s">
        <v>137</v>
      </c>
      <c r="B44" s="62"/>
      <c r="C44" s="62"/>
      <c r="D44" s="62"/>
      <c r="E44" s="62"/>
      <c r="F44" s="62"/>
      <c r="G44" s="38"/>
    </row>
    <row r="45" spans="1:7">
      <c r="A45" s="48" t="s">
        <v>138</v>
      </c>
      <c r="B45" s="49" t="s">
        <v>139</v>
      </c>
      <c r="C45" s="62"/>
      <c r="D45" s="62"/>
      <c r="E45" s="62"/>
      <c r="F45" s="62"/>
      <c r="G45" s="38"/>
    </row>
    <row r="46" spans="1:7">
      <c r="A46" s="49" t="s">
        <v>140</v>
      </c>
      <c r="B46" s="49" t="s">
        <v>141</v>
      </c>
      <c r="C46" s="62"/>
      <c r="D46" s="62"/>
      <c r="E46" s="62"/>
      <c r="F46" s="62"/>
      <c r="G46" s="38"/>
    </row>
    <row r="47" spans="1:7">
      <c r="A47" s="49" t="s">
        <v>142</v>
      </c>
      <c r="B47" s="49" t="s">
        <v>143</v>
      </c>
      <c r="C47" s="62"/>
      <c r="D47" s="62"/>
      <c r="E47" s="62"/>
      <c r="F47" s="62"/>
      <c r="G47" s="38"/>
    </row>
    <row r="48" spans="1:7">
      <c r="A48" s="48" t="s">
        <v>144</v>
      </c>
      <c r="B48" s="49" t="s">
        <v>145</v>
      </c>
      <c r="C48" s="62"/>
      <c r="D48" s="62"/>
      <c r="E48" s="62"/>
      <c r="F48" s="62"/>
      <c r="G48" s="38"/>
    </row>
    <row r="49" spans="1:2">
      <c r="A49" s="49" t="s">
        <v>146</v>
      </c>
      <c r="B49" s="49" t="s">
        <v>147</v>
      </c>
    </row>
    <row r="50" spans="1:2">
      <c r="A50" s="49" t="s">
        <v>148</v>
      </c>
      <c r="B50" s="49" t="s">
        <v>149</v>
      </c>
    </row>
    <row r="51" spans="1:2">
      <c r="A51" s="49" t="s">
        <v>150</v>
      </c>
      <c r="B51" s="49" t="s">
        <v>151</v>
      </c>
    </row>
    <row r="52" spans="1:2">
      <c r="A52" s="568" t="s">
        <v>152</v>
      </c>
      <c r="B52" s="567" t="s">
        <v>153</v>
      </c>
    </row>
    <row r="53" spans="1:2">
      <c r="A53" s="568"/>
      <c r="B53" s="567"/>
    </row>
  </sheetData>
  <mergeCells count="47">
    <mergeCell ref="B52:B53"/>
    <mergeCell ref="A52:A53"/>
    <mergeCell ref="A40:B40"/>
    <mergeCell ref="C40:D40"/>
    <mergeCell ref="A41:B41"/>
    <mergeCell ref="C41:D41"/>
    <mergeCell ref="A42:B42"/>
    <mergeCell ref="C42:D42"/>
    <mergeCell ref="A37:B37"/>
    <mergeCell ref="C37:D37"/>
    <mergeCell ref="A38:B38"/>
    <mergeCell ref="C38:D38"/>
    <mergeCell ref="A39:B39"/>
    <mergeCell ref="C39:D39"/>
    <mergeCell ref="A36:B36"/>
    <mergeCell ref="C36:D36"/>
    <mergeCell ref="A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D34"/>
    <mergeCell ref="A35:B35"/>
    <mergeCell ref="C35:D35"/>
    <mergeCell ref="A26:B26"/>
    <mergeCell ref="C26:D26"/>
    <mergeCell ref="A27:B27"/>
    <mergeCell ref="C27:D27"/>
    <mergeCell ref="A28:B28"/>
    <mergeCell ref="C28:D28"/>
    <mergeCell ref="A25:B25"/>
    <mergeCell ref="C25:D25"/>
    <mergeCell ref="A1:D1"/>
    <mergeCell ref="A5:D5"/>
    <mergeCell ref="A11:D11"/>
    <mergeCell ref="B15:D15"/>
    <mergeCell ref="B16:D16"/>
    <mergeCell ref="B17:D17"/>
    <mergeCell ref="B18:D18"/>
    <mergeCell ref="B21:D21"/>
    <mergeCell ref="A23:D23"/>
    <mergeCell ref="A24:D24"/>
    <mergeCell ref="B7:D7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3"/>
  <sheetViews>
    <sheetView zoomScale="85" zoomScaleNormal="85" workbookViewId="0"/>
  </sheetViews>
  <sheetFormatPr defaultRowHeight="13.5"/>
  <cols>
    <col min="1" max="1" width="7.125" style="37" customWidth="1"/>
    <col min="2" max="2" width="16.875" style="37" customWidth="1"/>
    <col min="3" max="3" width="28.625" style="37" customWidth="1"/>
    <col min="4" max="4" width="32.875" style="37" customWidth="1"/>
    <col min="5" max="16384" width="9" style="36"/>
  </cols>
  <sheetData>
    <row r="1" spans="1:4">
      <c r="A1" s="3" t="s">
        <v>154</v>
      </c>
      <c r="B1" s="3" t="s">
        <v>289</v>
      </c>
      <c r="C1" s="3" t="s">
        <v>290</v>
      </c>
      <c r="D1" s="3" t="s">
        <v>291</v>
      </c>
    </row>
    <row r="2" spans="1:4" ht="237.95" customHeight="1">
      <c r="A2" s="4"/>
      <c r="B2" s="9"/>
      <c r="C2" s="5"/>
      <c r="D2" s="4"/>
    </row>
    <row r="3" spans="1:4" ht="237.95" customHeight="1">
      <c r="A3" s="4"/>
      <c r="B3" s="4"/>
      <c r="C3" s="4"/>
      <c r="D3" s="4"/>
    </row>
    <row r="4" spans="1:4" ht="237.95" customHeight="1">
      <c r="A4" s="4"/>
      <c r="B4" s="4"/>
      <c r="C4" s="4"/>
      <c r="D4" s="4"/>
    </row>
    <row r="5" spans="1:4" ht="237.95" customHeight="1">
      <c r="A5" s="4"/>
      <c r="B5" s="4"/>
      <c r="C5" s="4"/>
      <c r="D5" s="4"/>
    </row>
    <row r="6" spans="1:4" ht="237.95" customHeight="1">
      <c r="A6" s="4"/>
      <c r="B6" s="9"/>
      <c r="C6" s="5"/>
      <c r="D6" s="4"/>
    </row>
    <row r="7" spans="1:4" ht="237.95" customHeight="1">
      <c r="A7" s="4"/>
      <c r="B7" s="4"/>
      <c r="C7" s="4"/>
      <c r="D7" s="4"/>
    </row>
    <row r="8" spans="1:4" ht="237.95" customHeight="1">
      <c r="A8" s="4"/>
      <c r="B8" s="4"/>
      <c r="C8" s="4"/>
      <c r="D8" s="4"/>
    </row>
    <row r="9" spans="1:4" ht="237.95" customHeight="1">
      <c r="A9" s="4"/>
      <c r="B9" s="4"/>
      <c r="C9" s="4"/>
      <c r="D9" s="4"/>
    </row>
    <row r="10" spans="1:4" ht="237.95" customHeight="1">
      <c r="A10" s="4"/>
      <c r="B10" s="9"/>
      <c r="C10" s="5"/>
      <c r="D10" s="4"/>
    </row>
    <row r="11" spans="1:4" ht="237.95" customHeight="1">
      <c r="A11" s="4"/>
      <c r="B11" s="4"/>
      <c r="C11" s="4"/>
      <c r="D11" s="4"/>
    </row>
    <row r="12" spans="1:4" ht="237.95" customHeight="1">
      <c r="A12" s="4"/>
      <c r="B12" s="4"/>
      <c r="C12" s="4"/>
      <c r="D12" s="4"/>
    </row>
    <row r="13" spans="1:4" ht="237.95" customHeight="1">
      <c r="A13" s="4"/>
      <c r="B13" s="4"/>
      <c r="C13" s="4"/>
      <c r="D13" s="4"/>
    </row>
    <row r="14" spans="1:4" ht="237.95" customHeight="1">
      <c r="A14" s="4"/>
      <c r="B14" s="9"/>
      <c r="C14" s="5"/>
      <c r="D14" s="4"/>
    </row>
    <row r="15" spans="1:4" ht="237.95" customHeight="1">
      <c r="A15" s="4"/>
      <c r="B15" s="4"/>
      <c r="C15" s="4"/>
      <c r="D15" s="4"/>
    </row>
    <row r="16" spans="1:4" ht="237.95" customHeight="1">
      <c r="A16" s="4"/>
      <c r="B16" s="4"/>
      <c r="C16" s="4"/>
      <c r="D16" s="4"/>
    </row>
    <row r="17" spans="1:4" ht="237.95" customHeight="1">
      <c r="A17" s="4"/>
      <c r="B17" s="4"/>
      <c r="C17" s="4"/>
      <c r="D17" s="4"/>
    </row>
    <row r="18" spans="1:4" ht="237.95" customHeight="1">
      <c r="A18" s="4"/>
      <c r="B18" s="9"/>
      <c r="C18" s="5"/>
      <c r="D18" s="4"/>
    </row>
    <row r="19" spans="1:4" ht="237.95" customHeight="1">
      <c r="A19" s="4"/>
      <c r="B19" s="4"/>
      <c r="C19" s="4"/>
      <c r="D19" s="4"/>
    </row>
    <row r="20" spans="1:4" ht="237.95" customHeight="1">
      <c r="A20" s="4"/>
      <c r="B20" s="4"/>
      <c r="C20" s="4"/>
      <c r="D20" s="4"/>
    </row>
    <row r="21" spans="1:4" ht="237.95" customHeight="1">
      <c r="A21" s="4"/>
      <c r="B21" s="4"/>
      <c r="C21" s="4"/>
      <c r="D21" s="4"/>
    </row>
    <row r="22" spans="1:4" ht="237.95" customHeight="1">
      <c r="A22" s="4"/>
      <c r="B22" s="9"/>
      <c r="C22" s="5"/>
      <c r="D22" s="4"/>
    </row>
    <row r="23" spans="1:4" ht="237.95" customHeight="1">
      <c r="A23" s="4"/>
      <c r="B23" s="4"/>
      <c r="C23" s="4"/>
      <c r="D23" s="4"/>
    </row>
    <row r="24" spans="1:4" ht="237.95" customHeight="1">
      <c r="A24" s="4"/>
      <c r="B24" s="4"/>
      <c r="C24" s="4"/>
      <c r="D24" s="4"/>
    </row>
    <row r="25" spans="1:4" ht="237.95" customHeight="1">
      <c r="A25" s="4"/>
      <c r="B25" s="4"/>
      <c r="C25" s="4"/>
      <c r="D25" s="4"/>
    </row>
    <row r="26" spans="1:4" ht="237.95" customHeight="1">
      <c r="A26" s="4"/>
      <c r="B26" s="9"/>
      <c r="C26" s="5"/>
      <c r="D26" s="4"/>
    </row>
    <row r="27" spans="1:4" ht="237.95" customHeight="1">
      <c r="A27" s="4"/>
      <c r="B27" s="4"/>
      <c r="C27" s="4"/>
      <c r="D27" s="4"/>
    </row>
    <row r="28" spans="1:4" ht="237.95" customHeight="1">
      <c r="A28" s="4"/>
      <c r="B28" s="4"/>
      <c r="C28" s="4"/>
      <c r="D28" s="4"/>
    </row>
    <row r="29" spans="1:4" ht="237.95" customHeight="1">
      <c r="A29" s="4"/>
      <c r="B29" s="4"/>
      <c r="C29" s="4"/>
      <c r="D29" s="4"/>
    </row>
    <row r="30" spans="1:4" ht="237.95" customHeight="1">
      <c r="A30" s="4"/>
      <c r="B30" s="9"/>
      <c r="C30" s="5"/>
      <c r="D30" s="4"/>
    </row>
    <row r="31" spans="1:4" ht="237.95" customHeight="1">
      <c r="A31" s="4"/>
      <c r="B31" s="4"/>
      <c r="C31" s="4"/>
      <c r="D31" s="4"/>
    </row>
    <row r="32" spans="1:4" ht="237.95" customHeight="1">
      <c r="A32" s="4"/>
      <c r="B32" s="4"/>
      <c r="C32" s="4"/>
      <c r="D32" s="4"/>
    </row>
    <row r="33" spans="1:4" ht="237.95" customHeight="1">
      <c r="A33" s="4"/>
      <c r="B33" s="4"/>
      <c r="C33" s="4"/>
      <c r="D33" s="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6"/>
  <sheetViews>
    <sheetView zoomScale="75" zoomScaleNormal="75" workbookViewId="0">
      <selection sqref="A1:AX1"/>
    </sheetView>
  </sheetViews>
  <sheetFormatPr defaultRowHeight="13.5"/>
  <cols>
    <col min="1" max="4" width="2.375" style="87" customWidth="1"/>
    <col min="5" max="15" width="2.625" style="87" customWidth="1"/>
    <col min="16" max="27" width="2.375" style="87" customWidth="1"/>
    <col min="28" max="28" width="3.625" style="87" customWidth="1"/>
    <col min="29" max="31" width="2.375" style="87" customWidth="1"/>
    <col min="32" max="32" width="4.5" style="87" customWidth="1"/>
    <col min="33" max="39" width="2.375" style="87" customWidth="1"/>
    <col min="40" max="40" width="5.125" style="87" customWidth="1"/>
    <col min="41" max="49" width="2.375" style="87" customWidth="1"/>
    <col min="50" max="50" width="19.125" style="87" customWidth="1"/>
    <col min="51" max="56" width="12.375" style="87" customWidth="1"/>
    <col min="57" max="57" width="14" style="100" customWidth="1"/>
    <col min="58" max="58" width="4.875" style="100" customWidth="1"/>
    <col min="59" max="75" width="9" style="87"/>
    <col min="76" max="77" width="9" style="36"/>
    <col min="78" max="78" width="30.5" style="36" bestFit="1" customWidth="1"/>
    <col min="79" max="84" width="9" style="36"/>
    <col min="85" max="85" width="9" style="216"/>
    <col min="86" max="16384" width="9" style="87"/>
  </cols>
  <sheetData>
    <row r="1" spans="1:81" ht="20.25">
      <c r="A1" s="569" t="s">
        <v>413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  <c r="T1" s="569"/>
      <c r="U1" s="569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  <c r="AG1" s="569"/>
      <c r="AH1" s="569"/>
      <c r="AI1" s="569"/>
      <c r="AJ1" s="569"/>
      <c r="AK1" s="569"/>
      <c r="AL1" s="569"/>
      <c r="AM1" s="569"/>
      <c r="AN1" s="569"/>
      <c r="AO1" s="569"/>
      <c r="AP1" s="569"/>
      <c r="AQ1" s="569"/>
      <c r="AR1" s="569"/>
      <c r="AS1" s="569"/>
      <c r="AT1" s="569"/>
      <c r="AU1" s="569"/>
      <c r="AV1" s="569"/>
      <c r="AW1" s="569"/>
      <c r="AX1" s="569"/>
      <c r="AY1" s="91"/>
      <c r="AZ1" s="91"/>
      <c r="BA1" s="91"/>
      <c r="BB1" s="91"/>
      <c r="BC1" s="91"/>
      <c r="BD1" s="91"/>
      <c r="BE1" s="91"/>
      <c r="BF1" s="33"/>
    </row>
    <row r="2" spans="1:81" ht="15.75" thickBot="1">
      <c r="A2" s="89" t="s">
        <v>0</v>
      </c>
      <c r="B2" s="93"/>
      <c r="C2" s="88" t="str">
        <f>宏站验收记录单!F3</f>
        <v>长沙县海吉星菜市场北侧HL-D3900393222PT</v>
      </c>
      <c r="D2" s="88"/>
      <c r="E2" s="88"/>
      <c r="F2" s="88"/>
      <c r="G2" s="88"/>
      <c r="H2" s="88"/>
      <c r="I2" s="85"/>
      <c r="J2" s="85"/>
      <c r="K2" s="90"/>
      <c r="L2" s="90"/>
      <c r="M2" s="90"/>
      <c r="N2" s="90"/>
      <c r="O2" s="90"/>
      <c r="P2" s="90"/>
      <c r="Q2" s="90"/>
      <c r="R2" s="90"/>
      <c r="S2" s="90"/>
      <c r="T2" s="90"/>
      <c r="U2" s="84"/>
      <c r="V2" s="85"/>
      <c r="W2" s="84"/>
      <c r="X2" s="86"/>
      <c r="Y2" s="86"/>
      <c r="Z2" s="92"/>
      <c r="AA2" s="570" t="s">
        <v>363</v>
      </c>
      <c r="AB2" s="570"/>
      <c r="AC2" s="571">
        <f>宏站验收记录单!F5</f>
        <v>393222</v>
      </c>
      <c r="AD2" s="571"/>
      <c r="AE2" s="571"/>
      <c r="AF2" s="571"/>
      <c r="AG2" s="571"/>
      <c r="AH2" s="572" t="s">
        <v>362</v>
      </c>
      <c r="AI2" s="572"/>
      <c r="AJ2" s="572"/>
      <c r="AK2" s="573" t="str">
        <f>宏站验收记录单!Z3</f>
        <v/>
      </c>
      <c r="AL2" s="573"/>
      <c r="AM2" s="573"/>
      <c r="AN2" s="573"/>
      <c r="AO2" s="573"/>
      <c r="AP2" s="573"/>
      <c r="AQ2" s="573"/>
      <c r="AR2" s="94"/>
      <c r="AS2" s="571" t="s">
        <v>361</v>
      </c>
      <c r="AT2" s="571"/>
      <c r="AU2" s="571"/>
      <c r="AV2" s="571"/>
      <c r="AW2" s="571"/>
      <c r="AX2" s="95" t="str">
        <f>IF(宏站验收记录单!I74="","",宏站验收记录单!I74)</f>
        <v/>
      </c>
      <c r="AY2" s="95"/>
      <c r="AZ2" s="95"/>
      <c r="BA2" s="95"/>
      <c r="BB2" s="95"/>
      <c r="BC2" s="95"/>
      <c r="BD2" s="95"/>
      <c r="BE2" s="95"/>
      <c r="BF2" s="33"/>
    </row>
    <row r="3" spans="1:81" ht="18.75">
      <c r="A3" s="574" t="s">
        <v>216</v>
      </c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  <c r="S3" s="575"/>
      <c r="T3" s="575"/>
      <c r="U3" s="575"/>
      <c r="V3" s="575"/>
      <c r="W3" s="575"/>
      <c r="X3" s="575"/>
      <c r="Y3" s="575"/>
      <c r="Z3" s="575"/>
      <c r="AA3" s="575"/>
      <c r="AB3" s="575"/>
      <c r="AC3" s="575"/>
      <c r="AD3" s="575"/>
      <c r="AE3" s="575"/>
      <c r="AF3" s="575"/>
      <c r="AG3" s="575"/>
      <c r="AH3" s="575"/>
      <c r="AI3" s="575"/>
      <c r="AJ3" s="575"/>
      <c r="AK3" s="575"/>
      <c r="AL3" s="575"/>
      <c r="AM3" s="575"/>
      <c r="AN3" s="575"/>
      <c r="AO3" s="373" t="s">
        <v>12</v>
      </c>
      <c r="AP3" s="373"/>
      <c r="AQ3" s="373"/>
      <c r="AR3" s="373"/>
      <c r="AS3" s="373"/>
      <c r="AT3" s="373"/>
      <c r="AU3" s="373"/>
      <c r="AV3" s="373"/>
      <c r="AW3" s="373"/>
      <c r="AX3" s="576"/>
      <c r="AY3" s="96"/>
      <c r="AZ3" s="96"/>
      <c r="BA3" s="96"/>
      <c r="BB3" s="96"/>
      <c r="BC3" s="96"/>
      <c r="BD3" s="96"/>
      <c r="BE3" s="96"/>
      <c r="BF3" s="97"/>
      <c r="CA3" s="36" t="s">
        <v>397</v>
      </c>
      <c r="CB3" s="36" t="s">
        <v>398</v>
      </c>
      <c r="CC3" s="36" t="s">
        <v>399</v>
      </c>
    </row>
    <row r="4" spans="1:81">
      <c r="A4" s="577" t="s">
        <v>67</v>
      </c>
      <c r="B4" s="578"/>
      <c r="C4" s="578"/>
      <c r="D4" s="578"/>
      <c r="E4" s="581" t="s">
        <v>68</v>
      </c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1" t="s">
        <v>168</v>
      </c>
      <c r="Q4" s="581"/>
      <c r="R4" s="581"/>
      <c r="S4" s="581"/>
      <c r="T4" s="581"/>
      <c r="U4" s="581"/>
      <c r="V4" s="581"/>
      <c r="W4" s="581" t="s">
        <v>169</v>
      </c>
      <c r="X4" s="581"/>
      <c r="Y4" s="581"/>
      <c r="Z4" s="581"/>
      <c r="AA4" s="581"/>
      <c r="AB4" s="581"/>
      <c r="AC4" s="581" t="s">
        <v>71</v>
      </c>
      <c r="AD4" s="581"/>
      <c r="AE4" s="581"/>
      <c r="AF4" s="581"/>
      <c r="AG4" s="581"/>
      <c r="AH4" s="581"/>
      <c r="AI4" s="581" t="s">
        <v>72</v>
      </c>
      <c r="AJ4" s="581"/>
      <c r="AK4" s="581"/>
      <c r="AL4" s="581"/>
      <c r="AM4" s="581"/>
      <c r="AN4" s="581"/>
      <c r="AO4" s="581" t="s">
        <v>73</v>
      </c>
      <c r="AP4" s="578"/>
      <c r="AQ4" s="578"/>
      <c r="AR4" s="578"/>
      <c r="AS4" s="578"/>
      <c r="AT4" s="578"/>
      <c r="AU4" s="578"/>
      <c r="AV4" s="578"/>
      <c r="AW4" s="578"/>
      <c r="AX4" s="582"/>
      <c r="AY4" s="98"/>
      <c r="AZ4" s="98"/>
      <c r="BA4" s="98"/>
      <c r="BB4" s="98"/>
      <c r="BC4" s="98"/>
      <c r="BD4" s="98"/>
      <c r="BE4" s="98"/>
      <c r="BF4" s="99"/>
      <c r="BZ4" s="36" t="s">
        <v>400</v>
      </c>
      <c r="CA4"/>
      <c r="CB4"/>
      <c r="CC4"/>
    </row>
    <row r="5" spans="1:81">
      <c r="A5" s="577"/>
      <c r="B5" s="578"/>
      <c r="C5" s="578"/>
      <c r="D5" s="578"/>
      <c r="E5" s="583" t="s">
        <v>392</v>
      </c>
      <c r="F5" s="583"/>
      <c r="G5" s="583"/>
      <c r="H5" s="583"/>
      <c r="I5" s="583"/>
      <c r="J5" s="583"/>
      <c r="K5" s="583"/>
      <c r="L5" s="583"/>
      <c r="M5" s="583"/>
      <c r="N5" s="583"/>
      <c r="O5" s="583"/>
      <c r="P5" s="584" t="str">
        <f>IF(CA4="","",IF(CA4&gt;=0,CA4,""))</f>
        <v/>
      </c>
      <c r="Q5" s="585"/>
      <c r="R5" s="585"/>
      <c r="S5" s="585"/>
      <c r="T5" s="585"/>
      <c r="U5" s="585"/>
      <c r="V5" s="586"/>
      <c r="W5" s="584" t="str">
        <f>IF(CA5="","",IF(CA5&gt;=0,CA5,""))</f>
        <v/>
      </c>
      <c r="X5" s="585"/>
      <c r="Y5" s="585"/>
      <c r="Z5" s="585"/>
      <c r="AA5" s="585"/>
      <c r="AB5" s="586"/>
      <c r="AC5" s="255" t="str">
        <f>IF(P5="","",IF(W5="",P5,P5-W5))</f>
        <v/>
      </c>
      <c r="AD5" s="587"/>
      <c r="AE5" s="587"/>
      <c r="AF5" s="587"/>
      <c r="AG5" s="587"/>
      <c r="AH5" s="256"/>
      <c r="AI5" s="588" t="str">
        <f>IF(P5="","",IF(W5="",0,IF(P5&lt;&gt;0,W5/P5,0)))</f>
        <v/>
      </c>
      <c r="AJ5" s="589"/>
      <c r="AK5" s="589"/>
      <c r="AL5" s="589"/>
      <c r="AM5" s="589"/>
      <c r="AN5" s="590"/>
      <c r="AO5" s="591"/>
      <c r="AP5" s="592"/>
      <c r="AQ5" s="592"/>
      <c r="AR5" s="592"/>
      <c r="AS5" s="592"/>
      <c r="AT5" s="592"/>
      <c r="AU5" s="592"/>
      <c r="AV5" s="592"/>
      <c r="AW5" s="592"/>
      <c r="AX5" s="593"/>
      <c r="AY5" s="99"/>
      <c r="AZ5" s="99"/>
      <c r="BA5" s="99"/>
      <c r="BB5" s="99"/>
      <c r="BC5" s="99"/>
      <c r="BD5" s="99"/>
      <c r="BE5" s="99"/>
      <c r="BZ5" s="36" t="s">
        <v>401</v>
      </c>
      <c r="CA5"/>
      <c r="CB5"/>
      <c r="CC5"/>
    </row>
    <row r="6" spans="1:81">
      <c r="A6" s="577"/>
      <c r="B6" s="578"/>
      <c r="C6" s="578"/>
      <c r="D6" s="578"/>
      <c r="E6" s="583" t="s">
        <v>393</v>
      </c>
      <c r="F6" s="583"/>
      <c r="G6" s="583"/>
      <c r="H6" s="583"/>
      <c r="I6" s="583"/>
      <c r="J6" s="583"/>
      <c r="K6" s="583"/>
      <c r="L6" s="583"/>
      <c r="M6" s="583"/>
      <c r="N6" s="583"/>
      <c r="O6" s="583"/>
      <c r="P6" s="584" t="str">
        <f>IF(CA6="","",IF(CA6&gt;=0,CA6,""))</f>
        <v/>
      </c>
      <c r="Q6" s="585"/>
      <c r="R6" s="585"/>
      <c r="S6" s="585"/>
      <c r="T6" s="585"/>
      <c r="U6" s="585"/>
      <c r="V6" s="586"/>
      <c r="W6" s="584" t="str">
        <f>IF(CA7="","",IF(CA7&gt;=0,CA7,""))</f>
        <v/>
      </c>
      <c r="X6" s="585"/>
      <c r="Y6" s="585"/>
      <c r="Z6" s="585"/>
      <c r="AA6" s="585"/>
      <c r="AB6" s="586"/>
      <c r="AC6" s="255" t="str">
        <f>IF(P6="","",IF(W6="",P6,P6-W6))</f>
        <v/>
      </c>
      <c r="AD6" s="587"/>
      <c r="AE6" s="587"/>
      <c r="AF6" s="587"/>
      <c r="AG6" s="587"/>
      <c r="AH6" s="256"/>
      <c r="AI6" s="588" t="str">
        <f>IF(P6="","",IF(W6="",0,IF(P6&lt;&gt;0,W6/P6,0)))</f>
        <v/>
      </c>
      <c r="AJ6" s="589"/>
      <c r="AK6" s="589"/>
      <c r="AL6" s="589"/>
      <c r="AM6" s="589"/>
      <c r="AN6" s="590"/>
      <c r="AO6" s="591"/>
      <c r="AP6" s="592"/>
      <c r="AQ6" s="592"/>
      <c r="AR6" s="592"/>
      <c r="AS6" s="592"/>
      <c r="AT6" s="592"/>
      <c r="AU6" s="592"/>
      <c r="AV6" s="592"/>
      <c r="AW6" s="592"/>
      <c r="AX6" s="593"/>
      <c r="AY6" s="99"/>
      <c r="AZ6" s="99"/>
      <c r="BA6" s="99"/>
      <c r="BB6" s="99"/>
      <c r="BC6" s="99"/>
      <c r="BD6" s="99"/>
      <c r="BE6" s="99"/>
      <c r="BZ6" s="36" t="s">
        <v>402</v>
      </c>
      <c r="CA6"/>
      <c r="CB6"/>
      <c r="CC6"/>
    </row>
    <row r="7" spans="1:81">
      <c r="A7" s="577"/>
      <c r="B7" s="578"/>
      <c r="C7" s="578"/>
      <c r="D7" s="578"/>
      <c r="E7" s="583" t="s">
        <v>394</v>
      </c>
      <c r="F7" s="583"/>
      <c r="G7" s="583"/>
      <c r="H7" s="583"/>
      <c r="I7" s="583"/>
      <c r="J7" s="583"/>
      <c r="K7" s="583"/>
      <c r="L7" s="583"/>
      <c r="M7" s="583"/>
      <c r="N7" s="583"/>
      <c r="O7" s="583"/>
      <c r="P7" s="584" t="str">
        <f>IF(CA8="","",IF(CA8&gt;=0,CA8,""))</f>
        <v/>
      </c>
      <c r="Q7" s="585"/>
      <c r="R7" s="585"/>
      <c r="S7" s="585"/>
      <c r="T7" s="585"/>
      <c r="U7" s="585"/>
      <c r="V7" s="586"/>
      <c r="W7" s="584" t="str">
        <f>IF(CA9="","",IF(CA9&gt;=0,CA9,""))</f>
        <v/>
      </c>
      <c r="X7" s="585"/>
      <c r="Y7" s="585"/>
      <c r="Z7" s="585"/>
      <c r="AA7" s="585"/>
      <c r="AB7" s="586"/>
      <c r="AC7" s="255" t="str">
        <f>IF(P7="","",IF(W7="",P7,P7-W7))</f>
        <v/>
      </c>
      <c r="AD7" s="587"/>
      <c r="AE7" s="587"/>
      <c r="AF7" s="587"/>
      <c r="AG7" s="587"/>
      <c r="AH7" s="256"/>
      <c r="AI7" s="588" t="str">
        <f>IF(P7="","",IF(W7="",0,IF(P7&lt;&gt;0,W7/P7,0)))</f>
        <v/>
      </c>
      <c r="AJ7" s="589"/>
      <c r="AK7" s="589"/>
      <c r="AL7" s="589"/>
      <c r="AM7" s="589"/>
      <c r="AN7" s="590"/>
      <c r="AO7" s="606"/>
      <c r="AP7" s="607"/>
      <c r="AQ7" s="607"/>
      <c r="AR7" s="607"/>
      <c r="AS7" s="607"/>
      <c r="AT7" s="607"/>
      <c r="AU7" s="607"/>
      <c r="AV7" s="607"/>
      <c r="AW7" s="607"/>
      <c r="AX7" s="608"/>
      <c r="AY7" s="99"/>
      <c r="AZ7" s="99"/>
      <c r="BA7" s="99"/>
      <c r="BB7" s="99"/>
      <c r="BC7" s="99"/>
      <c r="BD7" s="99"/>
      <c r="BE7" s="99"/>
      <c r="BZ7" s="36" t="s">
        <v>403</v>
      </c>
      <c r="CA7"/>
      <c r="CB7"/>
      <c r="CC7"/>
    </row>
    <row r="8" spans="1:81" ht="14.25" thickBot="1">
      <c r="A8" s="579"/>
      <c r="B8" s="580"/>
      <c r="C8" s="580"/>
      <c r="D8" s="580"/>
      <c r="E8" s="594" t="s">
        <v>395</v>
      </c>
      <c r="F8" s="594"/>
      <c r="G8" s="594"/>
      <c r="H8" s="594"/>
      <c r="I8" s="594"/>
      <c r="J8" s="594"/>
      <c r="K8" s="594"/>
      <c r="L8" s="594"/>
      <c r="M8" s="594"/>
      <c r="N8" s="594"/>
      <c r="O8" s="594"/>
      <c r="P8" s="595" t="str">
        <f>IF(CA10="","",IF(CA10&gt;=0,CA10,""))</f>
        <v/>
      </c>
      <c r="Q8" s="596"/>
      <c r="R8" s="596"/>
      <c r="S8" s="596"/>
      <c r="T8" s="596"/>
      <c r="U8" s="596"/>
      <c r="V8" s="597"/>
      <c r="W8" s="598" t="str">
        <f>IF(CA11="","",IF(CA11&gt;=0,CA11,""))</f>
        <v/>
      </c>
      <c r="X8" s="599"/>
      <c r="Y8" s="599"/>
      <c r="Z8" s="599"/>
      <c r="AA8" s="599"/>
      <c r="AB8" s="600"/>
      <c r="AC8" s="598" t="str">
        <f>IF(P8="","",IF(W8="",P8,P8-W8))</f>
        <v/>
      </c>
      <c r="AD8" s="599"/>
      <c r="AE8" s="599"/>
      <c r="AF8" s="599"/>
      <c r="AG8" s="599"/>
      <c r="AH8" s="600"/>
      <c r="AI8" s="601" t="str">
        <f>IF(P8="","",IF(W8="",0,IF(P8&lt;&gt;0,W8/P8,0)))</f>
        <v/>
      </c>
      <c r="AJ8" s="602"/>
      <c r="AK8" s="602"/>
      <c r="AL8" s="602"/>
      <c r="AM8" s="602"/>
      <c r="AN8" s="602"/>
      <c r="AO8" s="603"/>
      <c r="AP8" s="604"/>
      <c r="AQ8" s="604"/>
      <c r="AR8" s="604"/>
      <c r="AS8" s="604"/>
      <c r="AT8" s="604"/>
      <c r="AU8" s="604"/>
      <c r="AV8" s="604"/>
      <c r="AW8" s="604"/>
      <c r="AX8" s="605"/>
      <c r="AY8" s="99"/>
      <c r="AZ8" s="99"/>
      <c r="BA8" s="99"/>
      <c r="BB8" s="99"/>
      <c r="BC8" s="99"/>
      <c r="BD8" s="99"/>
      <c r="BE8" s="99"/>
      <c r="BZ8" s="36" t="s">
        <v>404</v>
      </c>
      <c r="CA8"/>
      <c r="CB8"/>
      <c r="CC8"/>
    </row>
    <row r="9" spans="1:81" ht="14.25" thickBot="1">
      <c r="A9" s="101"/>
      <c r="B9" s="102"/>
      <c r="C9" s="102"/>
      <c r="D9" s="10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612"/>
      <c r="Z9" s="612"/>
      <c r="AA9" s="612"/>
      <c r="AB9" s="612"/>
      <c r="AC9" s="612"/>
      <c r="AD9" s="612"/>
      <c r="AE9" s="612"/>
      <c r="AF9" s="612"/>
      <c r="AG9" s="612"/>
      <c r="AH9" s="612"/>
      <c r="AI9" s="612"/>
      <c r="AJ9" s="612"/>
      <c r="AK9" s="612"/>
      <c r="AL9" s="612"/>
      <c r="AM9" s="612"/>
      <c r="AN9" s="612"/>
      <c r="AO9" s="613"/>
      <c r="AP9" s="613"/>
      <c r="AQ9" s="613"/>
      <c r="AR9" s="613"/>
      <c r="AS9" s="613"/>
      <c r="AT9" s="613"/>
      <c r="AU9" s="613"/>
      <c r="AV9" s="613"/>
      <c r="AW9" s="613"/>
      <c r="AX9" s="613"/>
      <c r="AY9" s="96"/>
      <c r="AZ9" s="96"/>
      <c r="BA9" s="96"/>
      <c r="BB9" s="96"/>
      <c r="BC9" s="96"/>
      <c r="BD9" s="96"/>
      <c r="BE9" s="96"/>
      <c r="BF9" s="103"/>
      <c r="BZ9" s="36" t="s">
        <v>405</v>
      </c>
      <c r="CA9"/>
      <c r="CB9"/>
      <c r="CC9"/>
    </row>
    <row r="10" spans="1:81">
      <c r="A10" s="614" t="s">
        <v>84</v>
      </c>
      <c r="B10" s="615"/>
      <c r="C10" s="615"/>
      <c r="D10" s="615"/>
      <c r="E10" s="616" t="s">
        <v>68</v>
      </c>
      <c r="F10" s="616"/>
      <c r="G10" s="616"/>
      <c r="H10" s="616"/>
      <c r="I10" s="616"/>
      <c r="J10" s="616"/>
      <c r="K10" s="616"/>
      <c r="L10" s="616"/>
      <c r="M10" s="616"/>
      <c r="N10" s="616"/>
      <c r="O10" s="616"/>
      <c r="P10" s="616" t="s">
        <v>69</v>
      </c>
      <c r="Q10" s="616"/>
      <c r="R10" s="616"/>
      <c r="S10" s="616"/>
      <c r="T10" s="616"/>
      <c r="U10" s="616"/>
      <c r="V10" s="616"/>
      <c r="W10" s="616" t="s">
        <v>70</v>
      </c>
      <c r="X10" s="616"/>
      <c r="Y10" s="616"/>
      <c r="Z10" s="616"/>
      <c r="AA10" s="616"/>
      <c r="AB10" s="616"/>
      <c r="AC10" s="616" t="s">
        <v>71</v>
      </c>
      <c r="AD10" s="616"/>
      <c r="AE10" s="616"/>
      <c r="AF10" s="616"/>
      <c r="AG10" s="616"/>
      <c r="AH10" s="616"/>
      <c r="AI10" s="616" t="s">
        <v>72</v>
      </c>
      <c r="AJ10" s="616"/>
      <c r="AK10" s="616"/>
      <c r="AL10" s="616"/>
      <c r="AM10" s="616"/>
      <c r="AN10" s="617"/>
      <c r="AO10" s="618" t="s">
        <v>73</v>
      </c>
      <c r="AP10" s="615"/>
      <c r="AQ10" s="615"/>
      <c r="AR10" s="615"/>
      <c r="AS10" s="615"/>
      <c r="AT10" s="615"/>
      <c r="AU10" s="615"/>
      <c r="AV10" s="615"/>
      <c r="AW10" s="615"/>
      <c r="AX10" s="619"/>
      <c r="AY10" s="98"/>
      <c r="AZ10" s="98"/>
      <c r="BA10" s="98"/>
      <c r="BB10" s="98"/>
      <c r="BC10" s="98"/>
      <c r="BD10" s="98"/>
      <c r="BE10" s="98"/>
      <c r="BF10" s="103"/>
      <c r="BZ10" s="36" t="s">
        <v>406</v>
      </c>
      <c r="CA10"/>
      <c r="CB10"/>
      <c r="CC10"/>
    </row>
    <row r="11" spans="1:81">
      <c r="A11" s="577"/>
      <c r="B11" s="578"/>
      <c r="C11" s="578"/>
      <c r="D11" s="578"/>
      <c r="E11" s="583" t="s">
        <v>392</v>
      </c>
      <c r="F11" s="583"/>
      <c r="G11" s="583"/>
      <c r="H11" s="583"/>
      <c r="I11" s="583"/>
      <c r="J11" s="583"/>
      <c r="K11" s="583"/>
      <c r="L11" s="583"/>
      <c r="M11" s="583"/>
      <c r="N11" s="583"/>
      <c r="O11" s="583"/>
      <c r="P11" s="584" t="str">
        <f>IF(CB4="","",IF(CB4&gt;=0,CB4,""))</f>
        <v/>
      </c>
      <c r="Q11" s="585"/>
      <c r="R11" s="585"/>
      <c r="S11" s="585"/>
      <c r="T11" s="585"/>
      <c r="U11" s="585"/>
      <c r="V11" s="586"/>
      <c r="W11" s="584" t="str">
        <f>IF(CB5="","",IF(CB5&gt;=0,CB5,""))</f>
        <v/>
      </c>
      <c r="X11" s="585"/>
      <c r="Y11" s="585"/>
      <c r="Z11" s="585"/>
      <c r="AA11" s="585"/>
      <c r="AB11" s="586"/>
      <c r="AC11" s="255" t="str">
        <f>IF(P11="","",IF(W11="",P11,P11-W11))</f>
        <v/>
      </c>
      <c r="AD11" s="587"/>
      <c r="AE11" s="587"/>
      <c r="AF11" s="587"/>
      <c r="AG11" s="587"/>
      <c r="AH11" s="256"/>
      <c r="AI11" s="588" t="str">
        <f>IF(P11="","",IF(W11="",0,IF(P11&lt;&gt;0,W11/P11,0)))</f>
        <v/>
      </c>
      <c r="AJ11" s="589"/>
      <c r="AK11" s="589"/>
      <c r="AL11" s="589"/>
      <c r="AM11" s="589"/>
      <c r="AN11" s="590"/>
      <c r="AO11" s="609"/>
      <c r="AP11" s="610"/>
      <c r="AQ11" s="610"/>
      <c r="AR11" s="610"/>
      <c r="AS11" s="610"/>
      <c r="AT11" s="610"/>
      <c r="AU11" s="610"/>
      <c r="AV11" s="610"/>
      <c r="AW11" s="610"/>
      <c r="AX11" s="611"/>
      <c r="AY11" s="99"/>
      <c r="AZ11" s="99"/>
      <c r="BA11" s="99"/>
      <c r="BB11" s="99"/>
      <c r="BC11" s="99"/>
      <c r="BD11" s="99"/>
      <c r="BE11" s="99"/>
      <c r="BF11" s="103"/>
      <c r="BZ11" s="36" t="s">
        <v>407</v>
      </c>
      <c r="CA11"/>
      <c r="CB11"/>
      <c r="CC11"/>
    </row>
    <row r="12" spans="1:81">
      <c r="A12" s="577"/>
      <c r="B12" s="578"/>
      <c r="C12" s="578"/>
      <c r="D12" s="578"/>
      <c r="E12" s="583" t="s">
        <v>393</v>
      </c>
      <c r="F12" s="583"/>
      <c r="G12" s="583"/>
      <c r="H12" s="583"/>
      <c r="I12" s="583"/>
      <c r="J12" s="583"/>
      <c r="K12" s="583"/>
      <c r="L12" s="583"/>
      <c r="M12" s="583"/>
      <c r="N12" s="583"/>
      <c r="O12" s="583"/>
      <c r="P12" s="584" t="str">
        <f>IF(CB6="","",IF(CB6&gt;=0,CB6,""))</f>
        <v/>
      </c>
      <c r="Q12" s="585"/>
      <c r="R12" s="585"/>
      <c r="S12" s="585"/>
      <c r="T12" s="585"/>
      <c r="U12" s="585"/>
      <c r="V12" s="586"/>
      <c r="W12" s="584" t="str">
        <f>IF(CB7="","",IF(CB7&gt;=0,CB7,""))</f>
        <v/>
      </c>
      <c r="X12" s="585"/>
      <c r="Y12" s="585"/>
      <c r="Z12" s="585"/>
      <c r="AA12" s="585"/>
      <c r="AB12" s="586"/>
      <c r="AC12" s="255" t="str">
        <f>IF(P12="","",IF(W12="",P12,P12-W12))</f>
        <v/>
      </c>
      <c r="AD12" s="587"/>
      <c r="AE12" s="587"/>
      <c r="AF12" s="587"/>
      <c r="AG12" s="587"/>
      <c r="AH12" s="256"/>
      <c r="AI12" s="588" t="str">
        <f>IF(P12="","",IF(W12="",0,IF(P12&lt;&gt;0,W12/P12,0)))</f>
        <v/>
      </c>
      <c r="AJ12" s="589"/>
      <c r="AK12" s="589"/>
      <c r="AL12" s="589"/>
      <c r="AM12" s="589"/>
      <c r="AN12" s="590"/>
      <c r="AO12" s="591"/>
      <c r="AP12" s="592"/>
      <c r="AQ12" s="592"/>
      <c r="AR12" s="592"/>
      <c r="AS12" s="592"/>
      <c r="AT12" s="592"/>
      <c r="AU12" s="592"/>
      <c r="AV12" s="592"/>
      <c r="AW12" s="592"/>
      <c r="AX12" s="593"/>
      <c r="AY12" s="99"/>
      <c r="AZ12" s="99"/>
      <c r="BA12" s="99"/>
      <c r="BB12" s="99"/>
      <c r="BC12" s="99"/>
      <c r="BD12" s="99"/>
      <c r="BE12" s="99"/>
      <c r="BF12" s="103"/>
    </row>
    <row r="13" spans="1:81">
      <c r="A13" s="577"/>
      <c r="B13" s="578"/>
      <c r="C13" s="578"/>
      <c r="D13" s="578"/>
      <c r="E13" s="583" t="s">
        <v>394</v>
      </c>
      <c r="F13" s="583"/>
      <c r="G13" s="583"/>
      <c r="H13" s="583"/>
      <c r="I13" s="583"/>
      <c r="J13" s="583"/>
      <c r="K13" s="583"/>
      <c r="L13" s="583"/>
      <c r="M13" s="583"/>
      <c r="N13" s="583"/>
      <c r="O13" s="583"/>
      <c r="P13" s="584" t="str">
        <f>IF(CB8="","",IF(CB8&gt;=0,CB8,""))</f>
        <v/>
      </c>
      <c r="Q13" s="585"/>
      <c r="R13" s="585"/>
      <c r="S13" s="585"/>
      <c r="T13" s="585"/>
      <c r="U13" s="585"/>
      <c r="V13" s="586"/>
      <c r="W13" s="584" t="str">
        <f>IF(CB9="","",IF(CB9&gt;=0,CB9,""))</f>
        <v/>
      </c>
      <c r="X13" s="585"/>
      <c r="Y13" s="585"/>
      <c r="Z13" s="585"/>
      <c r="AA13" s="585"/>
      <c r="AB13" s="586"/>
      <c r="AC13" s="255" t="str">
        <f>IF(P13="","",IF(W13="",P13,P13-W13))</f>
        <v/>
      </c>
      <c r="AD13" s="587"/>
      <c r="AE13" s="587"/>
      <c r="AF13" s="587"/>
      <c r="AG13" s="587"/>
      <c r="AH13" s="256"/>
      <c r="AI13" s="588" t="str">
        <f>IF(P13="","",IF(W13="",0,IF(P13&lt;&gt;0,W13/P13,0)))</f>
        <v/>
      </c>
      <c r="AJ13" s="589"/>
      <c r="AK13" s="589"/>
      <c r="AL13" s="589"/>
      <c r="AM13" s="589"/>
      <c r="AN13" s="590"/>
      <c r="AO13" s="591"/>
      <c r="AP13" s="592"/>
      <c r="AQ13" s="592"/>
      <c r="AR13" s="592"/>
      <c r="AS13" s="592"/>
      <c r="AT13" s="592"/>
      <c r="AU13" s="592"/>
      <c r="AV13" s="592"/>
      <c r="AW13" s="592"/>
      <c r="AX13" s="593"/>
      <c r="AY13" s="99"/>
      <c r="AZ13" s="99"/>
      <c r="BA13" s="99"/>
      <c r="BB13" s="99"/>
      <c r="BC13" s="99"/>
      <c r="BD13" s="99"/>
      <c r="BE13" s="99"/>
      <c r="BF13" s="103"/>
    </row>
    <row r="14" spans="1:81" ht="14.25" thickBot="1">
      <c r="A14" s="579"/>
      <c r="B14" s="580"/>
      <c r="C14" s="580"/>
      <c r="D14" s="580"/>
      <c r="E14" s="594" t="s">
        <v>395</v>
      </c>
      <c r="F14" s="594"/>
      <c r="G14" s="594"/>
      <c r="H14" s="594"/>
      <c r="I14" s="594"/>
      <c r="J14" s="594"/>
      <c r="K14" s="594"/>
      <c r="L14" s="594"/>
      <c r="M14" s="594"/>
      <c r="N14" s="594"/>
      <c r="O14" s="594"/>
      <c r="P14" s="595" t="str">
        <f>IF(CB10="","",IF(CB10&gt;=0,CB10,""))</f>
        <v/>
      </c>
      <c r="Q14" s="596"/>
      <c r="R14" s="596"/>
      <c r="S14" s="596"/>
      <c r="T14" s="596"/>
      <c r="U14" s="596"/>
      <c r="V14" s="597"/>
      <c r="W14" s="598" t="str">
        <f>IF(CB11="","",IF(CB11&gt;=0,CB11,""))</f>
        <v/>
      </c>
      <c r="X14" s="599"/>
      <c r="Y14" s="599"/>
      <c r="Z14" s="599"/>
      <c r="AA14" s="599"/>
      <c r="AB14" s="600"/>
      <c r="AC14" s="598" t="str">
        <f>IF(P14="","",IF(W14="",P14,P14-W14))</f>
        <v/>
      </c>
      <c r="AD14" s="599"/>
      <c r="AE14" s="599"/>
      <c r="AF14" s="599"/>
      <c r="AG14" s="599"/>
      <c r="AH14" s="600"/>
      <c r="AI14" s="601" t="str">
        <f>IF(P14="","",IF(W14="",0,IF(P14&lt;&gt;0,W14/P14,0)))</f>
        <v/>
      </c>
      <c r="AJ14" s="602"/>
      <c r="AK14" s="602"/>
      <c r="AL14" s="602"/>
      <c r="AM14" s="602"/>
      <c r="AN14" s="621"/>
      <c r="AO14" s="603"/>
      <c r="AP14" s="604"/>
      <c r="AQ14" s="604"/>
      <c r="AR14" s="604"/>
      <c r="AS14" s="604"/>
      <c r="AT14" s="604"/>
      <c r="AU14" s="604"/>
      <c r="AV14" s="604"/>
      <c r="AW14" s="604"/>
      <c r="AX14" s="605"/>
      <c r="AY14" s="99"/>
      <c r="AZ14" s="99"/>
      <c r="BA14" s="99"/>
      <c r="BB14" s="99"/>
      <c r="BC14" s="99"/>
      <c r="BD14" s="99"/>
      <c r="BE14" s="99"/>
      <c r="BF14" s="103"/>
    </row>
    <row r="15" spans="1:81" ht="14.25" thickBot="1">
      <c r="A15" s="89"/>
      <c r="B15" s="89"/>
      <c r="C15" s="89"/>
      <c r="D15" s="89"/>
      <c r="E15" s="620"/>
      <c r="F15" s="620"/>
      <c r="G15" s="620"/>
      <c r="H15" s="620"/>
      <c r="I15" s="620"/>
      <c r="J15" s="620"/>
      <c r="K15" s="620"/>
      <c r="L15" s="620"/>
      <c r="M15" s="620"/>
      <c r="N15" s="620"/>
      <c r="O15" s="620"/>
      <c r="P15" s="620"/>
      <c r="Q15" s="620"/>
      <c r="R15" s="620"/>
      <c r="S15" s="620"/>
      <c r="T15" s="620"/>
      <c r="U15" s="620"/>
      <c r="V15" s="620"/>
      <c r="W15" s="620"/>
      <c r="X15" s="620"/>
      <c r="Y15" s="620"/>
      <c r="Z15" s="620"/>
      <c r="AA15" s="620"/>
      <c r="AB15" s="620"/>
      <c r="AC15" s="620"/>
      <c r="AD15" s="620"/>
      <c r="AE15" s="620"/>
      <c r="AF15" s="620"/>
      <c r="AG15" s="620"/>
      <c r="AH15" s="620"/>
      <c r="AI15" s="620"/>
      <c r="AJ15" s="620"/>
      <c r="AK15" s="620"/>
      <c r="AL15" s="620"/>
      <c r="AM15" s="620"/>
      <c r="AN15" s="620"/>
      <c r="AO15" s="104"/>
      <c r="AP15" s="104"/>
      <c r="AQ15" s="104"/>
      <c r="AR15" s="104"/>
      <c r="AS15" s="104"/>
      <c r="AT15" s="104"/>
      <c r="AU15" s="104"/>
      <c r="AV15" s="104"/>
      <c r="AW15" s="104"/>
      <c r="AX15" s="89"/>
      <c r="AY15" s="89"/>
      <c r="AZ15" s="89"/>
      <c r="BA15" s="89"/>
      <c r="BB15" s="89"/>
      <c r="BC15" s="89"/>
      <c r="BD15" s="89"/>
      <c r="BE15" s="89"/>
      <c r="BF15" s="103"/>
    </row>
    <row r="16" spans="1:81">
      <c r="A16" s="614" t="s">
        <v>85</v>
      </c>
      <c r="B16" s="615"/>
      <c r="C16" s="615"/>
      <c r="D16" s="615"/>
      <c r="E16" s="616" t="s">
        <v>68</v>
      </c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16" t="s">
        <v>69</v>
      </c>
      <c r="Q16" s="616"/>
      <c r="R16" s="616"/>
      <c r="S16" s="616"/>
      <c r="T16" s="616"/>
      <c r="U16" s="616"/>
      <c r="V16" s="616"/>
      <c r="W16" s="616" t="s">
        <v>70</v>
      </c>
      <c r="X16" s="616"/>
      <c r="Y16" s="616"/>
      <c r="Z16" s="616"/>
      <c r="AA16" s="616"/>
      <c r="AB16" s="616"/>
      <c r="AC16" s="616" t="s">
        <v>71</v>
      </c>
      <c r="AD16" s="616"/>
      <c r="AE16" s="616"/>
      <c r="AF16" s="616"/>
      <c r="AG16" s="616"/>
      <c r="AH16" s="616"/>
      <c r="AI16" s="616" t="s">
        <v>72</v>
      </c>
      <c r="AJ16" s="616"/>
      <c r="AK16" s="616"/>
      <c r="AL16" s="616"/>
      <c r="AM16" s="616"/>
      <c r="AN16" s="616"/>
      <c r="AO16" s="618" t="s">
        <v>73</v>
      </c>
      <c r="AP16" s="615"/>
      <c r="AQ16" s="615"/>
      <c r="AR16" s="615"/>
      <c r="AS16" s="615"/>
      <c r="AT16" s="615"/>
      <c r="AU16" s="615"/>
      <c r="AV16" s="615"/>
      <c r="AW16" s="615"/>
      <c r="AX16" s="619"/>
      <c r="AY16" s="98"/>
      <c r="AZ16" s="98"/>
      <c r="BA16" s="98"/>
      <c r="BB16" s="98"/>
      <c r="BC16" s="98"/>
      <c r="BD16" s="98"/>
      <c r="BE16" s="98"/>
      <c r="BF16" s="103"/>
    </row>
    <row r="17" spans="1:85" s="26" customFormat="1" ht="12.75" customHeight="1">
      <c r="A17" s="577"/>
      <c r="B17" s="578"/>
      <c r="C17" s="578"/>
      <c r="D17" s="578"/>
      <c r="E17" s="583" t="s">
        <v>392</v>
      </c>
      <c r="F17" s="583"/>
      <c r="G17" s="583"/>
      <c r="H17" s="583"/>
      <c r="I17" s="583"/>
      <c r="J17" s="583"/>
      <c r="K17" s="583"/>
      <c r="L17" s="583"/>
      <c r="M17" s="583"/>
      <c r="N17" s="583"/>
      <c r="O17" s="583"/>
      <c r="P17" s="584" t="str">
        <f>IF(CC4="","",IF(CC4&gt;=0,CC4,""))</f>
        <v/>
      </c>
      <c r="Q17" s="585"/>
      <c r="R17" s="585"/>
      <c r="S17" s="585"/>
      <c r="T17" s="585"/>
      <c r="U17" s="585"/>
      <c r="V17" s="586"/>
      <c r="W17" s="584" t="str">
        <f>IF(CC5="","",IF(CC5&gt;=0,CC5,""))</f>
        <v/>
      </c>
      <c r="X17" s="585"/>
      <c r="Y17" s="585"/>
      <c r="Z17" s="585"/>
      <c r="AA17" s="585"/>
      <c r="AB17" s="586"/>
      <c r="AC17" s="255" t="str">
        <f>IF(P17="","",IF(W17="",P17,P17-W17))</f>
        <v/>
      </c>
      <c r="AD17" s="587"/>
      <c r="AE17" s="587"/>
      <c r="AF17" s="587"/>
      <c r="AG17" s="587"/>
      <c r="AH17" s="256"/>
      <c r="AI17" s="588" t="str">
        <f>IF(P17="","",IF(W17="",0,IF(P17&lt;&gt;0,W17/P17,0)))</f>
        <v/>
      </c>
      <c r="AJ17" s="589"/>
      <c r="AK17" s="589"/>
      <c r="AL17" s="589"/>
      <c r="AM17" s="589"/>
      <c r="AN17" s="590"/>
      <c r="AO17" s="591"/>
      <c r="AP17" s="592"/>
      <c r="AQ17" s="592"/>
      <c r="AR17" s="592"/>
      <c r="AS17" s="592"/>
      <c r="AT17" s="592"/>
      <c r="AU17" s="592"/>
      <c r="AV17" s="592"/>
      <c r="AW17" s="592"/>
      <c r="AX17" s="593"/>
      <c r="AY17" s="99"/>
      <c r="AZ17" s="99"/>
      <c r="BA17" s="99"/>
      <c r="BB17" s="99"/>
      <c r="BC17" s="99"/>
      <c r="BD17" s="99"/>
      <c r="BE17" s="99"/>
      <c r="BF17" s="10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7"/>
    </row>
    <row r="18" spans="1:85" s="26" customFormat="1" ht="12.75" customHeight="1">
      <c r="A18" s="577"/>
      <c r="B18" s="578"/>
      <c r="C18" s="578"/>
      <c r="D18" s="578"/>
      <c r="E18" s="583" t="s">
        <v>393</v>
      </c>
      <c r="F18" s="583"/>
      <c r="G18" s="583"/>
      <c r="H18" s="583"/>
      <c r="I18" s="583"/>
      <c r="J18" s="583"/>
      <c r="K18" s="583"/>
      <c r="L18" s="583"/>
      <c r="M18" s="583"/>
      <c r="N18" s="583"/>
      <c r="O18" s="583"/>
      <c r="P18" s="584" t="str">
        <f>IF(CC6="","",IF(CC6&gt;=0,CC6,""))</f>
        <v/>
      </c>
      <c r="Q18" s="585"/>
      <c r="R18" s="585"/>
      <c r="S18" s="585"/>
      <c r="T18" s="585"/>
      <c r="U18" s="585"/>
      <c r="V18" s="586"/>
      <c r="W18" s="584" t="str">
        <f>IF(CC7="","",IF(CC7&gt;=0,CC7,""))</f>
        <v/>
      </c>
      <c r="X18" s="585"/>
      <c r="Y18" s="585"/>
      <c r="Z18" s="585"/>
      <c r="AA18" s="585"/>
      <c r="AB18" s="586"/>
      <c r="AC18" s="255" t="str">
        <f>IF(P18="","",IF(W18="",P18,P18-W18))</f>
        <v/>
      </c>
      <c r="AD18" s="587"/>
      <c r="AE18" s="587"/>
      <c r="AF18" s="587"/>
      <c r="AG18" s="587"/>
      <c r="AH18" s="256"/>
      <c r="AI18" s="588" t="str">
        <f>IF(P18="","",IF(W18="",0,IF(P18&lt;&gt;0,W18/P18,0)))</f>
        <v/>
      </c>
      <c r="AJ18" s="589"/>
      <c r="AK18" s="589"/>
      <c r="AL18" s="589"/>
      <c r="AM18" s="589"/>
      <c r="AN18" s="590"/>
      <c r="AO18" s="591"/>
      <c r="AP18" s="592"/>
      <c r="AQ18" s="592"/>
      <c r="AR18" s="592"/>
      <c r="AS18" s="592"/>
      <c r="AT18" s="592"/>
      <c r="AU18" s="592"/>
      <c r="AV18" s="592"/>
      <c r="AW18" s="592"/>
      <c r="AX18" s="593"/>
      <c r="AY18" s="99"/>
      <c r="AZ18" s="99"/>
      <c r="BA18" s="99"/>
      <c r="BB18" s="99"/>
      <c r="BC18" s="99"/>
      <c r="BD18" s="99"/>
      <c r="BE18" s="99"/>
      <c r="BF18" s="10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7"/>
    </row>
    <row r="19" spans="1:85" s="26" customFormat="1" ht="12.75" customHeight="1">
      <c r="A19" s="577"/>
      <c r="B19" s="578"/>
      <c r="C19" s="578"/>
      <c r="D19" s="578"/>
      <c r="E19" s="583" t="s">
        <v>394</v>
      </c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4" t="str">
        <f>IF(CC8="","",IF(CC8&gt;=0,CC8,""))</f>
        <v/>
      </c>
      <c r="Q19" s="585"/>
      <c r="R19" s="585"/>
      <c r="S19" s="585"/>
      <c r="T19" s="585"/>
      <c r="U19" s="585"/>
      <c r="V19" s="586"/>
      <c r="W19" s="584" t="str">
        <f>IF(CC9="","",IF(CC9&gt;=0,CC9,""))</f>
        <v/>
      </c>
      <c r="X19" s="585"/>
      <c r="Y19" s="585"/>
      <c r="Z19" s="585"/>
      <c r="AA19" s="585"/>
      <c r="AB19" s="586"/>
      <c r="AC19" s="255" t="str">
        <f>IF(P19="","",IF(W19="",P19,P19-W19))</f>
        <v/>
      </c>
      <c r="AD19" s="587"/>
      <c r="AE19" s="587"/>
      <c r="AF19" s="587"/>
      <c r="AG19" s="587"/>
      <c r="AH19" s="256"/>
      <c r="AI19" s="588" t="str">
        <f>IF(P19="","",IF(W19="",0,IF(P19&lt;&gt;0,W19/P19,0)))</f>
        <v/>
      </c>
      <c r="AJ19" s="589"/>
      <c r="AK19" s="589"/>
      <c r="AL19" s="589"/>
      <c r="AM19" s="589"/>
      <c r="AN19" s="590"/>
      <c r="AO19" s="591"/>
      <c r="AP19" s="592"/>
      <c r="AQ19" s="592"/>
      <c r="AR19" s="592"/>
      <c r="AS19" s="592"/>
      <c r="AT19" s="592"/>
      <c r="AU19" s="592"/>
      <c r="AV19" s="592"/>
      <c r="AW19" s="592"/>
      <c r="AX19" s="593"/>
      <c r="AY19" s="99"/>
      <c r="AZ19" s="99"/>
      <c r="BA19" s="99"/>
      <c r="BB19" s="99"/>
      <c r="BC19" s="99"/>
      <c r="BD19" s="99"/>
      <c r="BE19" s="99"/>
      <c r="BF19" s="10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7"/>
    </row>
    <row r="20" spans="1:85" s="26" customFormat="1" ht="12.75" customHeight="1" thickBot="1">
      <c r="A20" s="579"/>
      <c r="B20" s="580"/>
      <c r="C20" s="580"/>
      <c r="D20" s="580"/>
      <c r="E20" s="594" t="s">
        <v>395</v>
      </c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5" t="str">
        <f>IF(CC10="","",IF(CC10&gt;=0,CC10,""))</f>
        <v/>
      </c>
      <c r="Q20" s="596"/>
      <c r="R20" s="596"/>
      <c r="S20" s="596"/>
      <c r="T20" s="596"/>
      <c r="U20" s="596"/>
      <c r="V20" s="597"/>
      <c r="W20" s="598" t="str">
        <f>IF(CC11="","",IF(CC11&gt;=0,CC11,""))</f>
        <v/>
      </c>
      <c r="X20" s="599"/>
      <c r="Y20" s="599"/>
      <c r="Z20" s="599"/>
      <c r="AA20" s="599"/>
      <c r="AB20" s="600"/>
      <c r="AC20" s="598" t="str">
        <f>IF(P20="","",IF(W20="",P20,P20-W20))</f>
        <v/>
      </c>
      <c r="AD20" s="599"/>
      <c r="AE20" s="599"/>
      <c r="AF20" s="599"/>
      <c r="AG20" s="599"/>
      <c r="AH20" s="600"/>
      <c r="AI20" s="601" t="str">
        <f>IF(P20="","",IF(W20="",0,IF(P20&lt;&gt;0,W20/P20,0)))</f>
        <v/>
      </c>
      <c r="AJ20" s="602"/>
      <c r="AK20" s="602"/>
      <c r="AL20" s="602"/>
      <c r="AM20" s="602"/>
      <c r="AN20" s="621"/>
      <c r="AO20" s="603"/>
      <c r="AP20" s="604"/>
      <c r="AQ20" s="604"/>
      <c r="AR20" s="604"/>
      <c r="AS20" s="604"/>
      <c r="AT20" s="604"/>
      <c r="AU20" s="604"/>
      <c r="AV20" s="604"/>
      <c r="AW20" s="604"/>
      <c r="AX20" s="605"/>
      <c r="AY20" s="99"/>
      <c r="AZ20" s="99"/>
      <c r="BA20" s="99"/>
      <c r="BB20" s="99"/>
      <c r="BC20" s="99"/>
      <c r="BD20" s="99"/>
      <c r="BE20" s="99"/>
      <c r="BF20" s="10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7"/>
    </row>
    <row r="21" spans="1:85">
      <c r="BF21" s="105"/>
    </row>
    <row r="22" spans="1:85">
      <c r="BF22" s="106"/>
    </row>
    <row r="23" spans="1:85">
      <c r="BF23" s="99"/>
    </row>
    <row r="24" spans="1:85">
      <c r="BF24" s="99"/>
    </row>
    <row r="25" spans="1:85">
      <c r="BF25" s="89"/>
    </row>
    <row r="26" spans="1:85">
      <c r="BF26" s="97"/>
    </row>
    <row r="27" spans="1:85">
      <c r="BF27" s="99"/>
    </row>
    <row r="28" spans="1:85">
      <c r="BF28" s="99"/>
    </row>
    <row r="29" spans="1:85">
      <c r="BF29" s="99"/>
    </row>
    <row r="32" spans="1:85" s="100" customForma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X32" s="214"/>
      <c r="BY32" s="214"/>
      <c r="BZ32" s="214"/>
      <c r="CA32" s="214"/>
      <c r="CB32" s="214"/>
      <c r="CC32" s="214"/>
      <c r="CD32" s="214"/>
      <c r="CE32" s="214"/>
      <c r="CF32" s="214"/>
      <c r="CG32" s="218"/>
    </row>
    <row r="33" spans="1:85" s="100" customForma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X33" s="214"/>
      <c r="BY33" s="214"/>
      <c r="BZ33" s="214"/>
      <c r="CA33" s="214"/>
      <c r="CB33" s="214"/>
      <c r="CC33" s="214"/>
      <c r="CD33" s="214"/>
      <c r="CE33" s="214"/>
      <c r="CF33" s="214"/>
      <c r="CG33" s="218"/>
    </row>
    <row r="34" spans="1:85" s="100" customFormat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X34" s="214"/>
      <c r="BY34" s="214"/>
      <c r="BZ34" s="214"/>
      <c r="CA34" s="214"/>
      <c r="CB34" s="214"/>
      <c r="CC34" s="214"/>
      <c r="CD34" s="214"/>
      <c r="CE34" s="214"/>
      <c r="CF34" s="214"/>
      <c r="CG34" s="218"/>
    </row>
    <row r="35" spans="1:85" s="100" customForma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X35" s="214"/>
      <c r="BY35" s="214"/>
      <c r="BZ35" s="214"/>
      <c r="CA35" s="214"/>
      <c r="CB35" s="214"/>
      <c r="CC35" s="214"/>
      <c r="CD35" s="214"/>
      <c r="CE35" s="214"/>
      <c r="CF35" s="214"/>
      <c r="CG35" s="218"/>
    </row>
    <row r="36" spans="1:85" s="100" customForma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X36" s="214"/>
      <c r="BY36" s="214"/>
      <c r="BZ36" s="214"/>
      <c r="CA36" s="214"/>
      <c r="CB36" s="214"/>
      <c r="CC36" s="214"/>
      <c r="CD36" s="214"/>
      <c r="CE36" s="214"/>
      <c r="CF36" s="214"/>
      <c r="CG36" s="218"/>
    </row>
    <row r="37" spans="1:85" s="100" customForma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X37" s="214"/>
      <c r="BY37" s="214"/>
      <c r="BZ37" s="214"/>
      <c r="CA37" s="214"/>
      <c r="CB37" s="214"/>
      <c r="CC37" s="214"/>
      <c r="CD37" s="214"/>
      <c r="CE37" s="214"/>
      <c r="CF37" s="214"/>
      <c r="CG37" s="218"/>
    </row>
    <row r="38" spans="1:85" s="100" customFormat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X38" s="214"/>
      <c r="BY38" s="214"/>
      <c r="BZ38" s="214"/>
      <c r="CA38" s="214"/>
      <c r="CB38" s="214"/>
      <c r="CC38" s="214"/>
      <c r="CD38" s="214"/>
      <c r="CE38" s="214"/>
      <c r="CF38" s="214"/>
      <c r="CG38" s="218"/>
    </row>
    <row r="39" spans="1:85" s="100" customForma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X39" s="214"/>
      <c r="BY39" s="214"/>
      <c r="BZ39" s="214"/>
      <c r="CA39" s="214"/>
      <c r="CB39" s="214"/>
      <c r="CC39" s="214"/>
      <c r="CD39" s="214"/>
      <c r="CE39" s="214"/>
      <c r="CF39" s="214"/>
      <c r="CG39" s="218"/>
    </row>
    <row r="40" spans="1:85" s="100" customForma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X40" s="214"/>
      <c r="BY40" s="214"/>
      <c r="BZ40" s="214"/>
      <c r="CA40" s="214"/>
      <c r="CB40" s="214"/>
      <c r="CC40" s="214"/>
      <c r="CD40" s="214"/>
      <c r="CE40" s="214"/>
      <c r="CF40" s="214"/>
      <c r="CG40" s="218"/>
    </row>
    <row r="41" spans="1:85" s="100" customForma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X41" s="214"/>
      <c r="BY41" s="214"/>
      <c r="BZ41" s="214"/>
      <c r="CA41" s="214"/>
      <c r="CB41" s="214"/>
      <c r="CC41" s="214"/>
      <c r="CD41" s="214"/>
      <c r="CE41" s="214"/>
      <c r="CF41" s="214"/>
      <c r="CG41" s="218"/>
    </row>
    <row r="42" spans="1:85" s="100" customForma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X42" s="214"/>
      <c r="BY42" s="214"/>
      <c r="BZ42" s="214"/>
      <c r="CA42" s="214"/>
      <c r="CB42" s="214"/>
      <c r="CC42" s="214"/>
      <c r="CD42" s="214"/>
      <c r="CE42" s="214"/>
      <c r="CF42" s="214"/>
      <c r="CG42" s="218"/>
    </row>
    <row r="43" spans="1:85" s="100" customForma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X43" s="214"/>
      <c r="BY43" s="214"/>
      <c r="BZ43" s="214"/>
      <c r="CA43" s="214"/>
      <c r="CB43" s="214"/>
      <c r="CC43" s="214"/>
      <c r="CD43" s="214"/>
      <c r="CE43" s="214"/>
      <c r="CF43" s="214"/>
      <c r="CG43" s="218"/>
    </row>
    <row r="44" spans="1:85" s="100" customForma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X44" s="214"/>
      <c r="BY44" s="214"/>
      <c r="BZ44" s="214"/>
      <c r="CA44" s="214"/>
      <c r="CB44" s="214"/>
      <c r="CC44" s="214"/>
      <c r="CD44" s="214"/>
      <c r="CE44" s="214"/>
      <c r="CF44" s="214"/>
      <c r="CG44" s="218"/>
    </row>
    <row r="45" spans="1:85" s="100" customForma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X45" s="214"/>
      <c r="BY45" s="214"/>
      <c r="BZ45" s="214"/>
      <c r="CA45" s="214"/>
      <c r="CB45" s="214"/>
      <c r="CC45" s="214"/>
      <c r="CD45" s="214"/>
      <c r="CE45" s="214"/>
      <c r="CF45" s="214"/>
      <c r="CG45" s="218"/>
    </row>
    <row r="46" spans="1:85" s="100" customForma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X46" s="214"/>
      <c r="BY46" s="214"/>
      <c r="BZ46" s="214"/>
      <c r="CA46" s="214"/>
      <c r="CB46" s="214"/>
      <c r="CC46" s="214"/>
      <c r="CD46" s="214"/>
      <c r="CE46" s="214"/>
      <c r="CF46" s="214"/>
      <c r="CG46" s="218"/>
    </row>
  </sheetData>
  <mergeCells count="104">
    <mergeCell ref="P17:V17"/>
    <mergeCell ref="W17:AB17"/>
    <mergeCell ref="AC17:AH17"/>
    <mergeCell ref="AI17:AN17"/>
    <mergeCell ref="AO17:AX17"/>
    <mergeCell ref="E20:O20"/>
    <mergeCell ref="P20:V20"/>
    <mergeCell ref="W20:AB20"/>
    <mergeCell ref="AC20:AH20"/>
    <mergeCell ref="AI20:AN20"/>
    <mergeCell ref="AO20:AX20"/>
    <mergeCell ref="E19:O19"/>
    <mergeCell ref="P19:V19"/>
    <mergeCell ref="W19:AB19"/>
    <mergeCell ref="AC19:AH19"/>
    <mergeCell ref="AI19:AN19"/>
    <mergeCell ref="AO19:AX19"/>
    <mergeCell ref="P12:V12"/>
    <mergeCell ref="W12:AB12"/>
    <mergeCell ref="AC12:AH12"/>
    <mergeCell ref="AI12:AN12"/>
    <mergeCell ref="AO12:AX12"/>
    <mergeCell ref="E15:AN15"/>
    <mergeCell ref="A16:D20"/>
    <mergeCell ref="E16:O16"/>
    <mergeCell ref="P16:V16"/>
    <mergeCell ref="W16:AB16"/>
    <mergeCell ref="AC16:AH16"/>
    <mergeCell ref="AI16:AN16"/>
    <mergeCell ref="P14:V14"/>
    <mergeCell ref="W14:AB14"/>
    <mergeCell ref="AC14:AH14"/>
    <mergeCell ref="AI14:AN14"/>
    <mergeCell ref="E18:O18"/>
    <mergeCell ref="P18:V18"/>
    <mergeCell ref="W18:AB18"/>
    <mergeCell ref="AC18:AH18"/>
    <mergeCell ref="AI18:AN18"/>
    <mergeCell ref="AO18:AX18"/>
    <mergeCell ref="AO16:AX16"/>
    <mergeCell ref="E17:O17"/>
    <mergeCell ref="E11:O11"/>
    <mergeCell ref="P11:V11"/>
    <mergeCell ref="W11:AB11"/>
    <mergeCell ref="AC11:AH11"/>
    <mergeCell ref="AI11:AN11"/>
    <mergeCell ref="AO11:AX11"/>
    <mergeCell ref="E9:AN9"/>
    <mergeCell ref="AO9:AX9"/>
    <mergeCell ref="A10:D14"/>
    <mergeCell ref="E10:O10"/>
    <mergeCell ref="P10:V10"/>
    <mergeCell ref="W10:AB10"/>
    <mergeCell ref="AC10:AH10"/>
    <mergeCell ref="AI10:AN10"/>
    <mergeCell ref="AO10:AX10"/>
    <mergeCell ref="E14:O14"/>
    <mergeCell ref="AO14:AX14"/>
    <mergeCell ref="E13:O13"/>
    <mergeCell ref="P13:V13"/>
    <mergeCell ref="W13:AB13"/>
    <mergeCell ref="AC13:AH13"/>
    <mergeCell ref="AI13:AN13"/>
    <mergeCell ref="AO13:AX13"/>
    <mergeCell ref="E12:O12"/>
    <mergeCell ref="AC5:AH5"/>
    <mergeCell ref="AI5:AN5"/>
    <mergeCell ref="AO5:AX5"/>
    <mergeCell ref="E8:O8"/>
    <mergeCell ref="P8:V8"/>
    <mergeCell ref="W8:AB8"/>
    <mergeCell ref="AC8:AH8"/>
    <mergeCell ref="AI8:AN8"/>
    <mergeCell ref="AO8:AX8"/>
    <mergeCell ref="E7:O7"/>
    <mergeCell ref="P7:V7"/>
    <mergeCell ref="W7:AB7"/>
    <mergeCell ref="AC7:AH7"/>
    <mergeCell ref="AI7:AN7"/>
    <mergeCell ref="AO7:AX7"/>
    <mergeCell ref="A1:AX1"/>
    <mergeCell ref="AA2:AB2"/>
    <mergeCell ref="AC2:AG2"/>
    <mergeCell ref="AH2:AJ2"/>
    <mergeCell ref="AK2:AQ2"/>
    <mergeCell ref="AS2:AW2"/>
    <mergeCell ref="A3:AN3"/>
    <mergeCell ref="AO3:AX3"/>
    <mergeCell ref="A4:D8"/>
    <mergeCell ref="E4:O4"/>
    <mergeCell ref="P4:V4"/>
    <mergeCell ref="W4:AB4"/>
    <mergeCell ref="AC4:AH4"/>
    <mergeCell ref="AI4:AN4"/>
    <mergeCell ref="AO4:AX4"/>
    <mergeCell ref="E5:O5"/>
    <mergeCell ref="E6:O6"/>
    <mergeCell ref="P6:V6"/>
    <mergeCell ref="W6:AB6"/>
    <mergeCell ref="AC6:AH6"/>
    <mergeCell ref="AI6:AN6"/>
    <mergeCell ref="AO6:AX6"/>
    <mergeCell ref="P5:V5"/>
    <mergeCell ref="W5:AB5"/>
  </mergeCells>
  <phoneticPr fontId="7" type="noConversion"/>
  <pageMargins left="0.7" right="0.7" top="0.75" bottom="0.75" header="0.3" footer="0.3"/>
  <pageSetup paperSize="9" orientation="portrait" verticalDpi="0" r:id="rId1"/>
  <ignoredErrors>
    <ignoredError sqref="P5:AB8 P11:AB14 P17:A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性能验收覆盖效果图</vt:lpstr>
      <vt:lpstr>基站遍历覆盖效果图</vt:lpstr>
      <vt:lpstr>站点验收天面勘测报告</vt:lpstr>
      <vt:lpstr>遗留问题汇总</vt:lpstr>
      <vt:lpstr>切换验收测试表格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2018-12-28T09:09:00Z</dcterms:modified>
</cp:coreProperties>
</file>