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jpeg" Extension="jpe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0" yWindow="0" windowWidth="20490" windowHeight="7755" tabRatio="721"/>
  </bookViews>
  <sheets>
    <sheet name="室分验收记录单" sheetId="1" r:id="rId1"/>
    <sheet name="性能验收测试表格" sheetId="2" r:id="rId2"/>
    <sheet name="性能验收覆盖效果图" sheetId="8" r:id="rId3"/>
    <sheet name="楼层验收" sheetId="6" r:id="rId4"/>
    <sheet name="楼层覆盖效果图" sheetId="3" r:id="rId5"/>
    <sheet name="站点验收RRU及合路器勘测报告" sheetId="4" r:id="rId6"/>
    <sheet name="遗留问题汇总" sheetId="5" r:id="rId7"/>
  </sheets>
  <calcPr calcId="152511"/>
</workbook>
</file>

<file path=xl/calcChain.xml><?xml version="1.0" encoding="utf-8"?>
<calcChain xmlns="http://schemas.openxmlformats.org/spreadsheetml/2006/main">
  <c r="AA26" i="1" l="1"/>
  <c r="X26" i="1" l="1"/>
  <c r="K26" i="1" l="1"/>
  <c r="AX31" i="1" l="1"/>
  <c r="AX34" i="1"/>
  <c r="H26" i="1"/>
  <c r="P26" i="1"/>
  <c r="S26" i="1"/>
  <c r="P27" i="1"/>
  <c r="S27" i="1"/>
  <c r="K27" i="1"/>
  <c r="H27" i="1"/>
  <c r="AA27" i="1"/>
  <c r="X27" i="1"/>
  <c r="X28" i="1"/>
  <c r="P28" i="1"/>
  <c r="H28" i="1"/>
  <c r="A5" i="3" l="1"/>
  <c r="A37" i="3" l="1"/>
  <c r="A21" i="3"/>
  <c r="A38" i="3" l="1"/>
  <c r="A22" i="3"/>
  <c r="A6" i="3"/>
  <c r="AC37" i="3" l="1"/>
  <c r="AB37" i="3"/>
  <c r="AA37" i="3"/>
  <c r="Z37" i="3"/>
  <c r="Y37" i="3"/>
  <c r="X37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C37" i="3"/>
  <c r="B37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B22" i="3"/>
  <c r="AC37" i="8"/>
  <c r="AB37" i="8"/>
  <c r="AA37" i="8"/>
  <c r="Z37" i="8"/>
  <c r="Y37" i="8"/>
  <c r="X37" i="8"/>
  <c r="W37" i="8"/>
  <c r="V37" i="8"/>
  <c r="U37" i="8"/>
  <c r="T37" i="8"/>
  <c r="S37" i="8"/>
  <c r="R37" i="8"/>
  <c r="Q37" i="8"/>
  <c r="P37" i="8"/>
  <c r="O37" i="8"/>
  <c r="N37" i="8"/>
  <c r="M37" i="8"/>
  <c r="L37" i="8"/>
  <c r="K37" i="8"/>
  <c r="J37" i="8"/>
  <c r="I37" i="8"/>
  <c r="H37" i="8"/>
  <c r="G37" i="8"/>
  <c r="F37" i="8"/>
  <c r="E37" i="8"/>
  <c r="D37" i="8"/>
  <c r="C37" i="8"/>
  <c r="B37" i="8"/>
  <c r="A37" i="8"/>
  <c r="AC21" i="8"/>
  <c r="AB21" i="8"/>
  <c r="AA21" i="8"/>
  <c r="Z21" i="8"/>
  <c r="Y21" i="8"/>
  <c r="X21" i="8"/>
  <c r="W21" i="8"/>
  <c r="V21" i="8"/>
  <c r="U21" i="8"/>
  <c r="T21" i="8"/>
  <c r="S21" i="8"/>
  <c r="R21" i="8"/>
  <c r="Q21" i="8"/>
  <c r="P21" i="8"/>
  <c r="O21" i="8"/>
  <c r="N21" i="8"/>
  <c r="M21" i="8"/>
  <c r="L21" i="8"/>
  <c r="K21" i="8"/>
  <c r="J21" i="8"/>
  <c r="I21" i="8"/>
  <c r="H21" i="8"/>
  <c r="G21" i="8"/>
  <c r="F21" i="8"/>
  <c r="E21" i="8"/>
  <c r="D21" i="8"/>
  <c r="C21" i="8"/>
  <c r="B21" i="8"/>
  <c r="A21" i="8"/>
  <c r="AC5" i="8"/>
  <c r="AB5" i="8"/>
  <c r="AA5" i="8"/>
  <c r="Z5" i="8"/>
  <c r="Y5" i="8"/>
  <c r="X5" i="8"/>
  <c r="W5" i="8"/>
  <c r="V5" i="8"/>
  <c r="U5" i="8"/>
  <c r="T5" i="8"/>
  <c r="S5" i="8"/>
  <c r="R5" i="8"/>
  <c r="Q5" i="8"/>
  <c r="P5" i="8"/>
  <c r="O5" i="8"/>
  <c r="N5" i="8"/>
  <c r="M5" i="8"/>
  <c r="L5" i="8"/>
  <c r="K5" i="8"/>
  <c r="J5" i="8"/>
  <c r="I5" i="8"/>
  <c r="H5" i="8"/>
  <c r="G5" i="8"/>
  <c r="F5" i="8"/>
  <c r="E5" i="8"/>
  <c r="D5" i="8"/>
  <c r="C5" i="8"/>
  <c r="B5" i="8"/>
  <c r="A5" i="8"/>
  <c r="A3" i="8"/>
  <c r="A2" i="8"/>
  <c r="C30" i="6" l="1"/>
  <c r="C19" i="6"/>
  <c r="C8" i="6"/>
  <c r="X30" i="6" l="1"/>
  <c r="X19" i="6"/>
  <c r="X8" i="6"/>
  <c r="CB30" i="6"/>
  <c r="BY30" i="6"/>
  <c r="BV30" i="6"/>
  <c r="CB19" i="6"/>
  <c r="BY19" i="6"/>
  <c r="BV19" i="6"/>
  <c r="CB8" i="6"/>
  <c r="BY8" i="6"/>
  <c r="BV8" i="6"/>
  <c r="BS30" i="6"/>
  <c r="BS19" i="6"/>
  <c r="BS8" i="6"/>
  <c r="BP30" i="6"/>
  <c r="BP19" i="6"/>
  <c r="BP8" i="6"/>
  <c r="BJ30" i="6"/>
  <c r="BJ19" i="6"/>
  <c r="BJ8" i="6"/>
  <c r="BG30" i="6"/>
  <c r="BG19" i="6"/>
  <c r="BG8" i="6"/>
  <c r="BD30" i="6"/>
  <c r="BD19" i="6"/>
  <c r="BD8" i="6"/>
  <c r="BA30" i="6"/>
  <c r="BA19" i="6"/>
  <c r="BA8" i="6"/>
  <c r="AX30" i="6"/>
  <c r="AX19" i="6"/>
  <c r="AX8" i="6"/>
  <c r="AU30" i="6"/>
  <c r="AU19" i="6"/>
  <c r="AU8" i="6"/>
  <c r="AR30" i="6"/>
  <c r="AR19" i="6"/>
  <c r="AR8" i="6"/>
  <c r="AO30" i="6"/>
  <c r="AO8" i="6"/>
  <c r="AO19" i="6"/>
  <c r="AL30" i="6"/>
  <c r="AL19" i="6"/>
  <c r="AL8" i="6"/>
  <c r="AI30" i="6"/>
  <c r="AI19" i="6"/>
  <c r="AI8" i="6"/>
  <c r="AF30" i="6"/>
  <c r="AF19" i="6"/>
  <c r="AF8" i="6"/>
  <c r="AC30" i="6" l="1"/>
  <c r="AC19" i="6"/>
  <c r="AC8" i="6" l="1"/>
  <c r="Z30" i="6"/>
  <c r="Z19" i="6"/>
  <c r="Z8" i="6"/>
  <c r="V30" i="6"/>
  <c r="V19" i="6"/>
  <c r="V8" i="6"/>
  <c r="H22" i="6"/>
  <c r="H34" i="6"/>
  <c r="H33" i="6"/>
  <c r="H32" i="6"/>
  <c r="H31" i="6"/>
  <c r="H30" i="6"/>
  <c r="E34" i="6"/>
  <c r="E33" i="6"/>
  <c r="E32" i="6"/>
  <c r="E31" i="6"/>
  <c r="E30" i="6"/>
  <c r="P12" i="6"/>
  <c r="P11" i="6"/>
  <c r="P10" i="6"/>
  <c r="P9" i="6"/>
  <c r="P8" i="6"/>
  <c r="J33" i="6"/>
  <c r="J32" i="6"/>
  <c r="J31" i="6"/>
  <c r="J30" i="6"/>
  <c r="J21" i="6"/>
  <c r="J20" i="6"/>
  <c r="J19" i="6"/>
  <c r="H21" i="6"/>
  <c r="J22" i="6"/>
  <c r="H23" i="6"/>
  <c r="E23" i="6"/>
  <c r="E21" i="6"/>
  <c r="E22" i="6"/>
  <c r="H20" i="6"/>
  <c r="H19" i="6"/>
  <c r="E20" i="6"/>
  <c r="E19" i="6"/>
  <c r="K2" i="6" l="1"/>
  <c r="S12" i="6"/>
  <c r="S11" i="6"/>
  <c r="S10" i="6"/>
  <c r="S9" i="6"/>
  <c r="S8" i="6"/>
  <c r="N12" i="6"/>
  <c r="N11" i="6"/>
  <c r="N10" i="6"/>
  <c r="N9" i="6"/>
  <c r="N8" i="6"/>
  <c r="L12" i="6" l="1"/>
  <c r="L11" i="6"/>
  <c r="L10" i="6"/>
  <c r="L9" i="6"/>
  <c r="L8" i="6"/>
  <c r="J11" i="6"/>
  <c r="J10" i="6"/>
  <c r="J9" i="6"/>
  <c r="J8" i="6"/>
  <c r="H11" i="6"/>
  <c r="H10" i="6"/>
  <c r="H9" i="6"/>
  <c r="H12" i="6"/>
  <c r="H8" i="6"/>
  <c r="E12" i="6"/>
  <c r="E11" i="6"/>
  <c r="E10" i="6"/>
  <c r="E9" i="6"/>
  <c r="E8" i="6"/>
  <c r="S34" i="6"/>
  <c r="S33" i="6"/>
  <c r="S32" i="6"/>
  <c r="S31" i="6"/>
  <c r="S30" i="6"/>
  <c r="S23" i="6"/>
  <c r="S22" i="6"/>
  <c r="S21" i="6"/>
  <c r="S20" i="6"/>
  <c r="S19" i="6"/>
  <c r="P34" i="6"/>
  <c r="P33" i="6"/>
  <c r="P32" i="6"/>
  <c r="P31" i="6"/>
  <c r="P30" i="6"/>
  <c r="P23" i="6"/>
  <c r="P22" i="6"/>
  <c r="P21" i="6"/>
  <c r="P20" i="6"/>
  <c r="P19" i="6"/>
  <c r="N34" i="6"/>
  <c r="N33" i="6"/>
  <c r="N32" i="6"/>
  <c r="N31" i="6"/>
  <c r="N30" i="6"/>
  <c r="N23" i="6"/>
  <c r="N22" i="6"/>
  <c r="N21" i="6"/>
  <c r="N20" i="6"/>
  <c r="N19" i="6"/>
  <c r="L34" i="6"/>
  <c r="L33" i="6"/>
  <c r="L32" i="6"/>
  <c r="L31" i="6"/>
  <c r="L30" i="6"/>
  <c r="L23" i="6"/>
  <c r="L22" i="6"/>
  <c r="L21" i="6"/>
  <c r="L20" i="6"/>
  <c r="L19" i="6"/>
  <c r="S28" i="1" l="1"/>
  <c r="BH33" i="1" l="1"/>
  <c r="BF33" i="1"/>
  <c r="BD33" i="1"/>
  <c r="AY13" i="1" l="1"/>
  <c r="Z14" i="1" s="1"/>
  <c r="W19" i="2" l="1"/>
  <c r="AI51" i="2" l="1"/>
  <c r="BX7" i="2" s="1"/>
  <c r="AI49" i="2"/>
  <c r="AI48" i="2"/>
  <c r="AI46" i="2"/>
  <c r="P51" i="2"/>
  <c r="BX6" i="2" s="1"/>
  <c r="BX2" i="2" s="1"/>
  <c r="P49" i="2"/>
  <c r="P48" i="2"/>
  <c r="P46" i="2"/>
  <c r="AI34" i="2"/>
  <c r="BW7" i="2" s="1"/>
  <c r="AI32" i="2"/>
  <c r="AI31" i="2"/>
  <c r="AI29" i="2"/>
  <c r="P34" i="2"/>
  <c r="BW6" i="2" s="1"/>
  <c r="BW2" i="2" s="1"/>
  <c r="P32" i="2"/>
  <c r="P31" i="2"/>
  <c r="P29" i="2"/>
  <c r="AI17" i="2"/>
  <c r="BV7" i="2" s="1"/>
  <c r="AI15" i="2"/>
  <c r="AI14" i="2"/>
  <c r="AI12" i="2"/>
  <c r="P17" i="2"/>
  <c r="BV6" i="2" s="1"/>
  <c r="BV2" i="2" s="1"/>
  <c r="P15" i="2"/>
  <c r="P14" i="2"/>
  <c r="P12" i="2"/>
  <c r="D9" i="4" l="1"/>
  <c r="B9" i="4"/>
  <c r="W53" i="2"/>
  <c r="P53" i="2"/>
  <c r="AC53" i="2" s="1"/>
  <c r="AI44" i="2"/>
  <c r="AI42" i="2"/>
  <c r="AI41" i="2"/>
  <c r="AI22" i="2"/>
  <c r="AC42" i="2"/>
  <c r="AC39" i="2"/>
  <c r="AC22" i="2"/>
  <c r="W43" i="2"/>
  <c r="P44" i="2" s="1"/>
  <c r="W42" i="2"/>
  <c r="W41" i="2"/>
  <c r="W39" i="2"/>
  <c r="W22" i="2"/>
  <c r="P43" i="2"/>
  <c r="AC43" i="2" s="1"/>
  <c r="P42" i="2"/>
  <c r="P41" i="2"/>
  <c r="AC41" i="2" s="1"/>
  <c r="P39" i="2"/>
  <c r="AI39" i="2" s="1"/>
  <c r="P22" i="2"/>
  <c r="W26" i="2"/>
  <c r="P27" i="2" s="1"/>
  <c r="W25" i="2"/>
  <c r="W24" i="2"/>
  <c r="W23" i="2"/>
  <c r="W5" i="2"/>
  <c r="BJ20" i="2"/>
  <c r="W40" i="2" s="1"/>
  <c r="BI20" i="2"/>
  <c r="BH20" i="2"/>
  <c r="W6" i="2" s="1"/>
  <c r="BJ4" i="2"/>
  <c r="P40" i="2" s="1"/>
  <c r="BI4" i="2"/>
  <c r="P23" i="2" s="1"/>
  <c r="AI23" i="2" s="1"/>
  <c r="BH4" i="2"/>
  <c r="P6" i="2" s="1"/>
  <c r="AC6" i="2" s="1"/>
  <c r="P26" i="2"/>
  <c r="AI26" i="2" s="1"/>
  <c r="P25" i="2"/>
  <c r="AC25" i="2" s="1"/>
  <c r="P24" i="2"/>
  <c r="AI24" i="2" s="1"/>
  <c r="P5" i="2"/>
  <c r="AI5" i="2" s="1"/>
  <c r="P9" i="2"/>
  <c r="P8" i="2"/>
  <c r="AC8" i="2" s="1"/>
  <c r="P7" i="2"/>
  <c r="AC7" i="2" s="1"/>
  <c r="W8" i="2"/>
  <c r="W7" i="2"/>
  <c r="W9" i="2"/>
  <c r="H21" i="1"/>
  <c r="AI40" i="2" l="1"/>
  <c r="AC40" i="2"/>
  <c r="AI25" i="2"/>
  <c r="AC5" i="2"/>
  <c r="AC26" i="2"/>
  <c r="AI43" i="2"/>
  <c r="AI10" i="2"/>
  <c r="P10" i="2"/>
  <c r="AC23" i="2"/>
  <c r="AI27" i="2"/>
  <c r="AC24" i="2"/>
  <c r="N14" i="1"/>
  <c r="N13" i="1"/>
  <c r="H14" i="1"/>
  <c r="H13" i="1"/>
  <c r="T14" i="1" l="1"/>
  <c r="T13" i="1"/>
  <c r="Z13" i="1"/>
  <c r="T15" i="1"/>
  <c r="T16" i="1"/>
  <c r="Z7" i="1"/>
  <c r="H19" i="1" l="1"/>
  <c r="X23" i="1"/>
  <c r="X17" i="1" l="1"/>
  <c r="P17" i="1"/>
  <c r="V26" i="1" l="1"/>
  <c r="V30" i="1"/>
  <c r="V22" i="1"/>
  <c r="V29" i="1"/>
  <c r="V21" i="1"/>
  <c r="V24" i="1"/>
  <c r="V20" i="1"/>
  <c r="V23" i="1"/>
  <c r="V19" i="1"/>
  <c r="W52" i="2"/>
  <c r="W35" i="2"/>
  <c r="AZ27" i="1"/>
  <c r="F65" i="1"/>
  <c r="P52" i="2"/>
  <c r="P35" i="2"/>
  <c r="AZ30" i="1"/>
  <c r="AZ24" i="1"/>
  <c r="AZ20" i="1"/>
  <c r="AZ28" i="1"/>
  <c r="V27" i="1"/>
  <c r="AZ21" i="1"/>
  <c r="AZ29" i="1"/>
  <c r="AZ23" i="1"/>
  <c r="AZ19" i="1"/>
  <c r="V28" i="1"/>
  <c r="AZ22" i="1"/>
  <c r="AZ26" i="1"/>
  <c r="AD26" i="1"/>
  <c r="AD30" i="1"/>
  <c r="AD22" i="1"/>
  <c r="AD29" i="1"/>
  <c r="AD21" i="1"/>
  <c r="AD24" i="1"/>
  <c r="AD20" i="1"/>
  <c r="AD23" i="1"/>
  <c r="AD19" i="1"/>
  <c r="BA27" i="1"/>
  <c r="F66" i="1"/>
  <c r="AD28" i="1"/>
  <c r="BA28" i="1"/>
  <c r="BA22" i="1"/>
  <c r="BA30" i="1"/>
  <c r="BA20" i="1"/>
  <c r="BA29" i="1"/>
  <c r="BA19" i="1"/>
  <c r="AD27" i="1"/>
  <c r="BA26" i="1"/>
  <c r="BA21" i="1"/>
  <c r="BA24" i="1"/>
  <c r="BA23" i="1"/>
  <c r="P69" i="1"/>
  <c r="P68" i="1"/>
  <c r="Z3" i="1"/>
  <c r="X2" i="6" s="1"/>
  <c r="F9" i="1"/>
  <c r="E7" i="1"/>
  <c r="E5" i="1"/>
  <c r="E3" i="1"/>
  <c r="C2" i="6" s="1"/>
  <c r="Z5" i="1"/>
  <c r="BG20" i="1"/>
  <c r="BG19" i="1"/>
  <c r="BE20" i="1"/>
  <c r="BE19" i="1"/>
  <c r="BC20" i="1"/>
  <c r="BC19" i="1"/>
  <c r="B15" i="4"/>
  <c r="D8" i="4"/>
  <c r="AI35" i="2" l="1"/>
  <c r="AC35" i="2"/>
  <c r="AI52" i="2"/>
  <c r="AC52" i="2"/>
  <c r="H17" i="1"/>
  <c r="P20" i="1"/>
  <c r="P19" i="1"/>
  <c r="X24" i="1"/>
  <c r="X22" i="1"/>
  <c r="X21" i="1"/>
  <c r="X20" i="1"/>
  <c r="X19" i="1"/>
  <c r="P24" i="1"/>
  <c r="P23" i="1"/>
  <c r="P22" i="1"/>
  <c r="P21" i="1"/>
  <c r="H24" i="1"/>
  <c r="H23" i="1"/>
  <c r="H22" i="1"/>
  <c r="H20" i="1"/>
  <c r="AA28" i="1"/>
  <c r="AA24" i="1"/>
  <c r="AA23" i="1"/>
  <c r="AA22" i="1"/>
  <c r="AA21" i="1"/>
  <c r="AA20" i="1"/>
  <c r="AA19" i="1"/>
  <c r="S23" i="1"/>
  <c r="S24" i="1"/>
  <c r="S22" i="1"/>
  <c r="S21" i="1"/>
  <c r="S20" i="1"/>
  <c r="S19" i="1"/>
  <c r="K28" i="1"/>
  <c r="K24" i="1"/>
  <c r="K23" i="1"/>
  <c r="K22" i="1"/>
  <c r="K21" i="1"/>
  <c r="K20" i="1"/>
  <c r="K19" i="1"/>
  <c r="N26" i="1" l="1"/>
  <c r="N30" i="1"/>
  <c r="N22" i="1"/>
  <c r="N29" i="1"/>
  <c r="N21" i="1"/>
  <c r="N24" i="1"/>
  <c r="N20" i="1"/>
  <c r="N19" i="1"/>
  <c r="N23" i="1"/>
  <c r="W18" i="2"/>
  <c r="AY27" i="1"/>
  <c r="AX27" i="1" s="1"/>
  <c r="F64" i="1"/>
  <c r="P18" i="2"/>
  <c r="N28" i="1"/>
  <c r="AY29" i="1"/>
  <c r="AX29" i="1" s="1"/>
  <c r="AY23" i="1"/>
  <c r="AX23" i="1" s="1"/>
  <c r="AY19" i="1"/>
  <c r="AX19" i="1" s="1"/>
  <c r="AY24" i="1"/>
  <c r="AX24" i="1" s="1"/>
  <c r="N27" i="1"/>
  <c r="AY28" i="1"/>
  <c r="AX28" i="1" s="1"/>
  <c r="AY22" i="1"/>
  <c r="AX22" i="1" s="1"/>
  <c r="AY26" i="1"/>
  <c r="AX26" i="1" s="1"/>
  <c r="AY21" i="1"/>
  <c r="AX21" i="1" s="1"/>
  <c r="AY30" i="1"/>
  <c r="AX30" i="1" s="1"/>
  <c r="AY20" i="1"/>
  <c r="AX20" i="1" s="1"/>
  <c r="AC18" i="2" l="1"/>
  <c r="AI18" i="2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B21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B5" i="3"/>
  <c r="AF16" i="4" l="1"/>
  <c r="AF17" i="4"/>
  <c r="AE11" i="4"/>
  <c r="AF11" i="4" s="1"/>
  <c r="AE2" i="4" l="1"/>
  <c r="AF2" i="4" s="1"/>
  <c r="N51" i="1" l="1"/>
  <c r="N50" i="1"/>
  <c r="N49" i="1"/>
  <c r="N48" i="1"/>
  <c r="D12" i="4"/>
  <c r="B16" i="4"/>
  <c r="B14" i="4"/>
  <c r="B13" i="4"/>
  <c r="D14" i="4"/>
  <c r="D13" i="4"/>
  <c r="BA25" i="1"/>
  <c r="AX25" i="1" s="1"/>
  <c r="BH32" i="1"/>
  <c r="BD32" i="1"/>
  <c r="BF32" i="1"/>
  <c r="BD31" i="1"/>
  <c r="BF31" i="1"/>
  <c r="BH31" i="1"/>
  <c r="P50" i="2" l="1"/>
  <c r="BX9" i="2"/>
  <c r="BX5" i="2"/>
  <c r="BX4" i="2"/>
  <c r="BW9" i="2"/>
  <c r="BW5" i="2"/>
  <c r="BW8" i="2"/>
  <c r="BW4" i="2"/>
  <c r="P33" i="2"/>
  <c r="BV9" i="2"/>
  <c r="BV5" i="2"/>
  <c r="BV8" i="2"/>
  <c r="BX8" i="2" l="1"/>
  <c r="BX3" i="2" s="1"/>
  <c r="BV4" i="2"/>
  <c r="BW1" i="2"/>
  <c r="BX1" i="2"/>
  <c r="BW3" i="2"/>
  <c r="BV3" i="2"/>
  <c r="V1" i="4"/>
  <c r="V21" i="4"/>
  <c r="B12" i="4"/>
  <c r="D6" i="4"/>
  <c r="B7" i="4"/>
  <c r="B6" i="4"/>
  <c r="B8" i="4" s="1"/>
  <c r="CA40" i="2" l="1"/>
  <c r="CA11" i="2"/>
  <c r="CB40" i="2" s="1"/>
  <c r="CA39" i="2"/>
  <c r="CA10" i="2"/>
  <c r="CB39" i="2" s="1"/>
  <c r="BV1" i="2"/>
  <c r="CA38" i="2" l="1"/>
  <c r="CA9" i="2"/>
  <c r="CB38" i="2" s="1"/>
  <c r="AD25" i="1"/>
  <c r="AF19" i="4" l="1"/>
  <c r="W36" i="2"/>
  <c r="P36" i="2"/>
  <c r="AC36" i="2" s="1"/>
  <c r="AI6" i="2"/>
  <c r="AI7" i="2"/>
  <c r="AI8" i="2"/>
  <c r="AI9" i="2" l="1"/>
  <c r="AC9" i="2"/>
  <c r="AI36" i="2"/>
  <c r="AI53" i="2"/>
  <c r="Y21" i="4" l="1"/>
  <c r="S21" i="4"/>
  <c r="Y20" i="4"/>
  <c r="S20" i="4"/>
  <c r="Y19" i="4"/>
  <c r="S19" i="4"/>
  <c r="Y18" i="4"/>
  <c r="S18" i="4"/>
  <c r="Y17" i="4"/>
  <c r="S17" i="4"/>
  <c r="Y16" i="4"/>
  <c r="S16" i="4"/>
  <c r="Y15" i="4"/>
  <c r="S15" i="4"/>
  <c r="Y14" i="4"/>
  <c r="S14" i="4"/>
  <c r="Y13" i="4"/>
  <c r="S13" i="4"/>
  <c r="Y12" i="4"/>
  <c r="S12" i="4"/>
  <c r="Y11" i="4"/>
  <c r="S11" i="4"/>
  <c r="Y10" i="4"/>
  <c r="S10" i="4"/>
  <c r="Y9" i="4"/>
  <c r="S9" i="4"/>
  <c r="Y8" i="4"/>
  <c r="S8" i="4"/>
  <c r="Y7" i="4"/>
  <c r="S7" i="4"/>
  <c r="Y6" i="4"/>
  <c r="P16" i="2"/>
  <c r="S6" i="4"/>
  <c r="Y5" i="4"/>
  <c r="S5" i="4"/>
  <c r="Y4" i="4"/>
  <c r="S4" i="4"/>
  <c r="Y3" i="4"/>
  <c r="S3" i="4"/>
  <c r="Y2" i="4"/>
  <c r="S2" i="4"/>
  <c r="A2" i="3"/>
  <c r="AG2" i="2"/>
  <c r="K2" i="2"/>
  <c r="C2" i="2"/>
  <c r="E62" i="1"/>
  <c r="AP28" i="1"/>
  <c r="V36" i="1" l="1"/>
  <c r="L36" i="1"/>
  <c r="Q36" i="1"/>
  <c r="P19" i="2"/>
  <c r="AC19" i="2" s="1"/>
  <c r="A3" i="3"/>
  <c r="P2" i="4"/>
  <c r="P1" i="4"/>
  <c r="AX45" i="1" l="1"/>
  <c r="AX44" i="1"/>
  <c r="AX43" i="1"/>
  <c r="AX42" i="1"/>
  <c r="N42" i="1" s="1"/>
  <c r="Q38" i="1"/>
  <c r="Q37" i="1"/>
  <c r="L38" i="1"/>
  <c r="L37" i="1"/>
  <c r="AX60" i="1"/>
  <c r="H60" i="1" s="1"/>
  <c r="AL60" i="1" s="1"/>
  <c r="V38" i="1"/>
  <c r="V37" i="1"/>
  <c r="L39" i="1"/>
  <c r="V39" i="1"/>
  <c r="Q39" i="1"/>
  <c r="AZ45" i="1"/>
  <c r="AZ43" i="1" s="1"/>
  <c r="AZ44" i="1"/>
  <c r="BQ2" i="2" s="1"/>
  <c r="AY44" i="1"/>
  <c r="BP2" i="2" s="1"/>
  <c r="AY45" i="1"/>
  <c r="AY43" i="1" s="1"/>
  <c r="AZ42" i="1"/>
  <c r="BQ1" i="2" s="1"/>
  <c r="BA42" i="1"/>
  <c r="BR1" i="2" s="1"/>
  <c r="BA44" i="1"/>
  <c r="BA45" i="1"/>
  <c r="BA43" i="1" s="1"/>
  <c r="AY42" i="1"/>
  <c r="BP1" i="2" s="1"/>
  <c r="AI19" i="2"/>
  <c r="P3" i="4"/>
  <c r="X2" i="2"/>
  <c r="M2" i="4"/>
  <c r="L62" i="1" s="1"/>
  <c r="D3" i="4"/>
  <c r="BP3" i="2" l="1"/>
  <c r="BR3" i="2"/>
  <c r="BQ4" i="2"/>
  <c r="BQ3" i="2"/>
  <c r="AZ46" i="1"/>
  <c r="N45" i="1"/>
  <c r="N44" i="1"/>
  <c r="CA35" i="2" l="1"/>
  <c r="CB35" i="2" s="1"/>
  <c r="CB10" i="2" s="1"/>
  <c r="BR2" i="2"/>
  <c r="BR4" i="2"/>
  <c r="N43" i="1"/>
  <c r="BP4" i="2"/>
  <c r="CA34" i="2" s="1"/>
  <c r="CB34" i="2" s="1"/>
  <c r="CB9" i="2" s="1"/>
  <c r="BA46" i="1"/>
  <c r="AY46" i="1"/>
  <c r="AF22" i="1"/>
  <c r="AF30" i="1"/>
  <c r="AF24" i="1"/>
  <c r="AF28" i="1"/>
  <c r="AF20" i="1"/>
  <c r="AF26" i="1" l="1"/>
  <c r="CA36" i="2"/>
  <c r="CB36" i="2" s="1"/>
  <c r="CB11" i="2" s="1"/>
  <c r="AF19" i="1"/>
  <c r="AF27" i="1"/>
  <c r="AF23" i="1"/>
  <c r="AF29" i="1"/>
  <c r="AF21" i="1" l="1"/>
  <c r="AF18" i="4"/>
  <c r="AF1" i="4" s="1"/>
  <c r="K63" i="1" s="1"/>
  <c r="B64" i="1" l="1"/>
  <c r="B63" i="1"/>
</calcChain>
</file>

<file path=xl/sharedStrings.xml><?xml version="1.0" encoding="utf-8"?>
<sst xmlns="http://schemas.openxmlformats.org/spreadsheetml/2006/main" count="987" uniqueCount="601">
  <si>
    <t>基站描述</t>
  </si>
  <si>
    <t>站名：</t>
  </si>
  <si>
    <t>日期：</t>
  </si>
  <si>
    <t>站号：</t>
  </si>
  <si>
    <t>区县：</t>
  </si>
  <si>
    <t>地址：</t>
  </si>
  <si>
    <t>站型：</t>
  </si>
  <si>
    <t>设备类型：</t>
  </si>
  <si>
    <t>相关参数验收</t>
  </si>
  <si>
    <t>基站参数</t>
  </si>
  <si>
    <t>规划数据</t>
  </si>
  <si>
    <t>实测数据</t>
  </si>
  <si>
    <t>验证通过</t>
  </si>
  <si>
    <t>备注</t>
  </si>
  <si>
    <t>经度</t>
  </si>
  <si>
    <t>纬度</t>
  </si>
  <si>
    <t>传输带宽</t>
  </si>
  <si>
    <t xml:space="preserve"> </t>
  </si>
  <si>
    <t>传输IP配置</t>
  </si>
  <si>
    <t>结果</t>
  </si>
  <si>
    <t>RsPower(dBm)</t>
  </si>
  <si>
    <t>PA</t>
  </si>
  <si>
    <t>PB</t>
  </si>
  <si>
    <t>性能验收</t>
  </si>
  <si>
    <t>业务验证</t>
  </si>
  <si>
    <t>网优性能测试</t>
  </si>
  <si>
    <r>
      <t>FTP</t>
    </r>
    <r>
      <rPr>
        <sz val="10"/>
        <rFont val="宋体"/>
        <family val="3"/>
        <charset val="134"/>
      </rPr>
      <t>下载</t>
    </r>
  </si>
  <si>
    <r>
      <t>FTP</t>
    </r>
    <r>
      <rPr>
        <sz val="10"/>
        <rFont val="宋体"/>
        <family val="3"/>
        <charset val="134"/>
      </rPr>
      <t>上传</t>
    </r>
  </si>
  <si>
    <t>RRC Setup Success Rate</t>
  </si>
  <si>
    <t>ERAB Setup Success Rate</t>
  </si>
  <si>
    <t>Access Success Rate</t>
  </si>
  <si>
    <t>重要功能验收</t>
  </si>
  <si>
    <t>其他功能</t>
  </si>
  <si>
    <t>验收通过</t>
  </si>
  <si>
    <t>同站切换验收（系统内）</t>
  </si>
  <si>
    <t>3\4G互操作（重选、PS重定向）</t>
  </si>
  <si>
    <t>拨测10次，互操作成功率100%</t>
  </si>
  <si>
    <t>CSFB功能测试</t>
  </si>
  <si>
    <r>
      <t>CSFB</t>
    </r>
    <r>
      <rPr>
        <sz val="10"/>
        <rFont val="宋体"/>
        <family val="3"/>
        <charset val="134"/>
      </rPr>
      <t>测试</t>
    </r>
  </si>
  <si>
    <t>拨测10次，呼叫成功率100%</t>
  </si>
  <si>
    <t>结构验收</t>
  </si>
  <si>
    <t>检查项</t>
  </si>
  <si>
    <t>接入网优平台信息是否准确</t>
  </si>
  <si>
    <t>录入资管平台信息是否准确</t>
  </si>
  <si>
    <t>工程参数录入是否准确检查</t>
  </si>
  <si>
    <t>MRR是否可以开启</t>
  </si>
  <si>
    <t>是否可以进行MRR统计</t>
  </si>
  <si>
    <t>小区参数配置是否准确</t>
  </si>
  <si>
    <t>根据参数核查要求进行核查</t>
  </si>
  <si>
    <t>网优验收结论</t>
  </si>
  <si>
    <t>是否通过验收：</t>
  </si>
  <si>
    <t>备注:</t>
  </si>
  <si>
    <t>验收人员</t>
  </si>
  <si>
    <t>姓名</t>
  </si>
  <si>
    <t>日期</t>
  </si>
  <si>
    <t>电话</t>
  </si>
  <si>
    <t>签名</t>
  </si>
  <si>
    <t>工程人员</t>
  </si>
  <si>
    <t>网优人员</t>
  </si>
  <si>
    <t>其他人员</t>
  </si>
  <si>
    <t>优化验收人员：</t>
  </si>
  <si>
    <t>业务验证项：</t>
  </si>
  <si>
    <t>Sector1</t>
  </si>
  <si>
    <t>业务测试情况：</t>
  </si>
  <si>
    <t>尝试次数</t>
  </si>
  <si>
    <t>成功次数</t>
  </si>
  <si>
    <t>失败次数</t>
  </si>
  <si>
    <t>成功率</t>
  </si>
  <si>
    <t>验证标准</t>
  </si>
  <si>
    <t>CSFB呼叫成功率</t>
  </si>
  <si>
    <t>FTP吞吐率测试</t>
  </si>
  <si>
    <t>任意点</t>
  </si>
  <si>
    <t>FTP下行吞吐率</t>
  </si>
  <si>
    <t>下行吞吐率</t>
  </si>
  <si>
    <t>FTP上行吞吐率</t>
  </si>
  <si>
    <t>上行吞吐率</t>
  </si>
  <si>
    <t>系统间切换（3G-&gt;4G）</t>
  </si>
  <si>
    <t>Sector2</t>
  </si>
  <si>
    <t>Sector3</t>
  </si>
  <si>
    <t>勘查人：</t>
  </si>
  <si>
    <t>勘查日期：</t>
  </si>
  <si>
    <t>规划站名</t>
  </si>
  <si>
    <t>行政区</t>
  </si>
  <si>
    <t>详细地址</t>
  </si>
  <si>
    <t>站址类型</t>
  </si>
  <si>
    <t>站点类型</t>
  </si>
  <si>
    <t>建筑物功能</t>
  </si>
  <si>
    <t>1.  站点全貌：</t>
  </si>
  <si>
    <t>建筑物全景照（从地面仰视）</t>
  </si>
  <si>
    <t>序号</t>
  </si>
  <si>
    <t>问题描述与分析</t>
  </si>
  <si>
    <t>TD-LTE单站点网优验收测试表格</t>
    <phoneticPr fontId="3" type="noConversion"/>
  </si>
  <si>
    <t>系统间切换（3G-&gt;4G）</t>
    <phoneticPr fontId="3" type="noConversion"/>
  </si>
  <si>
    <t>  站点全貌：</t>
    <phoneticPr fontId="3" type="noConversion"/>
  </si>
  <si>
    <t xml:space="preserve">  可管可控验收</t>
    <phoneticPr fontId="3" type="noConversion"/>
  </si>
  <si>
    <t>合路方式</t>
    <phoneticPr fontId="10" type="noConversion"/>
  </si>
  <si>
    <t>单双路</t>
    <phoneticPr fontId="10" type="noConversion"/>
  </si>
  <si>
    <t>遍历性测试覆盖率</t>
    <phoneticPr fontId="3" type="noConversion"/>
  </si>
  <si>
    <t>拨测10次，切换成功率100%</t>
    <phoneticPr fontId="3" type="noConversion"/>
  </si>
  <si>
    <t>室分站点入口图</t>
    <phoneticPr fontId="3" type="noConversion"/>
  </si>
  <si>
    <t>合路方式是否合理</t>
    <phoneticPr fontId="3" type="noConversion"/>
  </si>
  <si>
    <t>与XX合路，已完成改造，非简单合路</t>
    <phoneticPr fontId="3" type="noConversion"/>
  </si>
  <si>
    <t>器件是否支持</t>
    <phoneticPr fontId="3" type="noConversion"/>
  </si>
  <si>
    <t>天线点位分布是否合理</t>
    <phoneticPr fontId="3" type="noConversion"/>
  </si>
  <si>
    <t>每层天线口输出功率是否满足要求</t>
    <phoneticPr fontId="3" type="noConversion"/>
  </si>
  <si>
    <t>所有器件均支持E频段</t>
    <phoneticPr fontId="3" type="noConversion"/>
  </si>
  <si>
    <t>天线点位分布合理</t>
    <phoneticPr fontId="3" type="noConversion"/>
  </si>
  <si>
    <t>每层天线口输出功率满足覆盖要求</t>
    <phoneticPr fontId="3" type="noConversion"/>
  </si>
  <si>
    <t>覆盖率</t>
    <phoneticPr fontId="3" type="noConversion"/>
  </si>
  <si>
    <t>遍历性测试性能指标</t>
    <phoneticPr fontId="3" type="noConversion"/>
  </si>
  <si>
    <t>系统内切换（室内外切换）</t>
    <phoneticPr fontId="3" type="noConversion"/>
  </si>
  <si>
    <t>SINR</t>
    <phoneticPr fontId="3" type="noConversion"/>
  </si>
  <si>
    <t>下载速率</t>
    <phoneticPr fontId="3" type="noConversion"/>
  </si>
  <si>
    <t>上传速率</t>
    <phoneticPr fontId="3" type="noConversion"/>
  </si>
  <si>
    <t>室分站点验收站点勘查报告</t>
    <phoneticPr fontId="31" type="noConversion"/>
  </si>
  <si>
    <t>一、站点基本信息</t>
    <phoneticPr fontId="31" type="noConversion"/>
  </si>
  <si>
    <t xml:space="preserve"> </t>
    <phoneticPr fontId="31" type="noConversion"/>
  </si>
  <si>
    <t>二、现场勘查信息</t>
    <phoneticPr fontId="31" type="noConversion"/>
  </si>
  <si>
    <t>楼层数</t>
    <phoneticPr fontId="31" type="noConversion"/>
  </si>
  <si>
    <t>原有室分系统</t>
    <phoneticPr fontId="31" type="noConversion"/>
  </si>
  <si>
    <t>单双路</t>
    <phoneticPr fontId="31" type="noConversion"/>
  </si>
  <si>
    <t>三、现场拍照：</t>
    <phoneticPr fontId="31" type="noConversion"/>
  </si>
  <si>
    <t>覆盖建筑物全景照（从地面仰视）</t>
    <phoneticPr fontId="31" type="noConversion"/>
  </si>
  <si>
    <t>室分站点入口图</t>
    <phoneticPr fontId="31" type="noConversion"/>
  </si>
  <si>
    <t>2.  RRU及合路器所在位置拍照：</t>
    <phoneticPr fontId="31" type="noConversion"/>
  </si>
  <si>
    <t>合路器是否安装正确</t>
    <phoneticPr fontId="31" type="noConversion"/>
  </si>
  <si>
    <t>Sect.01 RSRP覆盖图</t>
    <phoneticPr fontId="3" type="noConversion"/>
  </si>
  <si>
    <t>偏差距离（米）：</t>
    <phoneticPr fontId="3" type="noConversion"/>
  </si>
  <si>
    <t>cell4</t>
  </si>
  <si>
    <t>cell5</t>
  </si>
  <si>
    <t>cell6</t>
  </si>
  <si>
    <t>cell7</t>
  </si>
  <si>
    <t>cell8</t>
  </si>
  <si>
    <t>cell9</t>
  </si>
  <si>
    <t>cell10</t>
  </si>
  <si>
    <t>cell11</t>
  </si>
  <si>
    <t>cell12</t>
  </si>
  <si>
    <t>cell13</t>
  </si>
  <si>
    <t>cell14</t>
  </si>
  <si>
    <t>cell15</t>
  </si>
  <si>
    <t>cell16</t>
  </si>
  <si>
    <t>cell17</t>
  </si>
  <si>
    <t>cell18</t>
  </si>
  <si>
    <t>cell19</t>
  </si>
  <si>
    <t>cell20</t>
  </si>
  <si>
    <t>Sect.02 RSRP覆盖图</t>
    <phoneticPr fontId="3" type="noConversion"/>
  </si>
  <si>
    <t>Sect.03 RSRP覆盖图</t>
    <phoneticPr fontId="3" type="noConversion"/>
  </si>
  <si>
    <t>ECI</t>
    <phoneticPr fontId="3" type="noConversion"/>
  </si>
  <si>
    <t>EARFCN</t>
    <phoneticPr fontId="3" type="noConversion"/>
  </si>
  <si>
    <t>PCI</t>
    <phoneticPr fontId="3" type="noConversion"/>
  </si>
  <si>
    <t>TAC</t>
    <phoneticPr fontId="3" type="noConversion"/>
  </si>
  <si>
    <t>cell1规划</t>
    <phoneticPr fontId="3" type="noConversion"/>
  </si>
  <si>
    <t>cell1实测</t>
    <phoneticPr fontId="3" type="noConversion"/>
  </si>
  <si>
    <t>cell2规划</t>
    <phoneticPr fontId="3" type="noConversion"/>
  </si>
  <si>
    <t>cell2实测</t>
    <phoneticPr fontId="3" type="noConversion"/>
  </si>
  <si>
    <t>cell3规划</t>
    <phoneticPr fontId="3" type="noConversion"/>
  </si>
  <si>
    <t>cell3实测</t>
    <phoneticPr fontId="3" type="noConversion"/>
  </si>
  <si>
    <t>cell3</t>
  </si>
  <si>
    <t>testnok</t>
    <phoneticPr fontId="3" type="noConversion"/>
  </si>
  <si>
    <t>不可测小区数：</t>
    <phoneticPr fontId="3" type="noConversion"/>
  </si>
  <si>
    <t>问题场景</t>
    <phoneticPr fontId="3" type="noConversion"/>
  </si>
  <si>
    <t>取证1</t>
    <phoneticPr fontId="3" type="noConversion"/>
  </si>
  <si>
    <t>取证2</t>
    <phoneticPr fontId="3" type="noConversion"/>
  </si>
  <si>
    <t>小区参数</t>
    <phoneticPr fontId="3" type="noConversion"/>
  </si>
  <si>
    <t>上下行子帧配比</t>
    <phoneticPr fontId="3" type="noConversion"/>
  </si>
  <si>
    <t>特殊子帧配比</t>
    <phoneticPr fontId="3" type="noConversion"/>
  </si>
  <si>
    <t>一般场所：
RSRP≥-105dBm且RS SINR≥6dB的采样点占总采样点比例≥95%；
重要场所：
RSRP≥-95dBm且RS SINR≥9dB的采样点占总采样点比例≥95%</t>
    <phoneticPr fontId="3" type="noConversion"/>
  </si>
  <si>
    <t>拨测10次，成功率90%</t>
    <phoneticPr fontId="33" type="noConversion"/>
  </si>
  <si>
    <t>拨测10次，成功率90%</t>
    <phoneticPr fontId="33" type="noConversion"/>
  </si>
  <si>
    <t>拨测10次，成功率90%</t>
    <phoneticPr fontId="33" type="noConversion"/>
  </si>
  <si>
    <t>遍历性测试要求测试到每个RRU覆盖区域</t>
    <phoneticPr fontId="3" type="noConversion"/>
  </si>
  <si>
    <t xml:space="preserve"> 一般场所：
RSRP≥-105dBm且RS SINR≥6dB的采样点占总采样点比例≥95%；
重要场所：营业厅（旗舰店）、会议室、重要办公区等
RSRP≥-95dBm且RS SINR≥9dB的采样点占总采样点比例≥95%</t>
    <phoneticPr fontId="3" type="noConversion"/>
  </si>
  <si>
    <t>一般场所：
RSRP≥-105dBm且RS SINR≥6dB的采样点占总采样点比例≥95%；
重要场所：营业厅（旗舰店）、会议室、重要办公区等
RSRP≥-95dBm且RS SINR≥9dB的采样点占总采样点比例≥95%</t>
    <phoneticPr fontId="3" type="noConversion"/>
  </si>
  <si>
    <t>是否合路（系统间）</t>
    <phoneticPr fontId="31" type="noConversion"/>
  </si>
  <si>
    <t>CSFB呼叫成功率</t>
    <phoneticPr fontId="3" type="noConversion"/>
  </si>
  <si>
    <t>Volte呼叫成功率</t>
    <phoneticPr fontId="3" type="noConversion"/>
  </si>
  <si>
    <t>拨测10次，成功率90%</t>
    <phoneticPr fontId="3" type="noConversion"/>
  </si>
  <si>
    <t>Volte呼叫掉话率</t>
    <phoneticPr fontId="3" type="noConversion"/>
  </si>
  <si>
    <t>Volte呼叫接入时延</t>
    <phoneticPr fontId="3" type="noConversion"/>
  </si>
  <si>
    <t>Volte呼叫接入时延</t>
  </si>
  <si>
    <t>系统内切换（室内外切换）</t>
    <phoneticPr fontId="3" type="noConversion"/>
  </si>
  <si>
    <t>遍历性测试要求测试到每个RRU覆盖区域</t>
    <phoneticPr fontId="3" type="noConversion"/>
  </si>
  <si>
    <t>cell1</t>
    <phoneticPr fontId="3" type="noConversion"/>
  </si>
  <si>
    <t>cell2</t>
    <phoneticPr fontId="3" type="noConversion"/>
  </si>
  <si>
    <t>cell3</t>
    <phoneticPr fontId="3" type="noConversion"/>
  </si>
  <si>
    <t>RRC-成功</t>
  </si>
  <si>
    <t>ERAB-成功</t>
  </si>
  <si>
    <t>Attach-成功</t>
  </si>
  <si>
    <t>CSFB-成功</t>
  </si>
  <si>
    <t>VoLTE-成功</t>
  </si>
  <si>
    <t>VoLTE</t>
    <phoneticPr fontId="3" type="noConversion"/>
  </si>
  <si>
    <t>时延-sum</t>
    <phoneticPr fontId="3" type="noConversion"/>
  </si>
  <si>
    <t>时延-count</t>
    <phoneticPr fontId="3" type="noConversion"/>
  </si>
  <si>
    <t>系统内-尝试</t>
    <phoneticPr fontId="3" type="noConversion"/>
  </si>
  <si>
    <t>系统内-成功</t>
    <phoneticPr fontId="3" type="noConversion"/>
  </si>
  <si>
    <t>系统间-尝试</t>
    <phoneticPr fontId="3" type="noConversion"/>
  </si>
  <si>
    <t>系统间-成功</t>
    <phoneticPr fontId="3" type="noConversion"/>
  </si>
  <si>
    <t>cell-1</t>
    <phoneticPr fontId="3" type="noConversion"/>
  </si>
  <si>
    <t>总</t>
    <phoneticPr fontId="3" type="noConversion"/>
  </si>
  <si>
    <t>下行</t>
    <phoneticPr fontId="3" type="noConversion"/>
  </si>
  <si>
    <t>上行</t>
    <phoneticPr fontId="3" type="noConversion"/>
  </si>
  <si>
    <t>吞吐率</t>
    <phoneticPr fontId="3" type="noConversion"/>
  </si>
  <si>
    <t>任意点-RR0</t>
    <phoneticPr fontId="3" type="noConversion"/>
  </si>
  <si>
    <t>覆盖率</t>
    <phoneticPr fontId="3" type="noConversion"/>
  </si>
  <si>
    <t>分子</t>
    <phoneticPr fontId="3" type="noConversion"/>
  </si>
  <si>
    <t>分母</t>
    <phoneticPr fontId="3" type="noConversion"/>
  </si>
  <si>
    <t>TB_SIZE</t>
    <phoneticPr fontId="3" type="noConversion"/>
  </si>
  <si>
    <t>Durain</t>
    <phoneticPr fontId="3" type="noConversion"/>
  </si>
  <si>
    <t>cell-2</t>
    <phoneticPr fontId="3" type="noConversion"/>
  </si>
  <si>
    <t>cell-3</t>
    <phoneticPr fontId="3" type="noConversion"/>
  </si>
  <si>
    <t>ECI</t>
  </si>
  <si>
    <t>EARFCN</t>
  </si>
  <si>
    <t>PCI</t>
  </si>
  <si>
    <t>TAC</t>
  </si>
  <si>
    <t>合路方式</t>
  </si>
  <si>
    <t>单双路</t>
  </si>
  <si>
    <t>SA</t>
    <phoneticPr fontId="3" type="noConversion"/>
  </si>
  <si>
    <t>SSP</t>
    <phoneticPr fontId="3" type="noConversion"/>
  </si>
  <si>
    <t>RsPower</t>
    <phoneticPr fontId="3" type="noConversion"/>
  </si>
  <si>
    <t>PA枚举后</t>
  </si>
  <si>
    <t>PB枚举后</t>
  </si>
  <si>
    <t>4/5</t>
  </si>
  <si>
    <t>3/5</t>
  </si>
  <si>
    <t>2/5</t>
  </si>
  <si>
    <t>5/4</t>
  </si>
  <si>
    <t>3/4</t>
  </si>
  <si>
    <t>1/2</t>
  </si>
  <si>
    <t>PB_FW_HYPOTHESIS</t>
  </si>
  <si>
    <t>PA_FW_HYPOTHESIS</t>
  </si>
  <si>
    <t>共址站名</t>
    <phoneticPr fontId="3" type="noConversion"/>
  </si>
  <si>
    <t>VoLTE功能测试</t>
    <phoneticPr fontId="3" type="noConversion"/>
  </si>
  <si>
    <t>掉话次数</t>
    <phoneticPr fontId="3" type="noConversion"/>
  </si>
  <si>
    <t>FTP_DL_1</t>
    <phoneticPr fontId="3" type="noConversion"/>
  </si>
  <si>
    <t>FTP_DL_2</t>
  </si>
  <si>
    <t>FTP_UL_1</t>
    <phoneticPr fontId="3" type="noConversion"/>
  </si>
  <si>
    <t>FTP_UL_2</t>
    <phoneticPr fontId="3" type="noConversion"/>
  </si>
  <si>
    <t>覆盖率_1</t>
    <phoneticPr fontId="3" type="noConversion"/>
  </si>
  <si>
    <t>覆盖率_2</t>
  </si>
  <si>
    <t>YYY</t>
    <phoneticPr fontId="3" type="noConversion"/>
  </si>
  <si>
    <t>YYN</t>
    <phoneticPr fontId="3" type="noConversion"/>
  </si>
  <si>
    <t>YNY</t>
    <phoneticPr fontId="3" type="noConversion"/>
  </si>
  <si>
    <t>YNN</t>
    <phoneticPr fontId="3" type="noConversion"/>
  </si>
  <si>
    <t>NYY</t>
    <phoneticPr fontId="3" type="noConversion"/>
  </si>
  <si>
    <t>NYN</t>
    <phoneticPr fontId="3" type="noConversion"/>
  </si>
  <si>
    <t>NNY</t>
    <phoneticPr fontId="3" type="noConversion"/>
  </si>
  <si>
    <t>NNN</t>
    <phoneticPr fontId="3" type="noConversion"/>
  </si>
  <si>
    <t>FTP下载、FTP上传、覆盖率不达标</t>
    <phoneticPr fontId="3" type="noConversion"/>
  </si>
  <si>
    <t>FTP下载、FTP上传不达标</t>
    <phoneticPr fontId="3" type="noConversion"/>
  </si>
  <si>
    <t>FTP下载、覆盖率不达标</t>
    <phoneticPr fontId="3" type="noConversion"/>
  </si>
  <si>
    <t>FTP下载不达标</t>
    <phoneticPr fontId="3" type="noConversion"/>
  </si>
  <si>
    <t>FTP上传、覆盖率不达标</t>
    <phoneticPr fontId="3" type="noConversion"/>
  </si>
  <si>
    <t>FTP上传不达标</t>
    <phoneticPr fontId="3" type="noConversion"/>
  </si>
  <si>
    <t>覆盖率不达标</t>
    <phoneticPr fontId="3" type="noConversion"/>
  </si>
  <si>
    <t>UL</t>
    <phoneticPr fontId="3" type="noConversion"/>
  </si>
  <si>
    <t>Cover</t>
    <phoneticPr fontId="3" type="noConversion"/>
  </si>
  <si>
    <t>DL</t>
    <phoneticPr fontId="3" type="noConversion"/>
  </si>
  <si>
    <t>Cell-1</t>
    <phoneticPr fontId="3" type="noConversion"/>
  </si>
  <si>
    <t>Cell-2</t>
  </si>
  <si>
    <t>Cell-3</t>
  </si>
  <si>
    <t>union all</t>
    <phoneticPr fontId="3" type="noConversion"/>
  </si>
  <si>
    <t>过滤条件</t>
    <phoneticPr fontId="3" type="noConversion"/>
  </si>
  <si>
    <t>IsIndoor=1且
TaskId=0</t>
    <phoneticPr fontId="3" type="noConversion"/>
  </si>
  <si>
    <t>IsIndoor=1且
TaskId=0且
Target RRU NUM=0</t>
    <phoneticPr fontId="3" type="noConversion"/>
  </si>
  <si>
    <t>IsIndoor=1且
TaskId=1</t>
    <phoneticPr fontId="3" type="noConversion"/>
  </si>
  <si>
    <t>IsIndoor=1且
TaskId=1且
Target RRU NUM=0</t>
    <phoneticPr fontId="3" type="noConversion"/>
  </si>
  <si>
    <t>Cell2-判断</t>
  </si>
  <si>
    <t>Cell3-判断</t>
  </si>
  <si>
    <t>切换</t>
    <phoneticPr fontId="3" type="noConversion"/>
  </si>
  <si>
    <t>3\4G</t>
    <phoneticPr fontId="3" type="noConversion"/>
  </si>
  <si>
    <t>CSFB</t>
    <phoneticPr fontId="3" type="noConversion"/>
  </si>
  <si>
    <t>VoLTE</t>
    <phoneticPr fontId="3" type="noConversion"/>
  </si>
  <si>
    <t>是是是是</t>
  </si>
  <si>
    <t>否否否否</t>
  </si>
  <si>
    <t>否否否是</t>
  </si>
  <si>
    <t>否否是否</t>
  </si>
  <si>
    <t>否否是是</t>
  </si>
  <si>
    <t>否是否否</t>
  </si>
  <si>
    <t>否是否是</t>
  </si>
  <si>
    <t>否是是否</t>
  </si>
  <si>
    <t>否是是是</t>
  </si>
  <si>
    <t>是否否否</t>
  </si>
  <si>
    <t>是否否是</t>
  </si>
  <si>
    <t>是否是否</t>
  </si>
  <si>
    <t>是否是是</t>
  </si>
  <si>
    <t>是是否否</t>
  </si>
  <si>
    <t>是是否是</t>
  </si>
  <si>
    <t>系统内切换、CSFB、VoLTE、3G/4G互操作不达标</t>
    <phoneticPr fontId="3" type="noConversion"/>
  </si>
  <si>
    <t>系统内切换、CSFB、VoLTE不达标</t>
    <phoneticPr fontId="3" type="noConversion"/>
  </si>
  <si>
    <t>系统内切换、CSFB、3G/4G互操作不达标</t>
    <phoneticPr fontId="3" type="noConversion"/>
  </si>
  <si>
    <t>系统内切换、CSFB不达标</t>
    <phoneticPr fontId="3" type="noConversion"/>
  </si>
  <si>
    <t>系统内切换、VoLTE、3G/4G互操作不达标</t>
    <phoneticPr fontId="3" type="noConversion"/>
  </si>
  <si>
    <t>系统内切换、VoLTE不达标</t>
    <phoneticPr fontId="3" type="noConversion"/>
  </si>
  <si>
    <t>系统内切换、3G/4G互操作不达标</t>
    <phoneticPr fontId="3" type="noConversion"/>
  </si>
  <si>
    <t>系统内切换不达标</t>
    <phoneticPr fontId="3" type="noConversion"/>
  </si>
  <si>
    <t>CSFB、VoLTE、3G/4G互操作不达标</t>
    <phoneticPr fontId="3" type="noConversion"/>
  </si>
  <si>
    <t>CSFB、VoLTE不达标</t>
    <phoneticPr fontId="3" type="noConversion"/>
  </si>
  <si>
    <t>CSFB、3G/4G互操作不达标</t>
    <phoneticPr fontId="3" type="noConversion"/>
  </si>
  <si>
    <t>CSFB不达标</t>
    <phoneticPr fontId="3" type="noConversion"/>
  </si>
  <si>
    <t>VoLTE、3G/4G互操作不达标</t>
    <phoneticPr fontId="3" type="noConversion"/>
  </si>
  <si>
    <t>VoLTE不达标</t>
    <phoneticPr fontId="3" type="noConversion"/>
  </si>
  <si>
    <t>备注：覆盖是否存在问题，是否有局部弱覆盖等</t>
    <phoneticPr fontId="3" type="noConversion"/>
  </si>
  <si>
    <t>上下行子帧配置1:3，特殊时隙配置10:2:2和3:9:2的典型配置下：</t>
  </si>
  <si>
    <t>单路室分，上行吞吐率&gt;5Mbit/s</t>
  </si>
  <si>
    <t>双路室分，上行吞吐率&gt;5Mbit/s</t>
  </si>
  <si>
    <r>
      <rPr>
        <sz val="10"/>
        <color theme="0"/>
        <rFont val="FrutigerNext LT Regular"/>
        <family val="2"/>
      </rPr>
      <t>是否合路（系统间）</t>
    </r>
  </si>
  <si>
    <r>
      <rPr>
        <sz val="10"/>
        <color theme="0"/>
        <rFont val="宋体"/>
        <family val="3"/>
        <charset val="134"/>
      </rPr>
      <t>合路器是否安装正确</t>
    </r>
    <phoneticPr fontId="3" type="noConversion"/>
  </si>
  <si>
    <r>
      <rPr>
        <sz val="10"/>
        <color theme="0"/>
        <rFont val="FrutigerNext LT Regular"/>
        <family val="2"/>
      </rPr>
      <t>备注</t>
    </r>
  </si>
  <si>
    <r>
      <rPr>
        <sz val="10"/>
        <color theme="0"/>
        <rFont val="FrutigerNext LT Regular"/>
        <family val="2"/>
      </rPr>
      <t>建筑物功能</t>
    </r>
  </si>
  <si>
    <r>
      <rPr>
        <sz val="10"/>
        <color theme="0"/>
        <rFont val="FrutigerNext LT Regular"/>
        <family val="2"/>
      </rPr>
      <t>楼层数</t>
    </r>
  </si>
  <si>
    <t>小区个数</t>
    <phoneticPr fontId="3" type="noConversion"/>
  </si>
  <si>
    <t>HO</t>
    <phoneticPr fontId="3" type="noConversion"/>
  </si>
  <si>
    <t>根据ECI查Cell表，将同一个eNodeB的小区列在该列里</t>
    <phoneticPr fontId="3" type="noConversion"/>
  </si>
  <si>
    <t>不可测小区</t>
    <phoneticPr fontId="3" type="noConversion"/>
  </si>
  <si>
    <t>testnok</t>
    <phoneticPr fontId="3" type="noConversion"/>
  </si>
  <si>
    <t>RRU Index</t>
    <phoneticPr fontId="3" type="noConversion"/>
  </si>
  <si>
    <t>不可测小区</t>
    <phoneticPr fontId="3" type="noConversion"/>
  </si>
  <si>
    <t>Cell1</t>
    <phoneticPr fontId="3" type="noConversion"/>
  </si>
  <si>
    <t>Test Floor</t>
    <phoneticPr fontId="3" type="noConversion"/>
  </si>
  <si>
    <t>可测小区数</t>
    <phoneticPr fontId="3" type="noConversion"/>
  </si>
  <si>
    <t>cell2</t>
    <phoneticPr fontId="3" type="noConversion"/>
  </si>
  <si>
    <t>testnok</t>
    <phoneticPr fontId="3" type="noConversion"/>
  </si>
  <si>
    <t>否否否</t>
    <phoneticPr fontId="3" type="noConversion"/>
  </si>
  <si>
    <t>合路方式、天线点分布、天线口输出功率不合理；</t>
    <phoneticPr fontId="3" type="noConversion"/>
  </si>
  <si>
    <t>否否是</t>
    <phoneticPr fontId="3" type="noConversion"/>
  </si>
  <si>
    <t>合路方式、天线点分布不合理；</t>
    <phoneticPr fontId="3" type="noConversion"/>
  </si>
  <si>
    <t>否是否</t>
    <phoneticPr fontId="3" type="noConversion"/>
  </si>
  <si>
    <t>合路方式、天线口输出功率不合理；</t>
    <phoneticPr fontId="3" type="noConversion"/>
  </si>
  <si>
    <t>否是是</t>
    <phoneticPr fontId="3" type="noConversion"/>
  </si>
  <si>
    <t>合路方式不合理；</t>
    <phoneticPr fontId="3" type="noConversion"/>
  </si>
  <si>
    <t>是否否</t>
    <phoneticPr fontId="3" type="noConversion"/>
  </si>
  <si>
    <t>天线点分布、天线口输出功率不合理；</t>
    <phoneticPr fontId="3" type="noConversion"/>
  </si>
  <si>
    <t>是否是</t>
    <phoneticPr fontId="3" type="noConversion"/>
  </si>
  <si>
    <t>天线点分布不合理；</t>
    <phoneticPr fontId="3" type="noConversion"/>
  </si>
  <si>
    <t>testnok</t>
    <phoneticPr fontId="3" type="noConversion"/>
  </si>
  <si>
    <t>合路方式是否合理</t>
    <phoneticPr fontId="3" type="noConversion"/>
  </si>
  <si>
    <t>是是否</t>
    <phoneticPr fontId="3" type="noConversion"/>
  </si>
  <si>
    <t>天线口输出功率不合理；</t>
    <phoneticPr fontId="3" type="noConversion"/>
  </si>
  <si>
    <t>天线点位分布是否合理</t>
    <phoneticPr fontId="3" type="noConversion"/>
  </si>
  <si>
    <t>是是是</t>
    <phoneticPr fontId="3" type="noConversion"/>
  </si>
  <si>
    <t>每层天线口输出功率是否满足要求</t>
    <phoneticPr fontId="3" type="noConversion"/>
  </si>
  <si>
    <t>接入网优平台信息是否准确</t>
    <phoneticPr fontId="3" type="noConversion"/>
  </si>
  <si>
    <t>否否</t>
    <phoneticPr fontId="3" type="noConversion"/>
  </si>
  <si>
    <t>网优平台信息、资管平台信息不准确；</t>
    <phoneticPr fontId="3" type="noConversion"/>
  </si>
  <si>
    <t>录入资管平台信息是否准确</t>
    <phoneticPr fontId="3" type="noConversion"/>
  </si>
  <si>
    <t>否是</t>
    <phoneticPr fontId="3" type="noConversion"/>
  </si>
  <si>
    <t>网优平台信息不准确；</t>
    <phoneticPr fontId="3" type="noConversion"/>
  </si>
  <si>
    <t>MRR是否可以开启</t>
    <phoneticPr fontId="3" type="noConversion"/>
  </si>
  <si>
    <t>是否</t>
    <phoneticPr fontId="3" type="noConversion"/>
  </si>
  <si>
    <t>资管平台信息不准确；</t>
    <phoneticPr fontId="3" type="noConversion"/>
  </si>
  <si>
    <t>器件是否支持</t>
    <phoneticPr fontId="3" type="noConversion"/>
  </si>
  <si>
    <t>是是</t>
    <phoneticPr fontId="3" type="noConversion"/>
  </si>
  <si>
    <t>MMR</t>
    <phoneticPr fontId="3" type="noConversion"/>
  </si>
  <si>
    <t>器件</t>
    <phoneticPr fontId="3" type="noConversion"/>
  </si>
  <si>
    <t>小区参数</t>
    <phoneticPr fontId="3" type="noConversion"/>
  </si>
  <si>
    <t>基站参数</t>
    <phoneticPr fontId="3" type="noConversion"/>
  </si>
  <si>
    <t>规划数据</t>
    <phoneticPr fontId="3" type="noConversion"/>
  </si>
  <si>
    <t>实测数据</t>
    <phoneticPr fontId="3" type="noConversion"/>
  </si>
  <si>
    <t>站型</t>
    <phoneticPr fontId="3" type="noConversion"/>
  </si>
  <si>
    <t>日期</t>
    <phoneticPr fontId="3" type="noConversion"/>
  </si>
  <si>
    <t>经度</t>
    <phoneticPr fontId="3" type="noConversion"/>
  </si>
  <si>
    <t>纬度</t>
    <phoneticPr fontId="3" type="noConversion"/>
  </si>
  <si>
    <t>传输带宽</t>
    <phoneticPr fontId="3" type="noConversion"/>
  </si>
  <si>
    <t>传输IP配置</t>
    <phoneticPr fontId="3" type="noConversion"/>
  </si>
  <si>
    <t>站名</t>
    <phoneticPr fontId="3" type="noConversion"/>
  </si>
  <si>
    <t>站号</t>
    <phoneticPr fontId="3" type="noConversion"/>
  </si>
  <si>
    <t>地址</t>
    <phoneticPr fontId="3" type="noConversion"/>
  </si>
  <si>
    <t>设备类型</t>
    <phoneticPr fontId="3" type="noConversion"/>
  </si>
  <si>
    <t>区县</t>
    <phoneticPr fontId="3" type="noConversion"/>
  </si>
  <si>
    <t>总-判断</t>
    <phoneticPr fontId="3" type="noConversion"/>
  </si>
  <si>
    <t>Cell1-判断</t>
    <phoneticPr fontId="3" type="noConversion"/>
  </si>
  <si>
    <t>RsPower</t>
    <phoneticPr fontId="3" type="noConversion"/>
  </si>
  <si>
    <t>总-判断</t>
    <phoneticPr fontId="3" type="noConversion"/>
  </si>
  <si>
    <r>
      <rPr>
        <sz val="10"/>
        <color theme="0"/>
        <rFont val="宋体"/>
        <family val="3"/>
        <charset val="134"/>
      </rPr>
      <t>原有室分系统</t>
    </r>
    <phoneticPr fontId="3" type="noConversion"/>
  </si>
  <si>
    <r>
      <rPr>
        <sz val="10"/>
        <color theme="0"/>
        <rFont val="宋体"/>
        <family val="3"/>
        <charset val="134"/>
      </rPr>
      <t>单双路</t>
    </r>
    <phoneticPr fontId="3" type="noConversion"/>
  </si>
  <si>
    <r>
      <rPr>
        <sz val="10"/>
        <color theme="0"/>
        <rFont val="宋体"/>
        <family val="3"/>
        <charset val="134"/>
      </rPr>
      <t>共址站名</t>
    </r>
    <phoneticPr fontId="3" type="noConversion"/>
  </si>
  <si>
    <t>位置+验收</t>
    <phoneticPr fontId="3" type="noConversion"/>
  </si>
  <si>
    <t>RsPower
有符号数</t>
  </si>
  <si>
    <r>
      <t>ERAB-</t>
    </r>
    <r>
      <rPr>
        <sz val="10"/>
        <color theme="0"/>
        <rFont val="宋体"/>
        <family val="3"/>
        <charset val="134"/>
      </rPr>
      <t>尝试</t>
    </r>
    <phoneticPr fontId="3" type="noConversion"/>
  </si>
  <si>
    <r>
      <t>RRC-</t>
    </r>
    <r>
      <rPr>
        <sz val="10"/>
        <color theme="0"/>
        <rFont val="宋体"/>
        <family val="3"/>
        <charset val="134"/>
      </rPr>
      <t>尝试</t>
    </r>
    <phoneticPr fontId="3" type="noConversion"/>
  </si>
  <si>
    <r>
      <t>Attach-</t>
    </r>
    <r>
      <rPr>
        <sz val="10"/>
        <color theme="0"/>
        <rFont val="宋体"/>
        <family val="3"/>
        <charset val="134"/>
      </rPr>
      <t>尝试</t>
    </r>
    <phoneticPr fontId="3" type="noConversion"/>
  </si>
  <si>
    <r>
      <t>CSFB-</t>
    </r>
    <r>
      <rPr>
        <sz val="10"/>
        <color theme="0"/>
        <rFont val="宋体"/>
        <family val="3"/>
        <charset val="134"/>
      </rPr>
      <t>尝试</t>
    </r>
    <phoneticPr fontId="3" type="noConversion"/>
  </si>
  <si>
    <r>
      <t>VoLTE-</t>
    </r>
    <r>
      <rPr>
        <sz val="10"/>
        <color theme="0"/>
        <rFont val="宋体"/>
        <family val="3"/>
        <charset val="134"/>
      </rPr>
      <t>尝试</t>
    </r>
    <phoneticPr fontId="3" type="noConversion"/>
  </si>
  <si>
    <t>4类终端：上下行配比1：3，
            D频段：子帧配比10:2:2的情况下，下行吞吐率&gt;40Mbps；
            E频段：子帧配比10:2:2的情况下，下行吞吐率&gt;40Mbps;</t>
    <phoneticPr fontId="3" type="noConversion"/>
  </si>
  <si>
    <t xml:space="preserve"> 4类终端：上下行配比1：3，
            D频段：子帧配比10:2:2的情况下，上行吞吐率&gt;5Mbps；
            E频段：子帧配比10:2:2的情况下，上行吞吐率&gt;5Mbps;</t>
    <phoneticPr fontId="3" type="noConversion"/>
  </si>
  <si>
    <t xml:space="preserve"> 一般场所：
RSRP≥-105dBm且RS SINR≥6dB的采样点占总采样点比例≥95%；
重要场所：营业厅（旗舰店）、会议室、重要办公区等
RSRP≥-95dBm且RS SINR≥9dB的采样点占总采样点比例≥95%</t>
    <phoneticPr fontId="3" type="noConversion"/>
  </si>
  <si>
    <t>4类终端：上下行配比1：3，
            D频段：子帧配比10:2:2的情况下，下行吞吐率&gt;40Mbps；
            E频段：子帧配比10:2:2的情况下，下行吞吐率&gt;40Mbps;</t>
    <phoneticPr fontId="3" type="noConversion"/>
  </si>
  <si>
    <t>4类终端：上下行配比1：3，
            D频段：子帧配比10:2:2的情况下，上行吞吐率&gt;5Mbps；
            E频段：子帧配比10:2:2的情况下，上行吞吐率&gt;5Mbps;</t>
    <phoneticPr fontId="3" type="noConversion"/>
  </si>
  <si>
    <t>4类终端：上下行配比1：3，
            D频段：子帧配比10:2:2的情况下，上行吞吐率&gt;5Mbps；
            E频段：子帧配比10:2:2的情况下，上行吞吐率&gt;5Mbps;</t>
    <phoneticPr fontId="3" type="noConversion"/>
  </si>
  <si>
    <t>楼层信息统计表</t>
    <phoneticPr fontId="3" type="noConversion"/>
  </si>
  <si>
    <t>类型</t>
    <phoneticPr fontId="3" type="noConversion"/>
  </si>
  <si>
    <t>实测高度(m)</t>
    <phoneticPr fontId="3" type="noConversion"/>
  </si>
  <si>
    <t>中层</t>
    <phoneticPr fontId="3" type="noConversion"/>
  </si>
  <si>
    <t>地下室</t>
    <phoneticPr fontId="3" type="noConversion"/>
  </si>
  <si>
    <t>电梯</t>
    <phoneticPr fontId="3" type="noConversion"/>
  </si>
  <si>
    <t>至</t>
    <phoneticPr fontId="3" type="noConversion"/>
  </si>
  <si>
    <t>楼高
(m)</t>
    <phoneticPr fontId="3" type="noConversion"/>
  </si>
  <si>
    <t>楼层</t>
    <phoneticPr fontId="3" type="noConversion"/>
  </si>
  <si>
    <t>低层</t>
    <phoneticPr fontId="3" type="noConversion"/>
  </si>
  <si>
    <t>高层</t>
    <phoneticPr fontId="3" type="noConversion"/>
  </si>
  <si>
    <t>RSRP</t>
    <phoneticPr fontId="3" type="noConversion"/>
  </si>
  <si>
    <t>典型场景测试表格</t>
    <phoneticPr fontId="3" type="noConversion"/>
  </si>
  <si>
    <t>呼叫成功率%</t>
    <phoneticPr fontId="3" type="noConversion"/>
  </si>
  <si>
    <t>掉话率%</t>
    <phoneticPr fontId="3" type="noConversion"/>
  </si>
  <si>
    <t>ESRVCC开关</t>
    <phoneticPr fontId="3" type="noConversion"/>
  </si>
  <si>
    <t>VoLTE开关</t>
    <phoneticPr fontId="3" type="noConversion"/>
  </si>
  <si>
    <t>MaxCID</t>
    <phoneticPr fontId="3" type="noConversion"/>
  </si>
  <si>
    <t>inTimer</t>
    <phoneticPr fontId="3" type="noConversion"/>
  </si>
  <si>
    <t>DRX</t>
    <phoneticPr fontId="3" type="noConversion"/>
  </si>
  <si>
    <t>ReTimer</t>
    <phoneticPr fontId="3" type="noConversion"/>
  </si>
  <si>
    <t>Offset</t>
    <phoneticPr fontId="3" type="noConversion"/>
  </si>
  <si>
    <t>ROHC</t>
    <phoneticPr fontId="3" type="noConversion"/>
  </si>
  <si>
    <t>OnTimer</t>
    <phoneticPr fontId="3" type="noConversion"/>
  </si>
  <si>
    <t>NAS消息的枚举值
00-CS Voice only
01-IMS PS Voice only
10-CS voice preferred, IMS PS Voice as secondary
11-IMS PS voice preferred, CS Voice as secondary</t>
    <phoneticPr fontId="3" type="noConversion"/>
  </si>
  <si>
    <t>0x0001</t>
    <phoneticPr fontId="33" type="noConversion"/>
  </si>
  <si>
    <t>Profile</t>
    <phoneticPr fontId="3" type="noConversion"/>
  </si>
  <si>
    <t>0x0002</t>
  </si>
  <si>
    <t>0x0003</t>
  </si>
  <si>
    <t>0x0004</t>
  </si>
  <si>
    <t>0x0006</t>
  </si>
  <si>
    <t>0x0101</t>
  </si>
  <si>
    <t>0x0102</t>
  </si>
  <si>
    <t>0x0103</t>
  </si>
  <si>
    <t>0x0104</t>
  </si>
  <si>
    <t>RSCP</t>
    <phoneticPr fontId="3" type="noConversion"/>
  </si>
  <si>
    <t>RxLev</t>
    <phoneticPr fontId="3" type="noConversion"/>
  </si>
  <si>
    <t>event-B1</t>
    <phoneticPr fontId="3" type="noConversion"/>
  </si>
  <si>
    <r>
      <t>event-B</t>
    </r>
    <r>
      <rPr>
        <sz val="10"/>
        <rFont val="FrutigerNext LT Regular"/>
        <family val="2"/>
      </rPr>
      <t>2</t>
    </r>
    <phoneticPr fontId="3" type="noConversion"/>
  </si>
  <si>
    <t>低层</t>
    <phoneticPr fontId="3" type="noConversion"/>
  </si>
  <si>
    <t>中层</t>
    <phoneticPr fontId="3" type="noConversion"/>
  </si>
  <si>
    <t>高层</t>
    <phoneticPr fontId="3" type="noConversion"/>
  </si>
  <si>
    <t>地下室</t>
    <phoneticPr fontId="3" type="noConversion"/>
  </si>
  <si>
    <t>电梯</t>
    <phoneticPr fontId="3" type="noConversion"/>
  </si>
  <si>
    <t>最高高度</t>
    <phoneticPr fontId="3" type="noConversion"/>
  </si>
  <si>
    <t>最低高度</t>
    <phoneticPr fontId="3" type="noConversion"/>
  </si>
  <si>
    <t>楼层</t>
    <phoneticPr fontId="3" type="noConversion"/>
  </si>
  <si>
    <t>VOLTE_RSRP_SUM</t>
  </si>
  <si>
    <t>VOLTE_RSRP_COUNT</t>
  </si>
  <si>
    <t>VOLTE_RSRP_MAX</t>
  </si>
  <si>
    <t>VOLTE_RSRP_MIN</t>
  </si>
  <si>
    <t>VOLTE_SINR_SUM</t>
  </si>
  <si>
    <t>VOLTE_SINR_COUNT</t>
  </si>
  <si>
    <t>VOLTE_SINR_MAX</t>
  </si>
  <si>
    <t>VOLTE_SINR_MIN</t>
  </si>
  <si>
    <t>VOLTE_覆盖率_分子</t>
  </si>
  <si>
    <t>VOLTE_覆盖率_分母</t>
  </si>
  <si>
    <t>VOLTE切换尝试次数</t>
  </si>
  <si>
    <t>VOLTE切换成功次数</t>
  </si>
  <si>
    <t>时延-con</t>
    <phoneticPr fontId="3" type="noConversion"/>
  </si>
  <si>
    <t>尝试次数</t>
    <phoneticPr fontId="3" type="noConversion"/>
  </si>
  <si>
    <t>成功次数</t>
    <phoneticPr fontId="3" type="noConversion"/>
  </si>
  <si>
    <t>ESRVCC开关</t>
    <phoneticPr fontId="3" type="noConversion"/>
  </si>
  <si>
    <t>MaxCID</t>
    <phoneticPr fontId="3" type="noConversion"/>
  </si>
  <si>
    <t>Profile0x0001</t>
    <phoneticPr fontId="3" type="noConversion"/>
  </si>
  <si>
    <t>Profile0x0002</t>
    <phoneticPr fontId="3" type="noConversion"/>
  </si>
  <si>
    <t>Profile0x0003</t>
    <phoneticPr fontId="3" type="noConversion"/>
  </si>
  <si>
    <t>Profile0x0004</t>
    <phoneticPr fontId="3" type="noConversion"/>
  </si>
  <si>
    <t>Profile0x0006</t>
    <phoneticPr fontId="3" type="noConversion"/>
  </si>
  <si>
    <t>Profile0x0101</t>
    <phoneticPr fontId="3" type="noConversion"/>
  </si>
  <si>
    <t>Profile0x0102</t>
    <phoneticPr fontId="3" type="noConversion"/>
  </si>
  <si>
    <t>Profile0x0103</t>
    <phoneticPr fontId="3" type="noConversion"/>
  </si>
  <si>
    <t>Profile0x0104</t>
    <phoneticPr fontId="3" type="noConversion"/>
  </si>
  <si>
    <t>drx-ActiveTime</t>
    <phoneticPr fontId="3" type="noConversion"/>
  </si>
  <si>
    <t>drx-OnTimer</t>
    <phoneticPr fontId="3" type="noConversion"/>
  </si>
  <si>
    <t>drx-InTimer</t>
    <phoneticPr fontId="3" type="noConversion"/>
  </si>
  <si>
    <t>drx-ReTimer</t>
    <phoneticPr fontId="3" type="noConversion"/>
  </si>
  <si>
    <t>drx-Offset</t>
    <phoneticPr fontId="3" type="noConversion"/>
  </si>
  <si>
    <t>b1-ThresholdUTRA</t>
    <phoneticPr fontId="3" type="noConversion"/>
  </si>
  <si>
    <t>b1-ThresholdGERAN</t>
    <phoneticPr fontId="3" type="noConversion"/>
  </si>
  <si>
    <t>b2-Threshold1</t>
    <phoneticPr fontId="3" type="noConversion"/>
  </si>
  <si>
    <t>b2-Threshold2UTRA</t>
    <phoneticPr fontId="3" type="noConversion"/>
  </si>
  <si>
    <t>b2-Threshold2GERAN</t>
    <phoneticPr fontId="3" type="noConversion"/>
  </si>
  <si>
    <t>场景类型</t>
    <phoneticPr fontId="3" type="noConversion"/>
  </si>
  <si>
    <t>场景类型</t>
    <phoneticPr fontId="3" type="noConversion"/>
  </si>
  <si>
    <t>VoLTE开关</t>
    <phoneticPr fontId="3" type="noConversion"/>
  </si>
  <si>
    <t>关</t>
    <phoneticPr fontId="3" type="noConversion"/>
  </si>
  <si>
    <t>开</t>
    <phoneticPr fontId="3" type="noConversion"/>
  </si>
  <si>
    <t>不支持</t>
    <phoneticPr fontId="3" type="noConversion"/>
  </si>
  <si>
    <t>支持</t>
    <phoneticPr fontId="3" type="noConversion"/>
  </si>
  <si>
    <t>sf20</t>
    <phoneticPr fontId="3" type="noConversion"/>
  </si>
  <si>
    <t>sf30</t>
    <phoneticPr fontId="3" type="noConversion"/>
  </si>
  <si>
    <t>sf40</t>
    <phoneticPr fontId="3" type="noConversion"/>
  </si>
  <si>
    <t>sf60</t>
    <phoneticPr fontId="3" type="noConversion"/>
  </si>
  <si>
    <t>sf80</t>
    <phoneticPr fontId="3" type="noConversion"/>
  </si>
  <si>
    <t>sf100</t>
    <phoneticPr fontId="3" type="noConversion"/>
  </si>
  <si>
    <t>spare2</t>
    <phoneticPr fontId="3" type="noConversion"/>
  </si>
  <si>
    <t>spare1</t>
    <phoneticPr fontId="3" type="noConversion"/>
  </si>
  <si>
    <t>psf1</t>
    <phoneticPr fontId="3" type="noConversion"/>
  </si>
  <si>
    <t>psf2</t>
  </si>
  <si>
    <t>psf3</t>
  </si>
  <si>
    <t>psf4</t>
  </si>
  <si>
    <t>psf5</t>
  </si>
  <si>
    <t>psf6</t>
  </si>
  <si>
    <t>psf10</t>
    <phoneticPr fontId="3" type="noConversion"/>
  </si>
  <si>
    <t>psf20</t>
    <phoneticPr fontId="3" type="noConversion"/>
  </si>
  <si>
    <t>psf30</t>
    <phoneticPr fontId="3" type="noConversion"/>
  </si>
  <si>
    <t>psf40</t>
    <phoneticPr fontId="3" type="noConversion"/>
  </si>
  <si>
    <t>psf50</t>
    <phoneticPr fontId="3" type="noConversion"/>
  </si>
  <si>
    <t>psf60</t>
    <phoneticPr fontId="3" type="noConversion"/>
  </si>
  <si>
    <t>psf8</t>
    <phoneticPr fontId="3" type="noConversion"/>
  </si>
  <si>
    <t>psf80</t>
    <phoneticPr fontId="3" type="noConversion"/>
  </si>
  <si>
    <t>psf100</t>
    <phoneticPr fontId="3" type="noConversion"/>
  </si>
  <si>
    <t>psf200</t>
    <phoneticPr fontId="3" type="noConversion"/>
  </si>
  <si>
    <t>psf300</t>
    <phoneticPr fontId="3" type="noConversion"/>
  </si>
  <si>
    <t>psf500</t>
    <phoneticPr fontId="3" type="noConversion"/>
  </si>
  <si>
    <t>psf750</t>
    <phoneticPr fontId="3" type="noConversion"/>
  </si>
  <si>
    <t>psf1280</t>
    <phoneticPr fontId="3" type="noConversion"/>
  </si>
  <si>
    <t>psf1920</t>
    <phoneticPr fontId="3" type="noConversion"/>
  </si>
  <si>
    <t>psf2560</t>
    <phoneticPr fontId="3" type="noConversion"/>
  </si>
  <si>
    <t>psf0-v1020</t>
    <phoneticPr fontId="3" type="noConversion"/>
  </si>
  <si>
    <t>spare9</t>
    <phoneticPr fontId="3" type="noConversion"/>
  </si>
  <si>
    <t>spare8</t>
    <phoneticPr fontId="3" type="noConversion"/>
  </si>
  <si>
    <t>spare7</t>
  </si>
  <si>
    <t>spare6</t>
  </si>
  <si>
    <t>spare5</t>
  </si>
  <si>
    <t>spare4</t>
  </si>
  <si>
    <t>spare3</t>
  </si>
  <si>
    <t>spare2</t>
  </si>
  <si>
    <t>spare1</t>
  </si>
  <si>
    <t>psf4</t>
    <phoneticPr fontId="3" type="noConversion"/>
  </si>
  <si>
    <t>psf6</t>
    <phoneticPr fontId="3" type="noConversion"/>
  </si>
  <si>
    <t>psf8</t>
    <phoneticPr fontId="3" type="noConversion"/>
  </si>
  <si>
    <t>psf16</t>
    <phoneticPr fontId="3" type="noConversion"/>
  </si>
  <si>
    <t>psf24</t>
    <phoneticPr fontId="3" type="noConversion"/>
  </si>
  <si>
    <t>psf33</t>
    <phoneticPr fontId="3" type="noConversion"/>
  </si>
  <si>
    <t>VoLTE-Surpport</t>
    <phoneticPr fontId="3" type="noConversion"/>
  </si>
  <si>
    <t>eSRVCC-Surpport</t>
    <phoneticPr fontId="3" type="noConversion"/>
  </si>
  <si>
    <t>drx-OnTimer</t>
    <phoneticPr fontId="3" type="noConversion"/>
  </si>
  <si>
    <t>Profile0x0002</t>
    <phoneticPr fontId="3" type="noConversion"/>
  </si>
  <si>
    <t>Profile0x0003</t>
  </si>
  <si>
    <t>Profile0x0004</t>
  </si>
  <si>
    <t>Profile0x0006</t>
  </si>
  <si>
    <t>Profile0x0101</t>
  </si>
  <si>
    <t>Profile0x0102</t>
    <phoneticPr fontId="3" type="noConversion"/>
  </si>
  <si>
    <t>Profile0x0103</t>
  </si>
  <si>
    <t>Profile0x0104</t>
  </si>
  <si>
    <t>CELL1</t>
    <phoneticPr fontId="3" type="noConversion"/>
  </si>
  <si>
    <t>CELL2</t>
    <phoneticPr fontId="3" type="noConversion"/>
  </si>
  <si>
    <t>Sect.01</t>
    <phoneticPr fontId="3" type="noConversion"/>
  </si>
  <si>
    <t>Sect.03</t>
    <phoneticPr fontId="3" type="noConversion"/>
  </si>
  <si>
    <t>Sect.02</t>
    <phoneticPr fontId="3" type="noConversion"/>
  </si>
  <si>
    <t>楼高</t>
    <phoneticPr fontId="3" type="noConversion"/>
  </si>
  <si>
    <t>CELL1</t>
    <phoneticPr fontId="3" type="noConversion"/>
  </si>
  <si>
    <t>CELL2</t>
  </si>
  <si>
    <t>CELL3</t>
  </si>
  <si>
    <t>楼层验收覆盖效果图（每个楼层一组：RSRP\SINR\PCI）：</t>
    <phoneticPr fontId="3" type="noConversion"/>
  </si>
  <si>
    <t>SINR覆盖图</t>
    <phoneticPr fontId="3" type="noConversion"/>
  </si>
  <si>
    <t>PCI覆盖图</t>
    <phoneticPr fontId="3" type="noConversion"/>
  </si>
  <si>
    <t>SINR覆盖图</t>
    <phoneticPr fontId="3" type="noConversion"/>
  </si>
  <si>
    <t>楼宇ID</t>
    <phoneticPr fontId="3" type="noConversion"/>
  </si>
  <si>
    <t>TEST_TYPE</t>
    <phoneticPr fontId="3" type="noConversion"/>
  </si>
  <si>
    <t>楼宇ID+RRU+INDEX+TEST_TYPE+测试楼层</t>
    <phoneticPr fontId="3" type="noConversion"/>
  </si>
  <si>
    <t>备注：</t>
    <phoneticPr fontId="3" type="noConversion"/>
  </si>
  <si>
    <t>备注：</t>
    <phoneticPr fontId="3" type="noConversion"/>
  </si>
  <si>
    <t>覆盖效果图（每个测试场景一组：RSRP\SINR\PCI）：</t>
    <phoneticPr fontId="3" type="noConversion"/>
  </si>
  <si>
    <t>CELL3</t>
    <phoneticPr fontId="3" type="noConversion"/>
  </si>
  <si>
    <t>0.0.0.0.0</t>
    <phoneticPr fontId="3" type="noConversion"/>
  </si>
  <si>
    <t>新建</t>
    <phoneticPr fontId="3" type="noConversion"/>
  </si>
  <si>
    <t>新建</t>
    <phoneticPr fontId="3" type="noConversion"/>
  </si>
  <si>
    <t>新建</t>
    <phoneticPr fontId="3" type="noConversion"/>
  </si>
  <si>
    <t>新建</t>
    <phoneticPr fontId="3" type="noConversion"/>
  </si>
  <si>
    <t>双路</t>
    <phoneticPr fontId="3" type="noConversion"/>
  </si>
  <si>
    <t>双路</t>
    <phoneticPr fontId="3" type="noConversion"/>
  </si>
  <si>
    <t>双路</t>
    <phoneticPr fontId="3" type="noConversion"/>
  </si>
  <si>
    <t>双路</t>
    <phoneticPr fontId="3" type="noConversion"/>
  </si>
  <si>
    <t>双路</t>
    <phoneticPr fontId="3" type="noConversion"/>
  </si>
  <si>
    <t>双路</t>
    <phoneticPr fontId="3" type="noConversion"/>
  </si>
  <si>
    <t>是</t>
    <phoneticPr fontId="3" type="noConversion"/>
  </si>
  <si>
    <t>是</t>
    <phoneticPr fontId="3" type="noConversion"/>
  </si>
  <si>
    <t>是</t>
    <phoneticPr fontId="3" type="noConversion"/>
  </si>
  <si>
    <t>室分</t>
  </si>
  <si>
    <t>郴州福邸雅苑室分ZL-B8300131815TF</t>
  </si>
  <si>
    <t>郴州梨树山村无线机房</t>
  </si>
  <si>
    <t>B8300</t>
  </si>
  <si>
    <t>北湖区</t>
  </si>
  <si>
    <t>10.224.207.230</t>
  </si>
  <si>
    <t>2017-11-16 20:18:11</t>
  </si>
  <si>
    <t>DB0</t>
  </si>
  <si>
    <t>郴州福邸雅苑室分ZLB8300131815TF-1</t>
  </si>
  <si>
    <t>否</t>
  </si>
  <si>
    <t>是</t>
  </si>
  <si>
    <t>居民楼</t>
  </si>
  <si>
    <t>郴州福邸雅苑室分ZLB8300131815TF-1:RRU0:测试层</t>
  </si>
  <si>
    <t>郴州福邸雅苑室分ZLB8300131815TF-1:RRU1:测试17层</t>
  </si>
  <si>
    <t>郴州福邸雅苑室分ZLB8300131815TF-1:RRU2:测试17层</t>
  </si>
  <si>
    <t>郴州福邸雅苑室分ZLB8300131815TF-1:RRU3:测试17层</t>
  </si>
  <si>
    <t>郴州福邸雅苑室分ZLB8300131815TF-1:RRU4:测试17层</t>
  </si>
  <si>
    <t>郴州福邸雅苑室分ZLB8300131815TF-1:RRU5:测试17层</t>
  </si>
  <si>
    <t>郴州福邸雅苑室分ZLB8300131815TF-1:RRU6:测试17层</t>
  </si>
  <si>
    <t>郴州福邸雅苑室分ZLB8300131815TF-1:RRU7:测试17层</t>
  </si>
  <si>
    <t>郴州福邸雅苑室分ZLB8300131815TF-1:RRU8:测试17层</t>
  </si>
  <si>
    <t>郴州福邸雅苑室分ZLB8300131815TF-1:合路器0</t>
  </si>
  <si>
    <t>郴州福邸雅苑室分ZLB8300131815TF-1:合路器1</t>
  </si>
  <si>
    <t>郴州福邸雅苑室分ZLB8300131815TF-1:合路器2</t>
  </si>
  <si>
    <t>郴州福邸雅苑室分ZLB8300131815TF-1:合路器3</t>
  </si>
  <si>
    <t>郴州福邸雅苑室分ZLB8300131815TF-1:合路器4</t>
  </si>
  <si>
    <t>郴州福邸雅苑室分ZLB8300131815TF-1:合路器5</t>
  </si>
  <si>
    <t>郴州福邸雅苑室分ZLB8300131815TF-1:合路器6</t>
  </si>
  <si>
    <t>郴州福邸雅苑室分ZLB8300131815TF-1:合路器7</t>
  </si>
  <si>
    <t>郴州福邸雅苑室分ZLB8300131815TF-1:合路器8</t>
  </si>
  <si>
    <t>安装位置:层</t>
  </si>
  <si>
    <t>覆盖范围: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</si>
</sst>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6" formatCode="yyyy/m/d;@"/>
    <numFmt numFmtId="177" formatCode="0.0_ "/>
    <numFmt numFmtId="178" formatCode="0.00_);[Red]\(0.00\)"/>
    <numFmt numFmtId="179" formatCode="0.00_ "/>
    <numFmt numFmtId="180" formatCode="0_);[Red]\(0\)"/>
    <numFmt numFmtId="181" formatCode="0_ "/>
  </numFmts>
  <fonts count="64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2"/>
      <name val="FrutigerNext LT Regular"/>
      <family val="2"/>
    </font>
    <font>
      <sz val="12"/>
      <name val="黑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FrutigerNext LT Regular"/>
      <family val="2"/>
    </font>
    <font>
      <sz val="11"/>
      <name val="黑体"/>
      <family val="3"/>
      <charset val="134"/>
    </font>
    <font>
      <sz val="10"/>
      <name val="Arial"/>
      <family val="2"/>
    </font>
    <font>
      <b/>
      <sz val="10"/>
      <name val="FrutigerNext LT Regular"/>
      <family val="2"/>
    </font>
    <font>
      <b/>
      <sz val="1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6"/>
      <name val="黑体"/>
      <family val="3"/>
      <charset val="134"/>
    </font>
    <font>
      <b/>
      <sz val="14"/>
      <name val="宋体"/>
      <family val="3"/>
      <charset val="134"/>
    </font>
    <font>
      <b/>
      <sz val="14"/>
      <name val="FrutigerNext LT Regular"/>
      <family val="2"/>
    </font>
    <font>
      <b/>
      <sz val="10.5"/>
      <name val="幼圆"/>
      <family val="3"/>
      <charset val="134"/>
    </font>
    <font>
      <sz val="10"/>
      <name val="宋体"/>
      <family val="3"/>
      <charset val="134"/>
      <scheme val="minor"/>
    </font>
    <font>
      <sz val="10"/>
      <name val="宋体"/>
      <family val="3"/>
      <charset val="134"/>
      <scheme val="major"/>
    </font>
    <font>
      <sz val="10"/>
      <color rgb="FF000000"/>
      <name val="宋体"/>
      <family val="3"/>
      <charset val="134"/>
      <scheme val="major"/>
    </font>
    <font>
      <b/>
      <sz val="10"/>
      <color rgb="FF000000"/>
      <name val="FrutigerNext LT Regular"/>
      <family val="2"/>
    </font>
    <font>
      <b/>
      <sz val="16"/>
      <color theme="1"/>
      <name val="Arial Unicode MS"/>
      <family val="2"/>
      <charset val="134"/>
    </font>
    <font>
      <sz val="11"/>
      <color theme="1"/>
      <name val="Arial Unicode MS"/>
      <family val="2"/>
      <charset val="134"/>
    </font>
    <font>
      <sz val="10.5"/>
      <color theme="1"/>
      <name val="Arial Unicode MS"/>
      <family val="2"/>
      <charset val="134"/>
    </font>
    <font>
      <b/>
      <sz val="11"/>
      <color theme="1"/>
      <name val="Arial Unicode MS"/>
      <family val="2"/>
      <charset val="134"/>
    </font>
    <font>
      <sz val="11"/>
      <color theme="1"/>
      <name val="黑体"/>
      <family val="3"/>
      <charset val="134"/>
    </font>
    <font>
      <sz val="10"/>
      <color theme="1"/>
      <name val="宋体"/>
      <family val="2"/>
      <charset val="134"/>
      <scheme val="minor"/>
    </font>
    <font>
      <b/>
      <sz val="11"/>
      <color theme="1"/>
      <name val="黑体"/>
      <family val="3"/>
      <charset val="134"/>
    </font>
    <font>
      <b/>
      <sz val="11"/>
      <name val="黑体"/>
      <family val="3"/>
      <charset val="134"/>
    </font>
    <font>
      <sz val="10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1"/>
      <color theme="0"/>
      <name val="宋体"/>
      <family val="2"/>
      <scheme val="minor"/>
    </font>
    <font>
      <sz val="9"/>
      <name val="宋体"/>
      <family val="3"/>
      <charset val="134"/>
    </font>
    <font>
      <sz val="10"/>
      <color rgb="FFFF0000"/>
      <name val="宋体"/>
      <family val="3"/>
      <charset val="134"/>
    </font>
    <font>
      <sz val="12"/>
      <color theme="0"/>
      <name val="FrutigerNext LT Regular"/>
      <family val="2"/>
    </font>
    <font>
      <sz val="12"/>
      <color theme="0"/>
      <name val="宋体"/>
      <family val="3"/>
      <charset val="134"/>
    </font>
    <font>
      <sz val="10"/>
      <color theme="0"/>
      <name val="宋体"/>
      <family val="3"/>
      <charset val="134"/>
    </font>
    <font>
      <sz val="10"/>
      <color theme="0"/>
      <name val="FrutigerNext LT Regular"/>
      <family val="2"/>
    </font>
    <font>
      <sz val="10"/>
      <color theme="0"/>
      <name val="Calibri"/>
      <family val="2"/>
    </font>
    <font>
      <sz val="10"/>
      <color theme="0"/>
      <name val="宋体"/>
      <family val="3"/>
      <charset val="134"/>
      <scheme val="minor"/>
    </font>
    <font>
      <sz val="10"/>
      <color theme="0"/>
      <name val="宋体"/>
      <family val="2"/>
      <scheme val="minor"/>
    </font>
    <font>
      <sz val="11"/>
      <color theme="0"/>
      <name val="宋体"/>
      <family val="3"/>
      <charset val="134"/>
      <scheme val="minor"/>
    </font>
    <font>
      <b/>
      <sz val="16"/>
      <color theme="0"/>
      <name val="黑体"/>
      <family val="3"/>
      <charset val="134"/>
    </font>
    <font>
      <sz val="14"/>
      <color theme="0"/>
      <name val="宋体"/>
      <family val="3"/>
      <charset val="134"/>
      <scheme val="minor"/>
    </font>
    <font>
      <b/>
      <sz val="10"/>
      <color theme="0"/>
      <name val="宋体"/>
      <family val="3"/>
      <charset val="134"/>
    </font>
    <font>
      <b/>
      <sz val="16"/>
      <name val="黑体"/>
      <family val="3"/>
      <charset val="134"/>
    </font>
    <font>
      <sz val="10"/>
      <color rgb="FFFF0000"/>
      <name val="宋体"/>
      <family val="3"/>
      <charset val="134"/>
    </font>
    <font>
      <sz val="10"/>
      <color theme="0"/>
      <name val="宋体"/>
      <family val="3"/>
      <charset val="134"/>
    </font>
    <font>
      <sz val="11"/>
      <color theme="0"/>
      <name val="宋体"/>
      <family val="2"/>
      <scheme val="minor"/>
    </font>
    <font>
      <sz val="10"/>
      <name val="宋体"/>
      <family val="3"/>
      <charset val="134"/>
    </font>
    <font>
      <sz val="11"/>
      <color theme="1"/>
      <name val="宋体"/>
      <family val="2"/>
      <charset val="134"/>
      <scheme val="minor"/>
    </font>
    <font>
      <sz val="12"/>
      <name val="FrutigerNext LT Regular"/>
      <family val="2"/>
    </font>
    <font>
      <sz val="10"/>
      <name val="宋体"/>
      <family val="3"/>
      <charset val="134"/>
      <scheme val="minor"/>
    </font>
    <font>
      <sz val="10"/>
      <name val="FrutigerNext LT Regular"/>
      <family val="2"/>
    </font>
    <font>
      <b/>
      <sz val="14"/>
      <name val="宋体"/>
      <family val="3"/>
      <charset val="134"/>
    </font>
    <font>
      <b/>
      <sz val="10"/>
      <color theme="0"/>
      <name val="宋体"/>
      <family val="3"/>
      <charset val="134"/>
    </font>
    <font>
      <b/>
      <sz val="10"/>
      <name val="宋体"/>
      <family val="3"/>
      <charset val="134"/>
    </font>
    <font>
      <sz val="10"/>
      <color theme="0"/>
      <name val="FrutigerNext LT Regular"/>
      <family val="2"/>
    </font>
    <font>
      <sz val="11"/>
      <color theme="1"/>
      <name val="宋体"/>
      <family val="2"/>
      <scheme val="minor"/>
    </font>
    <font>
      <sz val="10"/>
      <name val="Arial Unicode MS"/>
      <family val="2"/>
      <charset val="134"/>
    </font>
    <font>
      <sz val="11"/>
      <color rgb="FFFF0000"/>
      <name val="宋体"/>
      <family val="2"/>
      <scheme val="minor"/>
    </font>
    <font>
      <sz val="11"/>
      <color rgb="FFFF0000"/>
      <name val="宋体"/>
      <family val="3"/>
      <charset val="134"/>
      <scheme val="minor"/>
    </font>
    <font>
      <sz val="11"/>
      <name val="宋体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FFC000"/>
        <bgColor indexed="64"/>
      </patternFill>
    </fill>
  </fills>
  <borders count="70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0">
    <xf numFmtId="0" fontId="0" fillId="0" borderId="0"/>
    <xf numFmtId="0" fontId="2" fillId="0" borderId="0">
      <alignment vertical="center"/>
    </xf>
    <xf numFmtId="0" fontId="4" fillId="0" borderId="0">
      <alignment vertical="center"/>
    </xf>
    <xf numFmtId="0" fontId="10" fillId="0" borderId="0"/>
    <xf numFmtId="0" fontId="6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</cellStyleXfs>
  <cellXfs count="686">
    <xf numFmtId="0" fontId="0" fillId="0" borderId="0" xfId="0"/>
    <xf numFmtId="0" fontId="4" fillId="4" borderId="12" xfId="2" applyFont="1" applyFill="1" applyBorder="1">
      <alignment vertical="center"/>
    </xf>
    <xf numFmtId="0" fontId="5" fillId="4" borderId="12" xfId="2" applyFont="1" applyFill="1" applyBorder="1">
      <alignment vertical="center"/>
    </xf>
    <xf numFmtId="0" fontId="4" fillId="4" borderId="13" xfId="2" applyFont="1" applyFill="1" applyBorder="1">
      <alignment vertical="center"/>
    </xf>
    <xf numFmtId="0" fontId="4" fillId="4" borderId="14" xfId="2" applyFont="1" applyFill="1" applyBorder="1">
      <alignment vertical="center"/>
    </xf>
    <xf numFmtId="0" fontId="4" fillId="4" borderId="15" xfId="2" applyFont="1" applyFill="1" applyBorder="1">
      <alignment vertical="center"/>
    </xf>
    <xf numFmtId="0" fontId="4" fillId="4" borderId="16" xfId="2" applyFont="1" applyFill="1" applyBorder="1" applyProtection="1">
      <alignment vertical="center"/>
    </xf>
    <xf numFmtId="0" fontId="7" fillId="4" borderId="0" xfId="2" applyFont="1" applyFill="1" applyBorder="1" applyProtection="1">
      <alignment vertical="center"/>
    </xf>
    <xf numFmtId="0" fontId="8" fillId="4" borderId="0" xfId="2" applyFont="1" applyFill="1" applyBorder="1" applyProtection="1">
      <alignment vertical="center"/>
    </xf>
    <xf numFmtId="0" fontId="8" fillId="4" borderId="0" xfId="2" applyFont="1" applyFill="1" applyBorder="1" applyAlignment="1" applyProtection="1">
      <alignment vertical="center"/>
    </xf>
    <xf numFmtId="0" fontId="4" fillId="4" borderId="0" xfId="2" applyFont="1" applyFill="1" applyBorder="1" applyProtection="1">
      <alignment vertical="center"/>
    </xf>
    <xf numFmtId="0" fontId="4" fillId="4" borderId="20" xfId="2" applyFont="1" applyFill="1" applyBorder="1" applyProtection="1">
      <alignment vertical="center"/>
    </xf>
    <xf numFmtId="0" fontId="8" fillId="4" borderId="0" xfId="2" applyFont="1" applyFill="1" applyBorder="1" applyAlignment="1" applyProtection="1">
      <alignment horizontal="center" vertical="center"/>
    </xf>
    <xf numFmtId="0" fontId="4" fillId="4" borderId="12" xfId="2" applyFont="1" applyFill="1" applyBorder="1" applyProtection="1">
      <alignment vertical="center"/>
    </xf>
    <xf numFmtId="0" fontId="5" fillId="4" borderId="12" xfId="2" applyFont="1" applyFill="1" applyBorder="1" applyProtection="1">
      <alignment vertical="center"/>
    </xf>
    <xf numFmtId="0" fontId="4" fillId="4" borderId="28" xfId="2" applyFont="1" applyFill="1" applyBorder="1" applyProtection="1">
      <alignment vertical="center"/>
    </xf>
    <xf numFmtId="0" fontId="4" fillId="4" borderId="13" xfId="2" applyFont="1" applyFill="1" applyBorder="1" applyAlignment="1" applyProtection="1">
      <alignment vertical="center"/>
    </xf>
    <xf numFmtId="0" fontId="4" fillId="4" borderId="16" xfId="2" applyFont="1" applyFill="1" applyBorder="1" applyAlignment="1" applyProtection="1">
      <alignment vertical="center"/>
    </xf>
    <xf numFmtId="0" fontId="4" fillId="4" borderId="14" xfId="2" applyFont="1" applyFill="1" applyBorder="1" applyAlignment="1" applyProtection="1">
      <alignment vertical="center"/>
    </xf>
    <xf numFmtId="0" fontId="4" fillId="4" borderId="15" xfId="2" applyFont="1" applyFill="1" applyBorder="1" applyAlignment="1" applyProtection="1">
      <alignment vertical="center"/>
    </xf>
    <xf numFmtId="0" fontId="4" fillId="4" borderId="0" xfId="2" applyFont="1" applyFill="1" applyBorder="1" applyAlignment="1" applyProtection="1">
      <alignment vertical="center"/>
    </xf>
    <xf numFmtId="0" fontId="4" fillId="4" borderId="20" xfId="2" applyFont="1" applyFill="1" applyBorder="1" applyAlignment="1" applyProtection="1">
      <alignment vertical="center"/>
    </xf>
    <xf numFmtId="0" fontId="4" fillId="3" borderId="12" xfId="2" applyFont="1" applyFill="1" applyBorder="1" applyProtection="1">
      <alignment vertical="center"/>
    </xf>
    <xf numFmtId="0" fontId="5" fillId="3" borderId="12" xfId="2" applyFont="1" applyFill="1" applyBorder="1" applyProtection="1">
      <alignment vertical="center"/>
    </xf>
    <xf numFmtId="0" fontId="4" fillId="3" borderId="50" xfId="2" applyFont="1" applyFill="1" applyBorder="1" applyProtection="1">
      <alignment vertical="center"/>
    </xf>
    <xf numFmtId="0" fontId="4" fillId="3" borderId="56" xfId="2" applyFont="1" applyFill="1" applyBorder="1" applyProtection="1">
      <alignment vertical="center"/>
    </xf>
    <xf numFmtId="0" fontId="4" fillId="4" borderId="22" xfId="2" applyFont="1" applyFill="1" applyBorder="1">
      <alignment vertical="center"/>
    </xf>
    <xf numFmtId="0" fontId="4" fillId="4" borderId="27" xfId="2" applyFont="1" applyFill="1" applyBorder="1">
      <alignment vertical="center"/>
    </xf>
    <xf numFmtId="0" fontId="4" fillId="4" borderId="28" xfId="2" applyFont="1" applyFill="1" applyBorder="1">
      <alignment vertical="center"/>
    </xf>
    <xf numFmtId="0" fontId="4" fillId="4" borderId="0" xfId="2" applyFont="1" applyFill="1" applyBorder="1">
      <alignment vertical="center"/>
    </xf>
    <xf numFmtId="0" fontId="7" fillId="4" borderId="0" xfId="2" applyFont="1" applyFill="1" applyBorder="1" applyAlignment="1">
      <alignment vertical="center"/>
    </xf>
    <xf numFmtId="0" fontId="2" fillId="4" borderId="0" xfId="3" applyFont="1" applyFill="1" applyBorder="1" applyAlignment="1"/>
    <xf numFmtId="0" fontId="12" fillId="4" borderId="0" xfId="2" applyFont="1" applyFill="1" applyBorder="1" applyAlignment="1">
      <alignment vertical="center"/>
    </xf>
    <xf numFmtId="0" fontId="8" fillId="4" borderId="16" xfId="2" applyFont="1" applyFill="1" applyBorder="1" applyAlignment="1">
      <alignment vertical="center"/>
    </xf>
    <xf numFmtId="0" fontId="8" fillId="4" borderId="0" xfId="2" applyFont="1" applyFill="1" applyBorder="1" applyAlignment="1">
      <alignment vertical="center"/>
    </xf>
    <xf numFmtId="0" fontId="14" fillId="2" borderId="0" xfId="2" applyFont="1" applyFill="1">
      <alignment vertical="center"/>
    </xf>
    <xf numFmtId="0" fontId="6" fillId="2" borderId="0" xfId="2" applyFont="1" applyFill="1">
      <alignment vertical="center"/>
    </xf>
    <xf numFmtId="0" fontId="8" fillId="4" borderId="16" xfId="2" applyFont="1" applyFill="1" applyBorder="1" applyAlignment="1" applyProtection="1">
      <alignment vertical="top" wrapText="1"/>
    </xf>
    <xf numFmtId="0" fontId="5" fillId="3" borderId="56" xfId="2" applyFont="1" applyFill="1" applyBorder="1" applyProtection="1">
      <alignment vertical="center"/>
    </xf>
    <xf numFmtId="0" fontId="7" fillId="4" borderId="0" xfId="2" applyFont="1" applyFill="1" applyBorder="1" applyAlignment="1" applyProtection="1">
      <alignment vertical="center"/>
      <protection hidden="1"/>
    </xf>
    <xf numFmtId="0" fontId="4" fillId="4" borderId="57" xfId="2" applyFont="1" applyFill="1" applyBorder="1" applyAlignment="1" applyProtection="1">
      <alignment vertical="center"/>
    </xf>
    <xf numFmtId="0" fontId="4" fillId="4" borderId="10" xfId="2" applyFont="1" applyFill="1" applyBorder="1" applyAlignment="1" applyProtection="1">
      <alignment vertical="center"/>
    </xf>
    <xf numFmtId="0" fontId="4" fillId="4" borderId="38" xfId="2" applyFont="1" applyFill="1" applyBorder="1" applyAlignment="1" applyProtection="1">
      <alignment vertical="center"/>
    </xf>
    <xf numFmtId="0" fontId="0" fillId="4" borderId="0" xfId="0" applyFill="1"/>
    <xf numFmtId="0" fontId="4" fillId="0" borderId="0" xfId="2" applyFont="1">
      <alignment vertical="center"/>
    </xf>
    <xf numFmtId="0" fontId="23" fillId="0" borderId="5" xfId="0" applyFont="1" applyBorder="1" applyAlignment="1">
      <alignment vertical="center"/>
    </xf>
    <xf numFmtId="0" fontId="23" fillId="0" borderId="31" xfId="0" applyFont="1" applyBorder="1" applyAlignment="1">
      <alignment vertical="center"/>
    </xf>
    <xf numFmtId="0" fontId="23" fillId="0" borderId="42" xfId="0" applyFont="1" applyBorder="1" applyAlignment="1">
      <alignment horizontal="center" vertical="center"/>
    </xf>
    <xf numFmtId="0" fontId="7" fillId="2" borderId="0" xfId="2" applyFont="1" applyFill="1" applyAlignment="1">
      <alignment vertical="center"/>
    </xf>
    <xf numFmtId="0" fontId="30" fillId="0" borderId="55" xfId="0" applyFont="1" applyFill="1" applyBorder="1" applyAlignment="1"/>
    <xf numFmtId="0" fontId="4" fillId="2" borderId="55" xfId="2" applyFont="1" applyFill="1" applyBorder="1" applyAlignment="1" applyProtection="1">
      <alignment vertical="center"/>
      <protection locked="0"/>
    </xf>
    <xf numFmtId="0" fontId="0" fillId="0" borderId="55" xfId="0" applyFont="1" applyBorder="1" applyAlignment="1">
      <alignment vertical="top"/>
    </xf>
    <xf numFmtId="0" fontId="32" fillId="0" borderId="55" xfId="0" applyFont="1" applyBorder="1"/>
    <xf numFmtId="0" fontId="32" fillId="0" borderId="50" xfId="0" applyFont="1" applyBorder="1"/>
    <xf numFmtId="0" fontId="8" fillId="4" borderId="20" xfId="2" applyFont="1" applyFill="1" applyBorder="1" applyAlignment="1" applyProtection="1">
      <alignment vertical="center"/>
    </xf>
    <xf numFmtId="0" fontId="34" fillId="4" borderId="0" xfId="2" applyFont="1" applyFill="1" applyBorder="1" applyAlignment="1" applyProtection="1">
      <alignment horizontal="center" vertical="center" wrapText="1"/>
      <protection locked="0"/>
    </xf>
    <xf numFmtId="0" fontId="4" fillId="0" borderId="0" xfId="2" applyFont="1" applyFill="1" applyBorder="1">
      <alignment vertical="center"/>
    </xf>
    <xf numFmtId="0" fontId="7" fillId="0" borderId="0" xfId="2" applyFont="1" applyFill="1" applyBorder="1">
      <alignment vertical="center"/>
    </xf>
    <xf numFmtId="0" fontId="8" fillId="0" borderId="0" xfId="2" applyFont="1" applyFill="1" applyBorder="1">
      <alignment vertical="center"/>
    </xf>
    <xf numFmtId="0" fontId="7" fillId="4" borderId="0" xfId="2" applyFont="1" applyFill="1" applyBorder="1" applyAlignment="1" applyProtection="1">
      <alignment vertical="center" wrapText="1"/>
      <protection hidden="1"/>
    </xf>
    <xf numFmtId="0" fontId="7" fillId="4" borderId="20" xfId="2" applyFont="1" applyFill="1" applyBorder="1" applyAlignment="1" applyProtection="1">
      <alignment vertical="center" wrapText="1"/>
      <protection hidden="1"/>
    </xf>
    <xf numFmtId="0" fontId="0" fillId="0" borderId="0" xfId="0" applyAlignment="1">
      <alignment horizontal="left" vertical="center"/>
    </xf>
    <xf numFmtId="0" fontId="0" fillId="4" borderId="0" xfId="0" applyFont="1" applyFill="1"/>
    <xf numFmtId="0" fontId="32" fillId="4" borderId="0" xfId="0" applyFont="1" applyFill="1"/>
    <xf numFmtId="0" fontId="32" fillId="4" borderId="0" xfId="0" applyFont="1" applyFill="1" applyBorder="1"/>
    <xf numFmtId="0" fontId="0" fillId="4" borderId="0" xfId="0" applyFill="1" applyBorder="1"/>
    <xf numFmtId="0" fontId="0" fillId="4" borderId="0" xfId="0" applyFill="1" applyAlignment="1">
      <alignment horizontal="left"/>
    </xf>
    <xf numFmtId="0" fontId="6" fillId="4" borderId="0" xfId="2" applyFont="1" applyFill="1">
      <alignment vertical="center"/>
    </xf>
    <xf numFmtId="0" fontId="0" fillId="4" borderId="0" xfId="0" applyFont="1" applyFill="1" applyBorder="1"/>
    <xf numFmtId="0" fontId="6" fillId="4" borderId="0" xfId="2" applyFont="1" applyFill="1" applyBorder="1" applyAlignment="1" applyProtection="1">
      <alignment vertical="center" wrapText="1"/>
      <protection locked="0"/>
    </xf>
    <xf numFmtId="0" fontId="4" fillId="4" borderId="0" xfId="2" applyFont="1" applyFill="1" applyBorder="1" applyAlignment="1" applyProtection="1">
      <alignment vertical="center" wrapText="1"/>
      <protection locked="0"/>
    </xf>
    <xf numFmtId="0" fontId="4" fillId="4" borderId="0" xfId="2" applyFont="1" applyFill="1" applyBorder="1" applyAlignment="1" applyProtection="1">
      <alignment horizontal="center" vertical="center"/>
      <protection locked="0"/>
    </xf>
    <xf numFmtId="0" fontId="7" fillId="4" borderId="0" xfId="2" applyFont="1" applyFill="1">
      <alignment vertical="center"/>
    </xf>
    <xf numFmtId="0" fontId="6" fillId="4" borderId="0" xfId="2" applyFont="1" applyFill="1" applyBorder="1">
      <alignment vertical="center"/>
    </xf>
    <xf numFmtId="0" fontId="0" fillId="4" borderId="0" xfId="0" applyFill="1" applyAlignment="1">
      <alignment horizontal="left" vertical="center"/>
    </xf>
    <xf numFmtId="0" fontId="23" fillId="0" borderId="40" xfId="0" applyFont="1" applyBorder="1" applyAlignment="1">
      <alignment horizontal="center" vertical="center"/>
    </xf>
    <xf numFmtId="0" fontId="35" fillId="4" borderId="5" xfId="2" applyFont="1" applyFill="1" applyBorder="1">
      <alignment vertical="center"/>
    </xf>
    <xf numFmtId="0" fontId="35" fillId="4" borderId="0" xfId="2" applyFont="1" applyFill="1">
      <alignment vertical="center"/>
    </xf>
    <xf numFmtId="0" fontId="37" fillId="4" borderId="0" xfId="2" applyFont="1" applyFill="1">
      <alignment vertical="center"/>
    </xf>
    <xf numFmtId="0" fontId="38" fillId="4" borderId="0" xfId="2" applyFont="1" applyFill="1">
      <alignment vertical="center"/>
    </xf>
    <xf numFmtId="0" fontId="38" fillId="4" borderId="0" xfId="2" applyFont="1" applyFill="1" applyAlignment="1">
      <alignment horizontal="center" vertical="center"/>
    </xf>
    <xf numFmtId="0" fontId="37" fillId="4" borderId="0" xfId="2" applyFont="1" applyFill="1" applyAlignment="1">
      <alignment horizontal="center" vertical="center"/>
    </xf>
    <xf numFmtId="0" fontId="39" fillId="4" borderId="0" xfId="2" applyFont="1" applyFill="1">
      <alignment vertical="center"/>
    </xf>
    <xf numFmtId="0" fontId="39" fillId="4" borderId="0" xfId="2" applyFont="1" applyFill="1" applyAlignment="1">
      <alignment horizontal="left" vertical="center"/>
    </xf>
    <xf numFmtId="0" fontId="37" fillId="4" borderId="0" xfId="2" applyFont="1" applyFill="1" applyAlignment="1">
      <alignment horizontal="left" vertical="center"/>
    </xf>
    <xf numFmtId="0" fontId="40" fillId="4" borderId="0" xfId="2" applyFont="1" applyFill="1">
      <alignment vertical="center"/>
    </xf>
    <xf numFmtId="0" fontId="36" fillId="4" borderId="0" xfId="2" applyFont="1" applyFill="1">
      <alignment vertical="center"/>
    </xf>
    <xf numFmtId="0" fontId="23" fillId="4" borderId="0" xfId="0" applyFont="1" applyFill="1" applyAlignment="1">
      <alignment vertical="center"/>
    </xf>
    <xf numFmtId="0" fontId="24" fillId="4" borderId="0" xfId="0" applyFont="1" applyFill="1" applyAlignment="1">
      <alignment horizontal="right" vertical="center"/>
    </xf>
    <xf numFmtId="0" fontId="23" fillId="4" borderId="0" xfId="0" applyFont="1" applyFill="1" applyAlignment="1">
      <alignment horizontal="center" vertical="center"/>
    </xf>
    <xf numFmtId="176" fontId="23" fillId="4" borderId="0" xfId="0" applyNumberFormat="1" applyFont="1" applyFill="1" applyAlignment="1">
      <alignment horizontal="center" vertical="center"/>
    </xf>
    <xf numFmtId="0" fontId="4" fillId="4" borderId="5" xfId="2" applyFont="1" applyFill="1" applyBorder="1">
      <alignment vertical="center"/>
    </xf>
    <xf numFmtId="0" fontId="6" fillId="4" borderId="5" xfId="2" applyFont="1" applyFill="1" applyBorder="1">
      <alignment vertical="center"/>
    </xf>
    <xf numFmtId="0" fontId="23" fillId="4" borderId="12" xfId="0" applyFont="1" applyFill="1" applyBorder="1" applyAlignment="1">
      <alignment vertical="center"/>
    </xf>
    <xf numFmtId="0" fontId="23" fillId="4" borderId="35" xfId="0" applyFont="1" applyFill="1" applyBorder="1" applyAlignment="1">
      <alignment vertical="center"/>
    </xf>
    <xf numFmtId="0" fontId="23" fillId="0" borderId="5" xfId="0" applyFont="1" applyBorder="1" applyAlignment="1">
      <alignment horizontal="left" vertical="center"/>
    </xf>
    <xf numFmtId="0" fontId="23" fillId="0" borderId="5" xfId="0" applyFont="1" applyBorder="1" applyAlignment="1">
      <alignment horizontal="center" vertical="center"/>
    </xf>
    <xf numFmtId="0" fontId="23" fillId="0" borderId="37" xfId="0" applyFont="1" applyBorder="1" applyAlignment="1">
      <alignment vertical="center"/>
    </xf>
    <xf numFmtId="0" fontId="23" fillId="0" borderId="43" xfId="0" applyFont="1" applyBorder="1" applyAlignment="1">
      <alignment vertical="center"/>
    </xf>
    <xf numFmtId="0" fontId="23" fillId="0" borderId="31" xfId="0" applyFont="1" applyBorder="1" applyAlignment="1">
      <alignment horizontal="center" vertical="center"/>
    </xf>
    <xf numFmtId="0" fontId="23" fillId="0" borderId="54" xfId="0" applyFont="1" applyBorder="1" applyAlignment="1">
      <alignment horizontal="center" vertical="center"/>
    </xf>
    <xf numFmtId="0" fontId="23" fillId="4" borderId="56" xfId="0" applyFont="1" applyFill="1" applyBorder="1" applyAlignment="1">
      <alignment vertical="center"/>
    </xf>
    <xf numFmtId="0" fontId="23" fillId="4" borderId="50" xfId="0" applyFont="1" applyFill="1" applyBorder="1" applyAlignment="1">
      <alignment vertical="center"/>
    </xf>
    <xf numFmtId="0" fontId="23" fillId="0" borderId="39" xfId="0" applyFont="1" applyBorder="1" applyAlignment="1">
      <alignment vertical="center"/>
    </xf>
    <xf numFmtId="0" fontId="23" fillId="0" borderId="40" xfId="0" applyFont="1" applyBorder="1" applyAlignment="1">
      <alignment vertical="center"/>
    </xf>
    <xf numFmtId="0" fontId="23" fillId="0" borderId="45" xfId="0" applyFont="1" applyBorder="1" applyAlignment="1">
      <alignment horizontal="center" vertical="center"/>
    </xf>
    <xf numFmtId="0" fontId="23" fillId="4" borderId="34" xfId="0" applyFont="1" applyFill="1" applyBorder="1" applyAlignment="1">
      <alignment vertical="center"/>
    </xf>
    <xf numFmtId="0" fontId="23" fillId="4" borderId="36" xfId="0" applyFont="1" applyFill="1" applyBorder="1" applyAlignment="1">
      <alignment vertical="center"/>
    </xf>
    <xf numFmtId="0" fontId="17" fillId="6" borderId="5" xfId="3" applyFont="1" applyFill="1" applyBorder="1" applyAlignment="1">
      <alignment horizontal="center" vertical="top" wrapText="1"/>
    </xf>
    <xf numFmtId="0" fontId="4" fillId="3" borderId="14" xfId="2" applyFont="1" applyFill="1" applyBorder="1" applyProtection="1">
      <alignment vertical="center"/>
    </xf>
    <xf numFmtId="0" fontId="4" fillId="3" borderId="15" xfId="2" applyFont="1" applyFill="1" applyBorder="1" applyProtection="1">
      <alignment vertical="center"/>
    </xf>
    <xf numFmtId="0" fontId="41" fillId="4" borderId="0" xfId="0" applyFont="1" applyFill="1" applyAlignment="1">
      <alignment vertical="center"/>
    </xf>
    <xf numFmtId="0" fontId="40" fillId="4" borderId="0" xfId="0" applyFont="1" applyFill="1"/>
    <xf numFmtId="0" fontId="40" fillId="4" borderId="0" xfId="0" applyFont="1" applyFill="1" applyAlignment="1">
      <alignment horizontal="center"/>
    </xf>
    <xf numFmtId="0" fontId="40" fillId="4" borderId="0" xfId="0" applyFont="1" applyFill="1" applyBorder="1"/>
    <xf numFmtId="179" fontId="40" fillId="4" borderId="0" xfId="0" applyNumberFormat="1" applyFont="1" applyFill="1" applyAlignment="1">
      <alignment vertical="center"/>
    </xf>
    <xf numFmtId="0" fontId="42" fillId="4" borderId="0" xfId="0" applyFont="1" applyFill="1"/>
    <xf numFmtId="0" fontId="40" fillId="4" borderId="0" xfId="0" applyFont="1" applyFill="1" applyAlignment="1">
      <alignment horizontal="left"/>
    </xf>
    <xf numFmtId="0" fontId="40" fillId="4" borderId="0" xfId="0" applyFont="1" applyFill="1" applyBorder="1" applyAlignment="1">
      <alignment horizontal="left"/>
    </xf>
    <xf numFmtId="0" fontId="40" fillId="4" borderId="0" xfId="0" applyFont="1" applyFill="1" applyAlignment="1">
      <alignment horizontal="right"/>
    </xf>
    <xf numFmtId="14" fontId="40" fillId="4" borderId="0" xfId="0" applyNumberFormat="1" applyFont="1" applyFill="1" applyAlignment="1">
      <alignment horizontal="center" vertical="center"/>
    </xf>
    <xf numFmtId="0" fontId="40" fillId="4" borderId="0" xfId="0" applyFont="1" applyFill="1" applyAlignment="1">
      <alignment horizontal="center" vertical="center"/>
    </xf>
    <xf numFmtId="0" fontId="40" fillId="4" borderId="0" xfId="0" applyFont="1" applyFill="1" applyAlignment="1">
      <alignment horizontal="left" vertical="center"/>
    </xf>
    <xf numFmtId="0" fontId="40" fillId="4" borderId="0" xfId="0" applyFont="1" applyFill="1" applyBorder="1" applyAlignment="1">
      <alignment horizontal="center" vertical="center"/>
    </xf>
    <xf numFmtId="0" fontId="37" fillId="4" borderId="0" xfId="3" applyFont="1" applyFill="1" applyBorder="1" applyAlignment="1" applyProtection="1">
      <alignment horizontal="center" vertical="center"/>
    </xf>
    <xf numFmtId="0" fontId="40" fillId="4" borderId="0" xfId="0" applyFont="1" applyFill="1" applyBorder="1" applyAlignment="1">
      <alignment horizontal="center"/>
    </xf>
    <xf numFmtId="0" fontId="43" fillId="4" borderId="0" xfId="2" applyFont="1" applyFill="1" applyBorder="1" applyAlignment="1">
      <alignment horizontal="center" vertical="center"/>
    </xf>
    <xf numFmtId="0" fontId="35" fillId="4" borderId="0" xfId="2" applyFont="1" applyFill="1" applyBorder="1">
      <alignment vertical="center"/>
    </xf>
    <xf numFmtId="0" fontId="45" fillId="4" borderId="0" xfId="2" applyFont="1" applyFill="1" applyBorder="1" applyAlignment="1">
      <alignment horizontal="center" vertical="center"/>
    </xf>
    <xf numFmtId="0" fontId="38" fillId="4" borderId="0" xfId="2" applyFont="1" applyFill="1" applyBorder="1" applyAlignment="1">
      <alignment horizontal="center" vertical="center"/>
    </xf>
    <xf numFmtId="0" fontId="38" fillId="4" borderId="0" xfId="2" applyFont="1" applyFill="1" applyBorder="1" applyAlignment="1" applyProtection="1">
      <alignment horizontal="center" vertical="center"/>
      <protection locked="0"/>
    </xf>
    <xf numFmtId="0" fontId="32" fillId="4" borderId="0" xfId="0" applyFont="1" applyFill="1" applyBorder="1" applyAlignment="1">
      <alignment vertical="center"/>
    </xf>
    <xf numFmtId="0" fontId="37" fillId="4" borderId="0" xfId="2" applyFont="1" applyFill="1" applyBorder="1" applyAlignment="1" applyProtection="1">
      <alignment vertical="center" wrapText="1"/>
      <protection locked="0"/>
    </xf>
    <xf numFmtId="0" fontId="37" fillId="4" borderId="0" xfId="2" applyFont="1" applyFill="1" applyBorder="1" applyAlignment="1" applyProtection="1">
      <alignment horizontal="center" vertical="center" wrapText="1"/>
      <protection locked="0"/>
    </xf>
    <xf numFmtId="0" fontId="32" fillId="4" borderId="0" xfId="0" applyFont="1" applyFill="1" applyBorder="1" applyAlignment="1">
      <alignment horizontal="left"/>
    </xf>
    <xf numFmtId="0" fontId="44" fillId="4" borderId="0" xfId="2" applyFont="1" applyFill="1" applyBorder="1" applyAlignment="1" applyProtection="1">
      <alignment horizontal="left" vertical="center"/>
      <protection locked="0"/>
    </xf>
    <xf numFmtId="0" fontId="44" fillId="4" borderId="0" xfId="2" applyFont="1" applyFill="1" applyBorder="1" applyAlignment="1" applyProtection="1">
      <alignment horizontal="center" vertical="center"/>
      <protection locked="0"/>
    </xf>
    <xf numFmtId="0" fontId="44" fillId="4" borderId="0" xfId="2" applyFont="1" applyFill="1" applyBorder="1" applyAlignment="1">
      <alignment horizontal="left" vertical="center"/>
    </xf>
    <xf numFmtId="0" fontId="38" fillId="4" borderId="0" xfId="2" applyFont="1" applyFill="1" applyBorder="1" applyAlignment="1" applyProtection="1">
      <alignment horizontal="left" vertical="center"/>
      <protection locked="0"/>
    </xf>
    <xf numFmtId="0" fontId="32" fillId="4" borderId="0" xfId="0" applyFont="1" applyFill="1" applyAlignment="1">
      <alignment horizontal="center"/>
    </xf>
    <xf numFmtId="0" fontId="44" fillId="4" borderId="0" xfId="0" applyFont="1" applyFill="1" applyAlignment="1">
      <alignment vertical="center"/>
    </xf>
    <xf numFmtId="0" fontId="37" fillId="4" borderId="0" xfId="2" applyFont="1" applyFill="1" applyBorder="1" applyAlignment="1" applyProtection="1">
      <alignment horizontal="left" vertical="center" wrapText="1"/>
      <protection locked="0"/>
    </xf>
    <xf numFmtId="49" fontId="37" fillId="4" borderId="0" xfId="2" applyNumberFormat="1" applyFont="1" applyFill="1" applyBorder="1" applyAlignment="1" applyProtection="1">
      <alignment horizontal="center" vertical="center" wrapText="1"/>
      <protection locked="0"/>
    </xf>
    <xf numFmtId="0" fontId="41" fillId="4" borderId="0" xfId="0" applyFont="1" applyFill="1" applyBorder="1" applyAlignment="1">
      <alignment horizontal="center" vertical="center"/>
    </xf>
    <xf numFmtId="49" fontId="38" fillId="4" borderId="0" xfId="2" applyNumberFormat="1" applyFont="1" applyFill="1" applyBorder="1" applyAlignment="1" applyProtection="1">
      <alignment horizontal="center" vertical="center"/>
      <protection locked="0"/>
    </xf>
    <xf numFmtId="49" fontId="38" fillId="4" borderId="0" xfId="2" applyNumberFormat="1" applyFont="1" applyFill="1" applyBorder="1" applyAlignment="1">
      <alignment horizontal="center" vertical="center"/>
    </xf>
    <xf numFmtId="0" fontId="42" fillId="4" borderId="0" xfId="0" applyFont="1" applyFill="1" applyBorder="1" applyAlignment="1">
      <alignment horizontal="center"/>
    </xf>
    <xf numFmtId="0" fontId="37" fillId="4" borderId="0" xfId="2" applyFont="1" applyFill="1" applyBorder="1" applyAlignment="1" applyProtection="1">
      <alignment horizontal="left" vertical="center"/>
      <protection locked="0"/>
    </xf>
    <xf numFmtId="49" fontId="37" fillId="4" borderId="0" xfId="2" applyNumberFormat="1" applyFont="1" applyFill="1" applyBorder="1" applyAlignment="1" applyProtection="1">
      <alignment horizontal="center" vertical="center"/>
      <protection locked="0"/>
    </xf>
    <xf numFmtId="0" fontId="37" fillId="4" borderId="0" xfId="2" applyNumberFormat="1" applyFont="1" applyFill="1" applyBorder="1" applyAlignment="1" applyProtection="1">
      <alignment horizontal="center" vertical="center" wrapText="1"/>
      <protection locked="0"/>
    </xf>
    <xf numFmtId="0" fontId="42" fillId="4" borderId="0" xfId="0" applyNumberFormat="1" applyFont="1" applyFill="1"/>
    <xf numFmtId="0" fontId="38" fillId="4" borderId="0" xfId="2" applyFont="1" applyFill="1" applyBorder="1" applyAlignment="1">
      <alignment horizontal="left" vertical="center"/>
    </xf>
    <xf numFmtId="0" fontId="40" fillId="4" borderId="0" xfId="0" applyFont="1" applyFill="1" applyAlignment="1">
      <alignment vertical="center"/>
    </xf>
    <xf numFmtId="179" fontId="40" fillId="4" borderId="0" xfId="0" applyNumberFormat="1" applyFont="1" applyFill="1"/>
    <xf numFmtId="0" fontId="40" fillId="4" borderId="0" xfId="0" applyFont="1" applyFill="1" applyAlignment="1">
      <alignment horizontal="center" vertical="center" wrapText="1"/>
    </xf>
    <xf numFmtId="0" fontId="42" fillId="4" borderId="0" xfId="0" applyFont="1" applyFill="1" applyBorder="1"/>
    <xf numFmtId="49" fontId="40" fillId="4" borderId="0" xfId="0" applyNumberFormat="1" applyFont="1" applyFill="1"/>
    <xf numFmtId="0" fontId="4" fillId="3" borderId="13" xfId="2" applyFont="1" applyFill="1" applyBorder="1" applyProtection="1">
      <alignment vertical="center"/>
    </xf>
    <xf numFmtId="0" fontId="5" fillId="3" borderId="14" xfId="2" applyFont="1" applyFill="1" applyBorder="1" applyProtection="1">
      <alignment vertical="center"/>
    </xf>
    <xf numFmtId="0" fontId="4" fillId="4" borderId="56" xfId="2" applyFont="1" applyFill="1" applyBorder="1" applyProtection="1">
      <alignment vertical="center"/>
    </xf>
    <xf numFmtId="0" fontId="4" fillId="4" borderId="50" xfId="2" applyFont="1" applyFill="1" applyBorder="1" applyProtection="1">
      <alignment vertical="center"/>
    </xf>
    <xf numFmtId="0" fontId="29" fillId="3" borderId="12" xfId="2" applyFont="1" applyFill="1" applyBorder="1" applyAlignment="1" applyProtection="1">
      <alignment vertical="center"/>
    </xf>
    <xf numFmtId="0" fontId="9" fillId="3" borderId="12" xfId="2" applyFont="1" applyFill="1" applyBorder="1" applyAlignment="1" applyProtection="1">
      <alignment vertical="center"/>
    </xf>
    <xf numFmtId="0" fontId="29" fillId="3" borderId="56" xfId="2" applyFont="1" applyFill="1" applyBorder="1" applyAlignment="1" applyProtection="1">
      <alignment vertical="center"/>
    </xf>
    <xf numFmtId="0" fontId="37" fillId="4" borderId="0" xfId="2" applyFont="1" applyFill="1" applyBorder="1" applyAlignment="1" applyProtection="1">
      <alignment vertical="center"/>
      <protection locked="0"/>
    </xf>
    <xf numFmtId="0" fontId="37" fillId="4" borderId="0" xfId="2" applyFont="1" applyFill="1" applyBorder="1" applyAlignment="1">
      <alignment vertical="center"/>
    </xf>
    <xf numFmtId="0" fontId="32" fillId="4" borderId="0" xfId="0" applyFont="1" applyFill="1" applyBorder="1" applyAlignment="1">
      <alignment horizontal="center"/>
    </xf>
    <xf numFmtId="0" fontId="37" fillId="4" borderId="0" xfId="2" applyFont="1" applyFill="1" applyBorder="1" applyAlignment="1" applyProtection="1">
      <alignment horizontal="center" vertical="center"/>
      <protection locked="0"/>
    </xf>
    <xf numFmtId="0" fontId="32" fillId="4" borderId="0" xfId="0" applyFont="1" applyFill="1" applyBorder="1" applyAlignment="1">
      <alignment horizontal="left" vertical="center"/>
    </xf>
    <xf numFmtId="0" fontId="46" fillId="4" borderId="0" xfId="2" applyFont="1" applyFill="1" applyBorder="1" applyAlignment="1">
      <alignment vertical="center"/>
    </xf>
    <xf numFmtId="0" fontId="47" fillId="4" borderId="0" xfId="2" applyFont="1" applyFill="1" applyBorder="1" applyAlignment="1" applyProtection="1">
      <alignment horizontal="center" vertical="center" wrapText="1"/>
      <protection locked="0"/>
    </xf>
    <xf numFmtId="0" fontId="48" fillId="4" borderId="0" xfId="2" applyFont="1" applyFill="1" applyBorder="1" applyAlignment="1" applyProtection="1">
      <alignment horizontal="center" vertical="center" wrapText="1"/>
      <protection locked="0"/>
    </xf>
    <xf numFmtId="0" fontId="49" fillId="4" borderId="0" xfId="0" applyFont="1" applyFill="1"/>
    <xf numFmtId="0" fontId="50" fillId="4" borderId="0" xfId="2" applyFont="1" applyFill="1" applyBorder="1" applyAlignment="1">
      <alignment vertical="center"/>
    </xf>
    <xf numFmtId="0" fontId="51" fillId="4" borderId="0" xfId="3" applyFont="1" applyFill="1" applyBorder="1" applyAlignment="1"/>
    <xf numFmtId="0" fontId="52" fillId="0" borderId="0" xfId="2" applyFont="1" applyFill="1" applyBorder="1">
      <alignment vertical="center"/>
    </xf>
    <xf numFmtId="0" fontId="50" fillId="0" borderId="0" xfId="2" applyFont="1" applyFill="1" applyBorder="1">
      <alignment vertical="center"/>
    </xf>
    <xf numFmtId="0" fontId="54" fillId="0" borderId="0" xfId="2" applyFont="1" applyFill="1" applyBorder="1">
      <alignment vertical="center"/>
    </xf>
    <xf numFmtId="0" fontId="52" fillId="4" borderId="0" xfId="2" applyFont="1" applyFill="1" applyBorder="1">
      <alignment vertical="center"/>
    </xf>
    <xf numFmtId="0" fontId="56" fillId="4" borderId="0" xfId="2" applyFont="1" applyFill="1" applyBorder="1" applyAlignment="1">
      <alignment horizontal="center" vertical="center"/>
    </xf>
    <xf numFmtId="0" fontId="58" fillId="4" borderId="0" xfId="2" applyFont="1" applyFill="1" applyBorder="1" applyAlignment="1">
      <alignment horizontal="center" vertical="center"/>
    </xf>
    <xf numFmtId="0" fontId="48" fillId="4" borderId="0" xfId="2" applyFont="1" applyFill="1" applyBorder="1" applyAlignment="1" applyProtection="1">
      <alignment horizontal="center" vertical="center"/>
      <protection locked="0"/>
    </xf>
    <xf numFmtId="0" fontId="58" fillId="4" borderId="0" xfId="2" applyFont="1" applyFill="1" applyBorder="1" applyAlignment="1" applyProtection="1">
      <alignment horizontal="center" vertical="center"/>
      <protection locked="0"/>
    </xf>
    <xf numFmtId="0" fontId="59" fillId="4" borderId="0" xfId="0" applyFont="1" applyFill="1"/>
    <xf numFmtId="0" fontId="49" fillId="4" borderId="0" xfId="0" applyFont="1" applyFill="1" applyBorder="1"/>
    <xf numFmtId="0" fontId="0" fillId="4" borderId="0" xfId="0" applyFont="1" applyFill="1" applyAlignment="1">
      <alignment wrapText="1"/>
    </xf>
    <xf numFmtId="0" fontId="50" fillId="0" borderId="35" xfId="2" applyFont="1" applyFill="1" applyBorder="1" applyAlignment="1">
      <alignment vertical="center" wrapText="1"/>
    </xf>
    <xf numFmtId="0" fontId="50" fillId="0" borderId="5" xfId="2" applyFont="1" applyFill="1" applyBorder="1" applyAlignment="1">
      <alignment vertical="center" wrapText="1"/>
    </xf>
    <xf numFmtId="0" fontId="61" fillId="4" borderId="0" xfId="0" applyFont="1" applyFill="1"/>
    <xf numFmtId="0" fontId="28" fillId="4" borderId="0" xfId="0" applyFont="1" applyFill="1" applyAlignment="1">
      <alignment vertical="center"/>
    </xf>
    <xf numFmtId="0" fontId="62" fillId="4" borderId="0" xfId="0" applyFont="1" applyFill="1" applyAlignment="1">
      <alignment horizontal="center" vertical="center"/>
    </xf>
    <xf numFmtId="0" fontId="62" fillId="4" borderId="0" xfId="0" applyFont="1" applyFill="1" applyAlignment="1">
      <alignment vertical="center"/>
    </xf>
    <xf numFmtId="0" fontId="63" fillId="4" borderId="0" xfId="0" applyFont="1" applyFill="1" applyAlignment="1">
      <alignment horizontal="left"/>
    </xf>
    <xf numFmtId="0" fontId="30" fillId="0" borderId="55" xfId="0" applyFont="1" applyFill="1" applyBorder="1" applyAlignment="1" applyProtection="1"/>
    <xf numFmtId="0" fontId="0" fillId="0" borderId="55" xfId="0" applyFont="1" applyBorder="1" applyAlignment="1" applyProtection="1">
      <alignment vertical="top"/>
    </xf>
    <xf numFmtId="0" fontId="32" fillId="0" borderId="55" xfId="0" applyFont="1" applyBorder="1" applyProtection="1"/>
    <xf numFmtId="0" fontId="32" fillId="4" borderId="0" xfId="0" applyFont="1" applyFill="1" applyBorder="1" applyProtection="1"/>
    <xf numFmtId="0" fontId="0" fillId="4" borderId="0" xfId="0" applyFill="1" applyBorder="1" applyProtection="1"/>
    <xf numFmtId="0" fontId="0" fillId="4" borderId="0" xfId="0" applyFill="1" applyProtection="1"/>
    <xf numFmtId="0" fontId="4" fillId="2" borderId="55" xfId="2" applyFont="1" applyFill="1" applyBorder="1" applyAlignment="1" applyProtection="1">
      <alignment vertical="center"/>
    </xf>
    <xf numFmtId="0" fontId="42" fillId="4" borderId="0" xfId="0" applyFont="1" applyFill="1" applyAlignment="1">
      <alignment vertical="center"/>
    </xf>
    <xf numFmtId="0" fontId="42" fillId="4" borderId="0" xfId="0" applyFont="1" applyFill="1" applyBorder="1" applyAlignment="1">
      <alignment horizontal="center" vertical="center"/>
    </xf>
    <xf numFmtId="0" fontId="42" fillId="4" borderId="0" xfId="0" applyFont="1" applyFill="1" applyAlignment="1">
      <alignment horizontal="center" vertical="center"/>
    </xf>
    <xf numFmtId="0" fontId="42" fillId="4" borderId="0" xfId="0" applyFont="1" applyFill="1" applyBorder="1" applyAlignment="1">
      <alignment horizontal="left"/>
    </xf>
    <xf numFmtId="0" fontId="37" fillId="4" borderId="0" xfId="2" applyFont="1" applyFill="1" applyBorder="1" applyAlignment="1" applyProtection="1">
      <alignment horizontal="left" vertical="center"/>
      <protection hidden="1"/>
    </xf>
    <xf numFmtId="0" fontId="37" fillId="4" borderId="0" xfId="2" applyFont="1" applyFill="1" applyBorder="1" applyAlignment="1" applyProtection="1">
      <alignment horizontal="center" vertical="center"/>
      <protection hidden="1"/>
    </xf>
    <xf numFmtId="0" fontId="42" fillId="4" borderId="0" xfId="0" applyFont="1" applyFill="1" applyAlignment="1">
      <alignment horizontal="center"/>
    </xf>
    <xf numFmtId="0" fontId="37" fillId="4" borderId="0" xfId="2" applyFont="1" applyFill="1" applyBorder="1" applyAlignment="1" applyProtection="1">
      <alignment vertical="center"/>
      <protection hidden="1"/>
    </xf>
    <xf numFmtId="0" fontId="5" fillId="3" borderId="13" xfId="2" applyFont="1" applyFill="1" applyBorder="1" applyAlignment="1" applyProtection="1">
      <alignment vertical="center" wrapText="1"/>
    </xf>
    <xf numFmtId="0" fontId="26" fillId="3" borderId="14" xfId="1" applyFont="1" applyFill="1" applyBorder="1" applyAlignment="1">
      <alignment vertical="center" wrapText="1"/>
    </xf>
    <xf numFmtId="0" fontId="7" fillId="0" borderId="5" xfId="2" applyFont="1" applyFill="1" applyBorder="1" applyAlignment="1" applyProtection="1">
      <alignment horizontal="center" vertical="center"/>
    </xf>
    <xf numFmtId="0" fontId="7" fillId="4" borderId="5" xfId="2" applyFont="1" applyFill="1" applyBorder="1" applyAlignment="1" applyProtection="1">
      <alignment vertical="top" wrapText="1"/>
    </xf>
    <xf numFmtId="0" fontId="8" fillId="4" borderId="5" xfId="2" applyFont="1" applyFill="1" applyBorder="1" applyAlignment="1" applyProtection="1">
      <alignment vertical="top" wrapText="1"/>
    </xf>
    <xf numFmtId="0" fontId="8" fillId="4" borderId="42" xfId="2" applyFont="1" applyFill="1" applyBorder="1" applyAlignment="1" applyProtection="1">
      <alignment vertical="top" wrapText="1"/>
    </xf>
    <xf numFmtId="0" fontId="7" fillId="0" borderId="6" xfId="2" applyFont="1" applyFill="1" applyBorder="1" applyAlignment="1" applyProtection="1">
      <alignment horizontal="center" vertical="center"/>
    </xf>
    <xf numFmtId="0" fontId="7" fillId="0" borderId="25" xfId="2" applyFont="1" applyFill="1" applyBorder="1" applyAlignment="1" applyProtection="1">
      <alignment horizontal="center" vertical="center"/>
    </xf>
    <xf numFmtId="0" fontId="7" fillId="0" borderId="4" xfId="2" applyFont="1" applyFill="1" applyBorder="1" applyAlignment="1" applyProtection="1">
      <alignment horizontal="center" vertical="center"/>
    </xf>
    <xf numFmtId="0" fontId="7" fillId="4" borderId="8" xfId="2" applyFont="1" applyFill="1" applyBorder="1" applyAlignment="1" applyProtection="1">
      <alignment vertical="top" wrapText="1"/>
    </xf>
    <xf numFmtId="0" fontId="8" fillId="4" borderId="8" xfId="2" applyFont="1" applyFill="1" applyBorder="1" applyAlignment="1" applyProtection="1">
      <alignment vertical="top" wrapText="1"/>
    </xf>
    <xf numFmtId="0" fontId="8" fillId="4" borderId="46" xfId="2" applyFont="1" applyFill="1" applyBorder="1" applyAlignment="1" applyProtection="1">
      <alignment vertical="top" wrapText="1"/>
    </xf>
    <xf numFmtId="0" fontId="7" fillId="4" borderId="8" xfId="2" applyFont="1" applyFill="1" applyBorder="1" applyAlignment="1" applyProtection="1">
      <alignment horizontal="center" vertical="center" wrapText="1"/>
    </xf>
    <xf numFmtId="0" fontId="2" fillId="0" borderId="8" xfId="1" applyBorder="1" applyAlignment="1">
      <alignment vertical="center" wrapText="1"/>
    </xf>
    <xf numFmtId="0" fontId="7" fillId="0" borderId="9" xfId="2" applyFont="1" applyFill="1" applyBorder="1" applyAlignment="1" applyProtection="1">
      <alignment horizontal="center" vertical="center"/>
    </xf>
    <xf numFmtId="0" fontId="7" fillId="0" borderId="11" xfId="2" applyFont="1" applyFill="1" applyBorder="1" applyAlignment="1" applyProtection="1">
      <alignment horizontal="center" vertical="center"/>
    </xf>
    <xf numFmtId="0" fontId="7" fillId="0" borderId="7" xfId="2" applyFont="1" applyFill="1" applyBorder="1" applyAlignment="1" applyProtection="1">
      <alignment horizontal="center" vertical="center"/>
    </xf>
    <xf numFmtId="0" fontId="7" fillId="4" borderId="9" xfId="2" applyFont="1" applyFill="1" applyBorder="1" applyAlignment="1" applyProtection="1">
      <alignment horizontal="center" vertical="center"/>
    </xf>
    <xf numFmtId="0" fontId="7" fillId="4" borderId="11" xfId="2" applyFont="1" applyFill="1" applyBorder="1" applyAlignment="1" applyProtection="1">
      <alignment horizontal="center" vertical="center"/>
    </xf>
    <xf numFmtId="0" fontId="7" fillId="4" borderId="7" xfId="2" applyFont="1" applyFill="1" applyBorder="1" applyAlignment="1" applyProtection="1">
      <alignment horizontal="center" vertical="center"/>
    </xf>
    <xf numFmtId="0" fontId="2" fillId="0" borderId="5" xfId="1" applyBorder="1" applyAlignment="1">
      <alignment vertical="center" wrapText="1"/>
    </xf>
    <xf numFmtId="0" fontId="7" fillId="4" borderId="40" xfId="2" applyFont="1" applyFill="1" applyBorder="1" applyAlignment="1" applyProtection="1">
      <alignment horizontal="center" vertical="center"/>
    </xf>
    <xf numFmtId="0" fontId="8" fillId="4" borderId="40" xfId="2" applyFont="1" applyFill="1" applyBorder="1" applyAlignment="1" applyProtection="1">
      <alignment horizontal="center" vertical="center"/>
    </xf>
    <xf numFmtId="0" fontId="7" fillId="4" borderId="45" xfId="2" applyFont="1" applyFill="1" applyBorder="1" applyAlignment="1" applyProtection="1">
      <alignment horizontal="center" vertical="center"/>
    </xf>
    <xf numFmtId="0" fontId="9" fillId="4" borderId="22" xfId="2" applyFont="1" applyFill="1" applyBorder="1" applyAlignment="1" applyProtection="1">
      <alignment horizontal="center" vertical="center"/>
    </xf>
    <xf numFmtId="0" fontId="9" fillId="4" borderId="23" xfId="2" applyFont="1" applyFill="1" applyBorder="1" applyAlignment="1" applyProtection="1">
      <alignment horizontal="center" vertical="center"/>
    </xf>
    <xf numFmtId="0" fontId="9" fillId="4" borderId="24" xfId="2" applyFont="1" applyFill="1" applyBorder="1" applyAlignment="1" applyProtection="1">
      <alignment horizontal="center" vertical="center"/>
    </xf>
    <xf numFmtId="0" fontId="7" fillId="4" borderId="27" xfId="2" applyFont="1" applyFill="1" applyBorder="1" applyAlignment="1" applyProtection="1">
      <alignment horizontal="center" vertical="center"/>
    </xf>
    <xf numFmtId="0" fontId="7" fillId="4" borderId="25" xfId="2" applyFont="1" applyFill="1" applyBorder="1" applyAlignment="1" applyProtection="1">
      <alignment horizontal="center" vertical="center"/>
    </xf>
    <xf numFmtId="0" fontId="7" fillId="4" borderId="4" xfId="2" applyFont="1" applyFill="1" applyBorder="1" applyAlignment="1" applyProtection="1">
      <alignment horizontal="center" vertical="center"/>
    </xf>
    <xf numFmtId="0" fontId="7" fillId="0" borderId="4" xfId="2" applyFont="1" applyFill="1" applyBorder="1" applyAlignment="1" applyProtection="1">
      <alignment vertical="top" wrapText="1"/>
    </xf>
    <xf numFmtId="0" fontId="7" fillId="0" borderId="5" xfId="2" applyFont="1" applyFill="1" applyBorder="1" applyAlignment="1" applyProtection="1">
      <alignment vertical="top" wrapText="1"/>
    </xf>
    <xf numFmtId="0" fontId="7" fillId="0" borderId="42" xfId="2" applyFont="1" applyFill="1" applyBorder="1" applyAlignment="1" applyProtection="1">
      <alignment vertical="top" wrapText="1"/>
    </xf>
    <xf numFmtId="0" fontId="18" fillId="4" borderId="37" xfId="2" applyFont="1" applyFill="1" applyBorder="1" applyAlignment="1" applyProtection="1">
      <alignment horizontal="center" vertical="center"/>
    </xf>
    <xf numFmtId="0" fontId="18" fillId="4" borderId="5" xfId="2" applyFont="1" applyFill="1" applyBorder="1" applyAlignment="1" applyProtection="1">
      <alignment horizontal="center" vertical="center"/>
    </xf>
    <xf numFmtId="0" fontId="7" fillId="0" borderId="1" xfId="2" applyFont="1" applyFill="1" applyBorder="1" applyAlignment="1" applyProtection="1">
      <alignment horizontal="center" vertical="center"/>
      <protection hidden="1"/>
    </xf>
    <xf numFmtId="0" fontId="7" fillId="0" borderId="2" xfId="2" applyFont="1" applyFill="1" applyBorder="1" applyAlignment="1" applyProtection="1">
      <alignment horizontal="center" vertical="center"/>
      <protection hidden="1"/>
    </xf>
    <xf numFmtId="0" fontId="7" fillId="0" borderId="1" xfId="2" applyFont="1" applyFill="1" applyBorder="1" applyAlignment="1" applyProtection="1">
      <alignment vertical="top" wrapText="1"/>
    </xf>
    <xf numFmtId="0" fontId="7" fillId="0" borderId="2" xfId="2" applyFont="1" applyFill="1" applyBorder="1" applyAlignment="1" applyProtection="1">
      <alignment vertical="top" wrapText="1"/>
    </xf>
    <xf numFmtId="0" fontId="7" fillId="0" borderId="41" xfId="2" applyFont="1" applyFill="1" applyBorder="1" applyAlignment="1" applyProtection="1">
      <alignment vertical="top" wrapText="1"/>
    </xf>
    <xf numFmtId="0" fontId="7" fillId="4" borderId="5" xfId="2" applyFont="1" applyFill="1" applyBorder="1" applyAlignment="1" applyProtection="1">
      <alignment horizontal="center" vertical="center"/>
    </xf>
    <xf numFmtId="0" fontId="18" fillId="4" borderId="42" xfId="2" applyFont="1" applyFill="1" applyBorder="1" applyAlignment="1" applyProtection="1">
      <alignment horizontal="center" vertical="center"/>
    </xf>
    <xf numFmtId="0" fontId="28" fillId="0" borderId="37" xfId="1" applyFont="1" applyBorder="1" applyAlignment="1">
      <alignment horizontal="center" vertical="center" wrapText="1"/>
    </xf>
    <xf numFmtId="0" fontId="28" fillId="0" borderId="5" xfId="1" applyFont="1" applyBorder="1" applyAlignment="1">
      <alignment horizontal="center" vertical="center" wrapText="1"/>
    </xf>
    <xf numFmtId="0" fontId="7" fillId="0" borderId="5" xfId="2" applyFont="1" applyFill="1" applyBorder="1" applyAlignment="1" applyProtection="1">
      <alignment horizontal="center" vertical="center"/>
      <protection hidden="1"/>
    </xf>
    <xf numFmtId="0" fontId="18" fillId="0" borderId="5" xfId="2" applyFont="1" applyFill="1" applyBorder="1" applyAlignment="1" applyProtection="1">
      <alignment vertical="top" wrapText="1"/>
    </xf>
    <xf numFmtId="0" fontId="18" fillId="0" borderId="42" xfId="2" applyFont="1" applyFill="1" applyBorder="1" applyAlignment="1" applyProtection="1">
      <alignment vertical="top" wrapText="1"/>
    </xf>
    <xf numFmtId="0" fontId="7" fillId="0" borderId="40" xfId="2" applyFont="1" applyFill="1" applyBorder="1" applyAlignment="1" applyProtection="1">
      <alignment horizontal="center" vertical="center"/>
    </xf>
    <xf numFmtId="0" fontId="7" fillId="0" borderId="45" xfId="2" applyFont="1" applyFill="1" applyBorder="1" applyAlignment="1" applyProtection="1">
      <alignment horizontal="center" vertical="center"/>
    </xf>
    <xf numFmtId="0" fontId="7" fillId="0" borderId="42" xfId="2" applyFont="1" applyFill="1" applyBorder="1" applyAlignment="1" applyProtection="1">
      <alignment horizontal="center" vertical="center"/>
    </xf>
    <xf numFmtId="0" fontId="9" fillId="4" borderId="39" xfId="2" applyFont="1" applyFill="1" applyBorder="1" applyAlignment="1" applyProtection="1">
      <alignment horizontal="center" vertical="center"/>
    </xf>
    <xf numFmtId="0" fontId="9" fillId="4" borderId="40" xfId="2" applyFont="1" applyFill="1" applyBorder="1" applyAlignment="1" applyProtection="1">
      <alignment horizontal="center" vertical="center"/>
    </xf>
    <xf numFmtId="0" fontId="9" fillId="4" borderId="37" xfId="2" applyFont="1" applyFill="1" applyBorder="1" applyAlignment="1" applyProtection="1">
      <alignment horizontal="center" vertical="center"/>
    </xf>
    <xf numFmtId="0" fontId="9" fillId="4" borderId="5" xfId="2" applyFont="1" applyFill="1" applyBorder="1" applyAlignment="1" applyProtection="1">
      <alignment horizontal="center" vertical="center"/>
    </xf>
    <xf numFmtId="0" fontId="7" fillId="0" borderId="9" xfId="2" applyFont="1" applyFill="1" applyBorder="1" applyAlignment="1" applyProtection="1">
      <alignment horizontal="center" vertical="center"/>
      <protection hidden="1"/>
    </xf>
    <xf numFmtId="0" fontId="7" fillId="0" borderId="7" xfId="2" applyFont="1" applyFill="1" applyBorder="1" applyAlignment="1" applyProtection="1">
      <alignment horizontal="center" vertical="center"/>
      <protection hidden="1"/>
    </xf>
    <xf numFmtId="0" fontId="0" fillId="0" borderId="3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9" fillId="4" borderId="2" xfId="2" applyFont="1" applyFill="1" applyBorder="1" applyAlignment="1" applyProtection="1">
      <alignment horizontal="center" vertical="center" wrapText="1"/>
    </xf>
    <xf numFmtId="0" fontId="2" fillId="0" borderId="2" xfId="1" applyBorder="1" applyAlignment="1">
      <alignment vertical="center" wrapText="1"/>
    </xf>
    <xf numFmtId="0" fontId="7" fillId="4" borderId="5" xfId="2" applyFont="1" applyFill="1" applyBorder="1" applyAlignment="1" applyProtection="1">
      <alignment vertical="center" wrapText="1"/>
    </xf>
    <xf numFmtId="0" fontId="8" fillId="4" borderId="5" xfId="2" applyFont="1" applyFill="1" applyBorder="1" applyAlignment="1" applyProtection="1">
      <alignment vertical="center" wrapText="1"/>
    </xf>
    <xf numFmtId="0" fontId="8" fillId="4" borderId="42" xfId="2" applyFont="1" applyFill="1" applyBorder="1" applyAlignment="1" applyProtection="1">
      <alignment vertical="center" wrapText="1"/>
    </xf>
    <xf numFmtId="0" fontId="8" fillId="4" borderId="5" xfId="2" applyFont="1" applyFill="1" applyBorder="1" applyAlignment="1" applyProtection="1">
      <alignment horizontal="center" vertical="center"/>
    </xf>
    <xf numFmtId="0" fontId="7" fillId="4" borderId="31" xfId="2" applyFont="1" applyFill="1" applyBorder="1" applyAlignment="1" applyProtection="1">
      <alignment horizontal="center" vertical="center"/>
    </xf>
    <xf numFmtId="0" fontId="7" fillId="4" borderId="2" xfId="2" applyFont="1" applyFill="1" applyBorder="1" applyAlignment="1" applyProtection="1">
      <alignment horizontal="center" vertical="center"/>
    </xf>
    <xf numFmtId="0" fontId="8" fillId="4" borderId="2" xfId="2" applyFont="1" applyFill="1" applyBorder="1" applyAlignment="1" applyProtection="1">
      <alignment horizontal="center" vertical="center"/>
    </xf>
    <xf numFmtId="0" fontId="7" fillId="4" borderId="41" xfId="2" applyFont="1" applyFill="1" applyBorder="1" applyAlignment="1" applyProtection="1">
      <alignment horizontal="center" vertical="center"/>
    </xf>
    <xf numFmtId="0" fontId="7" fillId="4" borderId="37" xfId="2" applyFont="1" applyFill="1" applyBorder="1" applyAlignment="1" applyProtection="1">
      <alignment horizontal="center" vertical="center" wrapText="1"/>
    </xf>
    <xf numFmtId="0" fontId="8" fillId="4" borderId="5" xfId="2" applyFont="1" applyFill="1" applyBorder="1" applyAlignment="1" applyProtection="1">
      <alignment horizontal="center" vertical="center" wrapText="1"/>
    </xf>
    <xf numFmtId="0" fontId="8" fillId="4" borderId="37" xfId="2" applyFont="1" applyFill="1" applyBorder="1" applyAlignment="1" applyProtection="1">
      <alignment horizontal="center" vertical="center" wrapText="1"/>
    </xf>
    <xf numFmtId="0" fontId="8" fillId="4" borderId="43" xfId="2" applyFont="1" applyFill="1" applyBorder="1" applyAlignment="1" applyProtection="1">
      <alignment horizontal="center" vertical="center" wrapText="1"/>
    </xf>
    <xf numFmtId="0" fontId="8" fillId="4" borderId="31" xfId="2" applyFont="1" applyFill="1" applyBorder="1" applyAlignment="1" applyProtection="1">
      <alignment horizontal="center" vertical="center" wrapText="1"/>
    </xf>
    <xf numFmtId="0" fontId="7" fillId="4" borderId="31" xfId="2" applyFont="1" applyFill="1" applyBorder="1" applyAlignment="1" applyProtection="1">
      <alignment horizontal="center" vertical="center" wrapText="1"/>
    </xf>
    <xf numFmtId="0" fontId="7" fillId="4" borderId="31" xfId="2" applyFont="1" applyFill="1" applyBorder="1" applyAlignment="1" applyProtection="1">
      <alignment vertical="center" wrapText="1"/>
    </xf>
    <xf numFmtId="0" fontId="8" fillId="4" borderId="31" xfId="2" applyFont="1" applyFill="1" applyBorder="1" applyAlignment="1" applyProtection="1">
      <alignment vertical="center" wrapText="1"/>
    </xf>
    <xf numFmtId="0" fontId="8" fillId="4" borderId="54" xfId="2" applyFont="1" applyFill="1" applyBorder="1" applyAlignment="1" applyProtection="1">
      <alignment vertical="center" wrapText="1"/>
    </xf>
    <xf numFmtId="0" fontId="7" fillId="4" borderId="5" xfId="2" applyFont="1" applyFill="1" applyBorder="1" applyAlignment="1" applyProtection="1">
      <alignment horizontal="center" vertical="center" wrapText="1"/>
    </xf>
    <xf numFmtId="0" fontId="7" fillId="4" borderId="6" xfId="2" applyFont="1" applyFill="1" applyBorder="1" applyAlignment="1" applyProtection="1">
      <alignment horizontal="center" vertical="center" wrapText="1"/>
    </xf>
    <xf numFmtId="0" fontId="7" fillId="4" borderId="25" xfId="2" applyFont="1" applyFill="1" applyBorder="1" applyAlignment="1" applyProtection="1">
      <alignment horizontal="center" vertical="center" wrapText="1"/>
    </xf>
    <xf numFmtId="0" fontId="7" fillId="4" borderId="4" xfId="2" applyFont="1" applyFill="1" applyBorder="1" applyAlignment="1" applyProtection="1">
      <alignment horizontal="center" vertical="center" wrapText="1"/>
    </xf>
    <xf numFmtId="0" fontId="7" fillId="4" borderId="6" xfId="2" applyFont="1" applyFill="1" applyBorder="1" applyAlignment="1" applyProtection="1">
      <alignment vertical="top" wrapText="1"/>
    </xf>
    <xf numFmtId="0" fontId="7" fillId="4" borderId="25" xfId="2" applyFont="1" applyFill="1" applyBorder="1" applyAlignment="1" applyProtection="1">
      <alignment vertical="top" wrapText="1"/>
    </xf>
    <xf numFmtId="0" fontId="7" fillId="4" borderId="26" xfId="2" applyFont="1" applyFill="1" applyBorder="1" applyAlignment="1" applyProtection="1">
      <alignment vertical="top" wrapText="1"/>
    </xf>
    <xf numFmtId="0" fontId="7" fillId="4" borderId="6" xfId="2" applyFont="1" applyFill="1" applyBorder="1" applyAlignment="1" applyProtection="1">
      <alignment horizontal="center" vertical="center"/>
    </xf>
    <xf numFmtId="0" fontId="9" fillId="4" borderId="5" xfId="2" applyFont="1" applyFill="1" applyBorder="1" applyAlignment="1" applyProtection="1">
      <alignment horizontal="center" vertical="center" wrapText="1"/>
    </xf>
    <xf numFmtId="0" fontId="12" fillId="4" borderId="29" xfId="2" applyFont="1" applyFill="1" applyBorder="1" applyAlignment="1">
      <alignment horizontal="center" vertical="center"/>
    </xf>
    <xf numFmtId="0" fontId="12" fillId="4" borderId="30" xfId="2" applyFont="1" applyFill="1" applyBorder="1" applyAlignment="1">
      <alignment horizontal="center" vertical="center"/>
    </xf>
    <xf numFmtId="0" fontId="12" fillId="4" borderId="49" xfId="2" applyFont="1" applyFill="1" applyBorder="1" applyAlignment="1" applyProtection="1">
      <alignment horizontal="center" vertical="center"/>
      <protection locked="0"/>
    </xf>
    <xf numFmtId="0" fontId="11" fillId="4" borderId="35" xfId="2" applyFont="1" applyFill="1" applyBorder="1" applyAlignment="1" applyProtection="1">
      <alignment horizontal="center" vertical="center"/>
      <protection locked="0"/>
    </xf>
    <xf numFmtId="0" fontId="11" fillId="4" borderId="47" xfId="2" applyFont="1" applyFill="1" applyBorder="1" applyAlignment="1" applyProtection="1">
      <alignment horizontal="center" vertical="center"/>
      <protection locked="0"/>
    </xf>
    <xf numFmtId="176" fontId="11" fillId="4" borderId="58" xfId="2" applyNumberFormat="1" applyFont="1" applyFill="1" applyBorder="1" applyAlignment="1" applyProtection="1">
      <alignment horizontal="center" vertical="center"/>
      <protection locked="0"/>
    </xf>
    <xf numFmtId="0" fontId="21" fillId="5" borderId="59" xfId="1" applyFont="1" applyFill="1" applyBorder="1" applyAlignment="1" applyProtection="1">
      <alignment horizontal="center" vertical="center" wrapText="1"/>
      <protection locked="0"/>
    </xf>
    <xf numFmtId="0" fontId="21" fillId="5" borderId="35" xfId="1" applyFont="1" applyFill="1" applyBorder="1" applyAlignment="1" applyProtection="1">
      <alignment horizontal="center" vertical="center" wrapText="1"/>
      <protection locked="0"/>
    </xf>
    <xf numFmtId="0" fontId="12" fillId="4" borderId="58" xfId="2" applyFont="1" applyFill="1" applyBorder="1" applyAlignment="1">
      <alignment horizontal="center" vertical="center" wrapText="1"/>
    </xf>
    <xf numFmtId="0" fontId="11" fillId="4" borderId="58" xfId="2" applyFont="1" applyFill="1" applyBorder="1" applyAlignment="1">
      <alignment horizontal="center" vertical="center" wrapText="1"/>
    </xf>
    <xf numFmtId="0" fontId="2" fillId="0" borderId="60" xfId="1" applyBorder="1" applyAlignment="1">
      <alignment vertical="center" wrapText="1"/>
    </xf>
    <xf numFmtId="0" fontId="7" fillId="4" borderId="31" xfId="2" applyFont="1" applyFill="1" applyBorder="1" applyAlignment="1" applyProtection="1">
      <alignment vertical="top" wrapText="1"/>
    </xf>
    <xf numFmtId="0" fontId="8" fillId="4" borderId="31" xfId="2" applyFont="1" applyFill="1" applyBorder="1" applyAlignment="1" applyProtection="1">
      <alignment vertical="top" wrapText="1"/>
    </xf>
    <xf numFmtId="0" fontId="8" fillId="4" borderId="54" xfId="2" applyFont="1" applyFill="1" applyBorder="1" applyAlignment="1" applyProtection="1">
      <alignment vertical="top" wrapText="1"/>
    </xf>
    <xf numFmtId="0" fontId="27" fillId="0" borderId="5" xfId="1" applyFont="1" applyBorder="1" applyAlignment="1">
      <alignment horizontal="center" vertical="center" wrapText="1"/>
    </xf>
    <xf numFmtId="0" fontId="7" fillId="4" borderId="29" xfId="2" applyFont="1" applyFill="1" applyBorder="1" applyAlignment="1" applyProtection="1">
      <alignment horizontal="center" vertical="center"/>
    </xf>
    <xf numFmtId="0" fontId="8" fillId="4" borderId="29" xfId="2" applyFont="1" applyFill="1" applyBorder="1" applyAlignment="1" applyProtection="1">
      <alignment horizontal="center" vertical="center"/>
    </xf>
    <xf numFmtId="0" fontId="8" fillId="4" borderId="30" xfId="2" applyFont="1" applyFill="1" applyBorder="1" applyAlignment="1" applyProtection="1">
      <alignment horizontal="center" vertical="center"/>
    </xf>
    <xf numFmtId="0" fontId="7" fillId="0" borderId="44" xfId="2" applyFont="1" applyFill="1" applyBorder="1" applyAlignment="1" applyProtection="1">
      <alignment horizontal="center" vertical="center"/>
    </xf>
    <xf numFmtId="0" fontId="7" fillId="0" borderId="29" xfId="2" applyFont="1" applyFill="1" applyBorder="1" applyAlignment="1" applyProtection="1">
      <alignment horizontal="center" vertical="center"/>
    </xf>
    <xf numFmtId="0" fontId="7" fillId="0" borderId="30" xfId="2" applyFont="1" applyFill="1" applyBorder="1" applyAlignment="1" applyProtection="1">
      <alignment horizontal="center" vertical="center"/>
    </xf>
    <xf numFmtId="0" fontId="12" fillId="4" borderId="33" xfId="2" applyFont="1" applyFill="1" applyBorder="1" applyAlignment="1">
      <alignment horizontal="center" vertical="center" wrapText="1"/>
    </xf>
    <xf numFmtId="0" fontId="11" fillId="4" borderId="14" xfId="2" applyFont="1" applyFill="1" applyBorder="1" applyAlignment="1">
      <alignment horizontal="center" vertical="center" wrapText="1"/>
    </xf>
    <xf numFmtId="0" fontId="2" fillId="0" borderId="15" xfId="1" applyBorder="1" applyAlignment="1">
      <alignment vertical="center" wrapText="1"/>
    </xf>
    <xf numFmtId="0" fontId="12" fillId="4" borderId="5" xfId="2" applyFont="1" applyFill="1" applyBorder="1" applyAlignment="1">
      <alignment horizontal="center" vertical="center" wrapText="1"/>
    </xf>
    <xf numFmtId="0" fontId="11" fillId="4" borderId="5" xfId="2" applyFont="1" applyFill="1" applyBorder="1" applyAlignment="1">
      <alignment horizontal="center" vertical="center" wrapText="1"/>
    </xf>
    <xf numFmtId="0" fontId="2" fillId="0" borderId="42" xfId="1" applyBorder="1" applyAlignment="1">
      <alignment vertical="center" wrapText="1"/>
    </xf>
    <xf numFmtId="49" fontId="7" fillId="4" borderId="17" xfId="2" applyNumberFormat="1" applyFont="1" applyFill="1" applyBorder="1" applyAlignment="1" applyProtection="1">
      <alignment horizontal="center" vertical="center"/>
    </xf>
    <xf numFmtId="49" fontId="8" fillId="4" borderId="19" xfId="2" applyNumberFormat="1" applyFont="1" applyFill="1" applyBorder="1" applyAlignment="1" applyProtection="1">
      <alignment horizontal="center" vertical="center"/>
    </xf>
    <xf numFmtId="0" fontId="12" fillId="4" borderId="6" xfId="2" applyFont="1" applyFill="1" applyBorder="1" applyAlignment="1" applyProtection="1">
      <alignment horizontal="center" vertical="center"/>
      <protection locked="0"/>
    </xf>
    <xf numFmtId="0" fontId="11" fillId="4" borderId="25" xfId="2" applyFont="1" applyFill="1" applyBorder="1" applyAlignment="1" applyProtection="1">
      <alignment horizontal="center" vertical="center"/>
      <protection locked="0"/>
    </xf>
    <xf numFmtId="0" fontId="11" fillId="4" borderId="4" xfId="2" applyFont="1" applyFill="1" applyBorder="1" applyAlignment="1" applyProtection="1">
      <alignment horizontal="center" vertical="center"/>
      <protection locked="0"/>
    </xf>
    <xf numFmtId="176" fontId="11" fillId="4" borderId="5" xfId="2" applyNumberFormat="1" applyFont="1" applyFill="1" applyBorder="1" applyAlignment="1" applyProtection="1">
      <alignment horizontal="center" vertical="center"/>
      <protection locked="0"/>
    </xf>
    <xf numFmtId="49" fontId="11" fillId="4" borderId="4" xfId="2" applyNumberFormat="1" applyFont="1" applyFill="1" applyBorder="1" applyAlignment="1" applyProtection="1">
      <alignment horizontal="center" vertical="center"/>
      <protection locked="0"/>
    </xf>
    <xf numFmtId="49" fontId="11" fillId="4" borderId="5" xfId="2" applyNumberFormat="1" applyFont="1" applyFill="1" applyBorder="1" applyAlignment="1" applyProtection="1">
      <alignment horizontal="center" vertical="center"/>
      <protection locked="0"/>
    </xf>
    <xf numFmtId="49" fontId="11" fillId="4" borderId="6" xfId="2" applyNumberFormat="1" applyFont="1" applyFill="1" applyBorder="1" applyAlignment="1" applyProtection="1">
      <alignment horizontal="center" vertical="center"/>
      <protection locked="0"/>
    </xf>
    <xf numFmtId="0" fontId="7" fillId="4" borderId="0" xfId="2" applyFont="1" applyFill="1" applyBorder="1" applyAlignment="1" applyProtection="1">
      <alignment horizontal="center" vertical="center"/>
    </xf>
    <xf numFmtId="0" fontId="7" fillId="4" borderId="48" xfId="2" applyFont="1" applyFill="1" applyBorder="1" applyAlignment="1" applyProtection="1">
      <alignment horizontal="center" vertical="center"/>
    </xf>
    <xf numFmtId="0" fontId="12" fillId="4" borderId="25" xfId="2" applyFont="1" applyFill="1" applyBorder="1" applyAlignment="1">
      <alignment horizontal="center" vertical="center"/>
    </xf>
    <xf numFmtId="0" fontId="12" fillId="4" borderId="4" xfId="2" applyFont="1" applyFill="1" applyBorder="1" applyAlignment="1">
      <alignment horizontal="center" vertical="center"/>
    </xf>
    <xf numFmtId="0" fontId="12" fillId="4" borderId="5" xfId="2" applyFont="1" applyFill="1" applyBorder="1" applyAlignment="1" applyProtection="1">
      <alignment horizontal="center" vertical="center"/>
      <protection locked="0"/>
    </xf>
    <xf numFmtId="0" fontId="11" fillId="4" borderId="5" xfId="2" applyFont="1" applyFill="1" applyBorder="1" applyAlignment="1" applyProtection="1">
      <alignment horizontal="center" vertical="center"/>
      <protection locked="0"/>
    </xf>
    <xf numFmtId="0" fontId="21" fillId="5" borderId="5" xfId="1" applyFont="1" applyFill="1" applyBorder="1" applyAlignment="1" applyProtection="1">
      <alignment horizontal="center" vertical="center" wrapText="1"/>
      <protection locked="0"/>
    </xf>
    <xf numFmtId="0" fontId="12" fillId="4" borderId="23" xfId="2" applyFont="1" applyFill="1" applyBorder="1" applyAlignment="1">
      <alignment horizontal="center" vertical="center"/>
    </xf>
    <xf numFmtId="0" fontId="12" fillId="4" borderId="24" xfId="2" applyFont="1" applyFill="1" applyBorder="1" applyAlignment="1">
      <alignment horizontal="center" vertical="center"/>
    </xf>
    <xf numFmtId="0" fontId="12" fillId="4" borderId="40" xfId="2" applyFont="1" applyFill="1" applyBorder="1" applyAlignment="1">
      <alignment horizontal="center" vertical="center"/>
    </xf>
    <xf numFmtId="0" fontId="11" fillId="4" borderId="40" xfId="2" applyFont="1" applyFill="1" applyBorder="1" applyAlignment="1">
      <alignment horizontal="center" vertical="center"/>
    </xf>
    <xf numFmtId="0" fontId="12" fillId="4" borderId="21" xfId="2" applyFont="1" applyFill="1" applyBorder="1" applyAlignment="1">
      <alignment horizontal="center" vertical="center"/>
    </xf>
    <xf numFmtId="0" fontId="11" fillId="4" borderId="21" xfId="2" applyFont="1" applyFill="1" applyBorder="1" applyAlignment="1">
      <alignment horizontal="center" vertical="center"/>
    </xf>
    <xf numFmtId="0" fontId="7" fillId="4" borderId="0" xfId="2" applyFont="1" applyFill="1" applyBorder="1" applyAlignment="1" applyProtection="1">
      <alignment horizontal="left" vertical="center" wrapText="1"/>
      <protection hidden="1"/>
    </xf>
    <xf numFmtId="0" fontId="7" fillId="4" borderId="20" xfId="2" applyFont="1" applyFill="1" applyBorder="1" applyAlignment="1" applyProtection="1">
      <alignment horizontal="left" vertical="center" wrapText="1"/>
      <protection hidden="1"/>
    </xf>
    <xf numFmtId="0" fontId="7" fillId="4" borderId="42" xfId="2" applyFont="1" applyFill="1" applyBorder="1" applyAlignment="1" applyProtection="1">
      <alignment horizontal="center" vertical="center"/>
    </xf>
    <xf numFmtId="0" fontId="7" fillId="0" borderId="31" xfId="2" applyFont="1" applyFill="1" applyBorder="1" applyAlignment="1" applyProtection="1">
      <alignment horizontal="center" vertical="center"/>
      <protection hidden="1"/>
    </xf>
    <xf numFmtId="0" fontId="18" fillId="0" borderId="31" xfId="2" applyFont="1" applyFill="1" applyBorder="1" applyAlignment="1" applyProtection="1">
      <alignment vertical="top" wrapText="1"/>
    </xf>
    <xf numFmtId="0" fontId="18" fillId="0" borderId="54" xfId="2" applyFont="1" applyFill="1" applyBorder="1" applyAlignment="1" applyProtection="1">
      <alignment vertical="top" wrapText="1"/>
    </xf>
    <xf numFmtId="0" fontId="23" fillId="0" borderId="43" xfId="1" applyFont="1" applyBorder="1" applyAlignment="1">
      <alignment horizontal="center" vertical="center"/>
    </xf>
    <xf numFmtId="0" fontId="23" fillId="0" borderId="31" xfId="1" applyFont="1" applyBorder="1" applyAlignment="1">
      <alignment horizontal="center" vertical="center"/>
    </xf>
    <xf numFmtId="0" fontId="0" fillId="0" borderId="31" xfId="0" applyBorder="1" applyAlignment="1">
      <alignment horizontal="center"/>
    </xf>
    <xf numFmtId="0" fontId="0" fillId="0" borderId="54" xfId="0" applyBorder="1" applyAlignment="1">
      <alignment horizontal="center"/>
    </xf>
    <xf numFmtId="0" fontId="23" fillId="0" borderId="39" xfId="1" applyFont="1" applyBorder="1" applyAlignment="1">
      <alignment horizontal="center" vertical="center"/>
    </xf>
    <xf numFmtId="0" fontId="23" fillId="0" borderId="40" xfId="1" applyFont="1" applyBorder="1" applyAlignment="1">
      <alignment horizontal="center" vertical="center"/>
    </xf>
    <xf numFmtId="0" fontId="23" fillId="0" borderId="40" xfId="0" applyFont="1" applyBorder="1" applyAlignment="1">
      <alignment horizontal="center"/>
    </xf>
    <xf numFmtId="0" fontId="23" fillId="0" borderId="45" xfId="0" applyFont="1" applyBorder="1" applyAlignment="1">
      <alignment horizontal="center"/>
    </xf>
    <xf numFmtId="0" fontId="7" fillId="4" borderId="5" xfId="2" applyFont="1" applyFill="1" applyBorder="1" applyAlignment="1" applyProtection="1">
      <alignment horizontal="center" vertical="center"/>
      <protection hidden="1"/>
    </xf>
    <xf numFmtId="0" fontId="8" fillId="4" borderId="5" xfId="2" applyFont="1" applyFill="1" applyBorder="1" applyAlignment="1" applyProtection="1">
      <alignment horizontal="center" vertical="center"/>
      <protection hidden="1"/>
    </xf>
    <xf numFmtId="0" fontId="7" fillId="4" borderId="37" xfId="3" applyFont="1" applyFill="1" applyBorder="1" applyAlignment="1" applyProtection="1">
      <alignment horizontal="center"/>
    </xf>
    <xf numFmtId="0" fontId="7" fillId="4" borderId="5" xfId="3" applyFont="1" applyFill="1" applyBorder="1" applyAlignment="1" applyProtection="1">
      <alignment horizontal="center"/>
    </xf>
    <xf numFmtId="0" fontId="7" fillId="4" borderId="6" xfId="3" applyFont="1" applyFill="1" applyBorder="1" applyAlignment="1" applyProtection="1">
      <alignment horizontal="center"/>
    </xf>
    <xf numFmtId="0" fontId="7" fillId="0" borderId="30" xfId="2" applyFont="1" applyFill="1" applyBorder="1" applyAlignment="1" applyProtection="1">
      <alignment vertical="top" wrapText="1"/>
    </xf>
    <xf numFmtId="0" fontId="7" fillId="0" borderId="31" xfId="2" applyFont="1" applyFill="1" applyBorder="1" applyAlignment="1" applyProtection="1">
      <alignment vertical="top" wrapText="1"/>
    </xf>
    <xf numFmtId="0" fontId="7" fillId="0" borderId="54" xfId="2" applyFont="1" applyFill="1" applyBorder="1" applyAlignment="1" applyProtection="1">
      <alignment vertical="top" wrapText="1"/>
    </xf>
    <xf numFmtId="0" fontId="9" fillId="4" borderId="39" xfId="2" applyFont="1" applyFill="1" applyBorder="1" applyAlignment="1" applyProtection="1">
      <alignment horizontal="center" vertical="center" wrapText="1"/>
    </xf>
    <xf numFmtId="0" fontId="2" fillId="0" borderId="40" xfId="1" applyBorder="1" applyAlignment="1">
      <alignment horizontal="center" vertical="center" wrapText="1"/>
    </xf>
    <xf numFmtId="0" fontId="2" fillId="0" borderId="37" xfId="1" applyBorder="1" applyAlignment="1">
      <alignment horizontal="center" vertical="center" wrapText="1"/>
    </xf>
    <xf numFmtId="0" fontId="2" fillId="0" borderId="5" xfId="1" applyBorder="1" applyAlignment="1">
      <alignment horizontal="center" vertical="center" wrapText="1"/>
    </xf>
    <xf numFmtId="0" fontId="7" fillId="0" borderId="31" xfId="2" applyFont="1" applyFill="1" applyBorder="1" applyAlignment="1" applyProtection="1">
      <alignment horizontal="center" vertical="center"/>
    </xf>
    <xf numFmtId="0" fontId="7" fillId="4" borderId="43" xfId="3" applyFont="1" applyFill="1" applyBorder="1" applyAlignment="1" applyProtection="1">
      <alignment horizontal="center"/>
    </xf>
    <xf numFmtId="0" fontId="7" fillId="4" borderId="31" xfId="3" applyFont="1" applyFill="1" applyBorder="1" applyAlignment="1" applyProtection="1">
      <alignment horizontal="center"/>
    </xf>
    <xf numFmtId="0" fontId="7" fillId="4" borderId="44" xfId="3" applyFont="1" applyFill="1" applyBorder="1" applyAlignment="1" applyProtection="1">
      <alignment horizontal="center"/>
    </xf>
    <xf numFmtId="0" fontId="18" fillId="0" borderId="5" xfId="2" applyFont="1" applyFill="1" applyBorder="1" applyAlignment="1" applyProtection="1">
      <alignment horizontal="center" vertical="center"/>
    </xf>
    <xf numFmtId="0" fontId="7" fillId="0" borderId="47" xfId="2" applyFont="1" applyFill="1" applyBorder="1" applyAlignment="1" applyProtection="1">
      <alignment horizontal="center" vertical="center"/>
      <protection hidden="1"/>
    </xf>
    <xf numFmtId="0" fontId="7" fillId="0" borderId="58" xfId="2" applyFont="1" applyFill="1" applyBorder="1" applyAlignment="1" applyProtection="1">
      <alignment horizontal="center" vertical="center"/>
      <protection hidden="1"/>
    </xf>
    <xf numFmtId="176" fontId="19" fillId="4" borderId="17" xfId="2" applyNumberFormat="1" applyFont="1" applyFill="1" applyBorder="1" applyAlignment="1" applyProtection="1">
      <alignment horizontal="left" vertical="center"/>
    </xf>
    <xf numFmtId="176" fontId="19" fillId="4" borderId="18" xfId="2" applyNumberFormat="1" applyFont="1" applyFill="1" applyBorder="1" applyAlignment="1" applyProtection="1">
      <alignment horizontal="left" vertical="center"/>
    </xf>
    <xf numFmtId="176" fontId="19" fillId="4" borderId="19" xfId="2" applyNumberFormat="1" applyFont="1" applyFill="1" applyBorder="1" applyAlignment="1" applyProtection="1">
      <alignment horizontal="left" vertical="center"/>
    </xf>
    <xf numFmtId="0" fontId="19" fillId="4" borderId="17" xfId="2" applyNumberFormat="1" applyFont="1" applyFill="1" applyBorder="1" applyAlignment="1" applyProtection="1">
      <alignment horizontal="left" vertical="center"/>
    </xf>
    <xf numFmtId="0" fontId="19" fillId="4" borderId="18" xfId="2" applyNumberFormat="1" applyFont="1" applyFill="1" applyBorder="1" applyAlignment="1" applyProtection="1">
      <alignment horizontal="left" vertical="center"/>
    </xf>
    <xf numFmtId="0" fontId="19" fillId="4" borderId="19" xfId="2" applyNumberFormat="1" applyFont="1" applyFill="1" applyBorder="1" applyAlignment="1" applyProtection="1">
      <alignment horizontal="left" vertical="center"/>
    </xf>
    <xf numFmtId="0" fontId="7" fillId="0" borderId="6" xfId="2" applyFont="1" applyFill="1" applyBorder="1" applyAlignment="1" applyProtection="1">
      <alignment horizontal="center" vertical="center"/>
      <protection hidden="1"/>
    </xf>
    <xf numFmtId="0" fontId="7" fillId="0" borderId="4" xfId="2" applyFont="1" applyFill="1" applyBorder="1" applyAlignment="1" applyProtection="1">
      <alignment horizontal="center" vertical="center"/>
      <protection hidden="1"/>
    </xf>
    <xf numFmtId="0" fontId="7" fillId="0" borderId="9" xfId="2" applyFont="1" applyFill="1" applyBorder="1" applyAlignment="1" applyProtection="1">
      <alignment vertical="top" wrapText="1"/>
    </xf>
    <xf numFmtId="0" fontId="7" fillId="0" borderId="11" xfId="2" applyFont="1" applyFill="1" applyBorder="1" applyAlignment="1" applyProtection="1">
      <alignment vertical="top" wrapText="1"/>
    </xf>
    <xf numFmtId="0" fontId="7" fillId="0" borderId="61" xfId="2" applyFont="1" applyFill="1" applyBorder="1" applyAlignment="1" applyProtection="1">
      <alignment vertical="top" wrapText="1"/>
    </xf>
    <xf numFmtId="0" fontId="0" fillId="0" borderId="3" xfId="0" applyFill="1" applyBorder="1" applyAlignment="1">
      <alignment vertical="top" wrapText="1"/>
    </xf>
    <xf numFmtId="0" fontId="0" fillId="0" borderId="10" xfId="0" applyFill="1" applyBorder="1" applyAlignment="1">
      <alignment vertical="top" wrapText="1"/>
    </xf>
    <xf numFmtId="0" fontId="0" fillId="0" borderId="38" xfId="0" applyFill="1" applyBorder="1" applyAlignment="1">
      <alignment vertical="top" wrapText="1"/>
    </xf>
    <xf numFmtId="0" fontId="20" fillId="5" borderId="62" xfId="1" applyFont="1" applyFill="1" applyBorder="1" applyAlignment="1">
      <alignment horizontal="left" vertical="center"/>
    </xf>
    <xf numFmtId="0" fontId="20" fillId="5" borderId="63" xfId="1" applyFont="1" applyFill="1" applyBorder="1" applyAlignment="1">
      <alignment horizontal="left" vertical="center"/>
    </xf>
    <xf numFmtId="0" fontId="20" fillId="5" borderId="64" xfId="1" applyFont="1" applyFill="1" applyBorder="1" applyAlignment="1">
      <alignment horizontal="left" vertical="center"/>
    </xf>
    <xf numFmtId="0" fontId="19" fillId="4" borderId="17" xfId="2" applyFont="1" applyFill="1" applyBorder="1" applyAlignment="1" applyProtection="1">
      <alignment horizontal="left" vertical="center"/>
    </xf>
    <xf numFmtId="0" fontId="19" fillId="4" borderId="18" xfId="2" applyFont="1" applyFill="1" applyBorder="1" applyAlignment="1" applyProtection="1">
      <alignment horizontal="left" vertical="center"/>
    </xf>
    <xf numFmtId="0" fontId="19" fillId="4" borderId="19" xfId="2" applyFont="1" applyFill="1" applyBorder="1" applyAlignment="1" applyProtection="1">
      <alignment horizontal="left" vertical="center"/>
    </xf>
    <xf numFmtId="0" fontId="19" fillId="4" borderId="17" xfId="2" applyFont="1" applyFill="1" applyBorder="1" applyAlignment="1" applyProtection="1">
      <alignment horizontal="left" vertical="center" wrapText="1"/>
    </xf>
    <xf numFmtId="0" fontId="19" fillId="4" borderId="18" xfId="2" applyFont="1" applyFill="1" applyBorder="1" applyAlignment="1" applyProtection="1">
      <alignment horizontal="left" vertical="center" wrapText="1"/>
    </xf>
    <xf numFmtId="0" fontId="19" fillId="4" borderId="19" xfId="2" applyFont="1" applyFill="1" applyBorder="1" applyAlignment="1" applyProtection="1">
      <alignment horizontal="left" vertical="center" wrapText="1"/>
    </xf>
    <xf numFmtId="0" fontId="18" fillId="4" borderId="66" xfId="2" applyFont="1" applyFill="1" applyBorder="1" applyAlignment="1" applyProtection="1">
      <alignment horizontal="center" vertical="center"/>
    </xf>
    <xf numFmtId="0" fontId="18" fillId="4" borderId="11" xfId="2" applyFont="1" applyFill="1" applyBorder="1" applyAlignment="1" applyProtection="1">
      <alignment horizontal="center" vertical="center"/>
    </xf>
    <xf numFmtId="0" fontId="18" fillId="4" borderId="7" xfId="2" applyFont="1" applyFill="1" applyBorder="1" applyAlignment="1" applyProtection="1">
      <alignment horizontal="center" vertical="center"/>
    </xf>
    <xf numFmtId="0" fontId="0" fillId="0" borderId="5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8" fillId="0" borderId="37" xfId="2" applyFont="1" applyFill="1" applyBorder="1" applyAlignment="1" applyProtection="1">
      <alignment horizontal="center" vertical="center"/>
    </xf>
    <xf numFmtId="0" fontId="18" fillId="4" borderId="27" xfId="3" applyFont="1" applyFill="1" applyBorder="1" applyAlignment="1" applyProtection="1">
      <alignment horizontal="center"/>
    </xf>
    <xf numFmtId="0" fontId="18" fillId="4" borderId="25" xfId="3" applyFont="1" applyFill="1" applyBorder="1" applyAlignment="1" applyProtection="1">
      <alignment horizontal="center"/>
    </xf>
    <xf numFmtId="0" fontId="18" fillId="4" borderId="4" xfId="3" applyFont="1" applyFill="1" applyBorder="1" applyAlignment="1" applyProtection="1">
      <alignment horizontal="center"/>
    </xf>
    <xf numFmtId="0" fontId="18" fillId="4" borderId="28" xfId="3" applyFont="1" applyFill="1" applyBorder="1" applyAlignment="1" applyProtection="1">
      <alignment horizontal="center"/>
    </xf>
    <xf numFmtId="0" fontId="18" fillId="4" borderId="29" xfId="3" applyFont="1" applyFill="1" applyBorder="1" applyAlignment="1" applyProtection="1">
      <alignment horizontal="center"/>
    </xf>
    <xf numFmtId="0" fontId="18" fillId="4" borderId="30" xfId="3" applyFont="1" applyFill="1" applyBorder="1" applyAlignment="1" applyProtection="1">
      <alignment horizontal="center"/>
    </xf>
    <xf numFmtId="0" fontId="41" fillId="4" borderId="0" xfId="0" applyFont="1" applyFill="1" applyBorder="1" applyAlignment="1">
      <alignment horizontal="left" vertical="top" wrapText="1"/>
    </xf>
    <xf numFmtId="0" fontId="41" fillId="4" borderId="0" xfId="0" applyFont="1" applyFill="1" applyBorder="1" applyAlignment="1">
      <alignment horizontal="left" vertical="top"/>
    </xf>
    <xf numFmtId="0" fontId="32" fillId="4" borderId="0" xfId="0" applyFont="1" applyFill="1" applyBorder="1" applyAlignment="1">
      <alignment horizontal="center"/>
    </xf>
    <xf numFmtId="0" fontId="37" fillId="4" borderId="0" xfId="2" applyFont="1" applyFill="1" applyBorder="1" applyAlignment="1" applyProtection="1">
      <alignment horizontal="center" vertical="center"/>
      <protection locked="0"/>
    </xf>
    <xf numFmtId="0" fontId="32" fillId="4" borderId="0" xfId="0" applyFont="1" applyFill="1" applyBorder="1" applyAlignment="1">
      <alignment horizontal="left" vertical="center"/>
    </xf>
    <xf numFmtId="0" fontId="7" fillId="4" borderId="44" xfId="2" applyFont="1" applyFill="1" applyBorder="1" applyAlignment="1" applyProtection="1">
      <alignment horizontal="center" vertical="center"/>
      <protection locked="0"/>
    </xf>
    <xf numFmtId="0" fontId="7" fillId="4" borderId="29" xfId="2" applyFont="1" applyFill="1" applyBorder="1" applyAlignment="1" applyProtection="1">
      <alignment horizontal="center" vertical="center"/>
      <protection locked="0"/>
    </xf>
    <xf numFmtId="0" fontId="7" fillId="4" borderId="32" xfId="2" applyFont="1" applyFill="1" applyBorder="1" applyAlignment="1" applyProtection="1">
      <alignment horizontal="center" vertical="center"/>
      <protection locked="0"/>
    </xf>
    <xf numFmtId="0" fontId="7" fillId="4" borderId="6" xfId="2" applyFont="1" applyFill="1" applyBorder="1" applyAlignment="1" applyProtection="1">
      <alignment horizontal="center" vertical="center"/>
      <protection locked="0"/>
    </xf>
    <xf numFmtId="0" fontId="7" fillId="4" borderId="25" xfId="2" applyFont="1" applyFill="1" applyBorder="1" applyAlignment="1" applyProtection="1">
      <alignment horizontal="center" vertical="center"/>
      <protection locked="0"/>
    </xf>
    <xf numFmtId="0" fontId="7" fillId="4" borderId="26" xfId="2" applyFont="1" applyFill="1" applyBorder="1" applyAlignment="1" applyProtection="1">
      <alignment horizontal="center" vertical="center"/>
      <protection locked="0"/>
    </xf>
    <xf numFmtId="0" fontId="7" fillId="4" borderId="6" xfId="2" applyFont="1" applyFill="1" applyBorder="1" applyAlignment="1" applyProtection="1">
      <alignment horizontal="center" vertical="center" wrapText="1"/>
      <protection locked="0"/>
    </xf>
    <xf numFmtId="0" fontId="7" fillId="4" borderId="25" xfId="2" applyFont="1" applyFill="1" applyBorder="1" applyAlignment="1" applyProtection="1">
      <alignment horizontal="center" vertical="center" wrapText="1"/>
      <protection locked="0"/>
    </xf>
    <xf numFmtId="0" fontId="7" fillId="4" borderId="26" xfId="2" applyFont="1" applyFill="1" applyBorder="1" applyAlignment="1" applyProtection="1">
      <alignment horizontal="center" vertical="center" wrapText="1"/>
      <protection locked="0"/>
    </xf>
    <xf numFmtId="0" fontId="7" fillId="4" borderId="5" xfId="2" applyFont="1" applyFill="1" applyBorder="1" applyAlignment="1" applyProtection="1">
      <alignment horizontal="center" vertical="center"/>
      <protection locked="0"/>
    </xf>
    <xf numFmtId="0" fontId="7" fillId="4" borderId="42" xfId="2" applyFont="1" applyFill="1" applyBorder="1" applyAlignment="1" applyProtection="1">
      <alignment horizontal="center" vertical="center"/>
      <protection locked="0"/>
    </xf>
    <xf numFmtId="0" fontId="7" fillId="4" borderId="9" xfId="2" applyFont="1" applyFill="1" applyBorder="1" applyAlignment="1" applyProtection="1">
      <alignment horizontal="center" vertical="center" wrapText="1"/>
      <protection locked="0"/>
    </xf>
    <xf numFmtId="0" fontId="7" fillId="4" borderId="11" xfId="2" applyFont="1" applyFill="1" applyBorder="1" applyAlignment="1" applyProtection="1">
      <alignment horizontal="center" vertical="center" wrapText="1"/>
      <protection locked="0"/>
    </xf>
    <xf numFmtId="0" fontId="7" fillId="4" borderId="61" xfId="2" applyFont="1" applyFill="1" applyBorder="1" applyAlignment="1" applyProtection="1">
      <alignment horizontal="center" vertical="center" wrapText="1"/>
      <protection locked="0"/>
    </xf>
    <xf numFmtId="0" fontId="7" fillId="4" borderId="3" xfId="2" applyFont="1" applyFill="1" applyBorder="1" applyAlignment="1" applyProtection="1">
      <alignment horizontal="center" vertical="center" wrapText="1"/>
      <protection locked="0"/>
    </xf>
    <xf numFmtId="0" fontId="7" fillId="4" borderId="10" xfId="2" applyFont="1" applyFill="1" applyBorder="1" applyAlignment="1" applyProtection="1">
      <alignment horizontal="center" vertical="center" wrapText="1"/>
      <protection locked="0"/>
    </xf>
    <xf numFmtId="0" fontId="7" fillId="4" borderId="38" xfId="2" applyFont="1" applyFill="1" applyBorder="1" applyAlignment="1" applyProtection="1">
      <alignment horizontal="center" vertical="center" wrapText="1"/>
      <protection locked="0"/>
    </xf>
    <xf numFmtId="0" fontId="7" fillId="0" borderId="40" xfId="2" applyFont="1" applyFill="1" applyBorder="1" applyAlignment="1">
      <alignment horizontal="center" vertical="center"/>
    </xf>
    <xf numFmtId="180" fontId="7" fillId="0" borderId="6" xfId="2" applyNumberFormat="1" applyFont="1" applyFill="1" applyBorder="1" applyAlignment="1" applyProtection="1">
      <alignment horizontal="center" vertical="center"/>
      <protection locked="0"/>
    </xf>
    <xf numFmtId="180" fontId="7" fillId="0" borderId="25" xfId="2" applyNumberFormat="1" applyFont="1" applyFill="1" applyBorder="1" applyAlignment="1" applyProtection="1">
      <alignment horizontal="center" vertical="center"/>
      <protection locked="0"/>
    </xf>
    <xf numFmtId="180" fontId="7" fillId="0" borderId="4" xfId="2" applyNumberFormat="1" applyFont="1" applyFill="1" applyBorder="1" applyAlignment="1" applyProtection="1">
      <alignment horizontal="center" vertical="center"/>
      <protection locked="0"/>
    </xf>
    <xf numFmtId="0" fontId="7" fillId="0" borderId="25" xfId="2" applyFont="1" applyFill="1" applyBorder="1" applyAlignment="1" applyProtection="1">
      <alignment horizontal="center" vertical="center"/>
      <protection hidden="1"/>
    </xf>
    <xf numFmtId="10" fontId="7" fillId="0" borderId="6" xfId="2" applyNumberFormat="1" applyFont="1" applyFill="1" applyBorder="1" applyAlignment="1" applyProtection="1">
      <alignment horizontal="center" vertical="center"/>
      <protection hidden="1"/>
    </xf>
    <xf numFmtId="10" fontId="7" fillId="0" borderId="25" xfId="2" applyNumberFormat="1" applyFont="1" applyFill="1" applyBorder="1" applyAlignment="1" applyProtection="1">
      <alignment horizontal="center" vertical="center"/>
      <protection hidden="1"/>
    </xf>
    <xf numFmtId="10" fontId="7" fillId="0" borderId="4" xfId="2" applyNumberFormat="1" applyFont="1" applyFill="1" applyBorder="1" applyAlignment="1" applyProtection="1">
      <alignment horizontal="center" vertical="center"/>
      <protection hidden="1"/>
    </xf>
    <xf numFmtId="0" fontId="7" fillId="0" borderId="6" xfId="2" applyFont="1" applyFill="1" applyBorder="1" applyAlignment="1" applyProtection="1">
      <alignment horizontal="center" vertical="center"/>
      <protection locked="0"/>
    </xf>
    <xf numFmtId="0" fontId="7" fillId="0" borderId="25" xfId="2" applyFont="1" applyFill="1" applyBorder="1" applyAlignment="1" applyProtection="1">
      <alignment horizontal="center" vertical="center"/>
      <protection locked="0"/>
    </xf>
    <xf numFmtId="0" fontId="7" fillId="0" borderId="4" xfId="2" applyFont="1" applyFill="1" applyBorder="1" applyAlignment="1" applyProtection="1">
      <alignment horizontal="center" vertical="center"/>
      <protection locked="0"/>
    </xf>
    <xf numFmtId="177" fontId="30" fillId="0" borderId="6" xfId="3" applyNumberFormat="1" applyFont="1" applyFill="1" applyBorder="1" applyAlignment="1" applyProtection="1">
      <alignment horizontal="center" vertical="center"/>
      <protection locked="0"/>
    </xf>
    <xf numFmtId="177" fontId="30" fillId="0" borderId="25" xfId="3" applyNumberFormat="1" applyFont="1" applyFill="1" applyBorder="1" applyAlignment="1" applyProtection="1">
      <alignment horizontal="center" vertical="center"/>
      <protection locked="0"/>
    </xf>
    <xf numFmtId="177" fontId="30" fillId="0" borderId="4" xfId="3" applyNumberFormat="1" applyFont="1" applyFill="1" applyBorder="1" applyAlignment="1" applyProtection="1">
      <alignment horizontal="center" vertical="center"/>
      <protection locked="0"/>
    </xf>
    <xf numFmtId="178" fontId="30" fillId="0" borderId="6" xfId="3" applyNumberFormat="1" applyFont="1" applyFill="1" applyBorder="1" applyAlignment="1" applyProtection="1">
      <alignment horizontal="center" vertical="center"/>
      <protection locked="0"/>
    </xf>
    <xf numFmtId="178" fontId="30" fillId="0" borderId="25" xfId="3" applyNumberFormat="1" applyFont="1" applyFill="1" applyBorder="1" applyAlignment="1" applyProtection="1">
      <alignment horizontal="center" vertical="center"/>
      <protection locked="0"/>
    </xf>
    <xf numFmtId="178" fontId="30" fillId="0" borderId="4" xfId="3" applyNumberFormat="1" applyFont="1" applyFill="1" applyBorder="1" applyAlignment="1" applyProtection="1">
      <alignment horizontal="center" vertical="center"/>
      <protection locked="0"/>
    </xf>
    <xf numFmtId="10" fontId="30" fillId="0" borderId="9" xfId="3" applyNumberFormat="1" applyFont="1" applyFill="1" applyBorder="1" applyAlignment="1" applyProtection="1">
      <alignment horizontal="center" vertical="center"/>
      <protection locked="0"/>
    </xf>
    <xf numFmtId="10" fontId="30" fillId="0" borderId="11" xfId="3" applyNumberFormat="1" applyFont="1" applyFill="1" applyBorder="1" applyAlignment="1" applyProtection="1">
      <alignment horizontal="center" vertical="center"/>
      <protection locked="0"/>
    </xf>
    <xf numFmtId="10" fontId="30" fillId="0" borderId="7" xfId="3" applyNumberFormat="1" applyFont="1" applyFill="1" applyBorder="1" applyAlignment="1" applyProtection="1">
      <alignment horizontal="center" vertical="center"/>
      <protection locked="0"/>
    </xf>
    <xf numFmtId="10" fontId="30" fillId="0" borderId="3" xfId="3" applyNumberFormat="1" applyFont="1" applyFill="1" applyBorder="1" applyAlignment="1" applyProtection="1">
      <alignment horizontal="center" vertical="center"/>
      <protection locked="0"/>
    </xf>
    <xf numFmtId="10" fontId="30" fillId="0" borderId="10" xfId="3" applyNumberFormat="1" applyFont="1" applyFill="1" applyBorder="1" applyAlignment="1" applyProtection="1">
      <alignment horizontal="center" vertical="center"/>
      <protection locked="0"/>
    </xf>
    <xf numFmtId="10" fontId="30" fillId="0" borderId="1" xfId="3" applyNumberFormat="1" applyFont="1" applyFill="1" applyBorder="1" applyAlignment="1" applyProtection="1">
      <alignment horizontal="center" vertical="center"/>
      <protection locked="0"/>
    </xf>
    <xf numFmtId="0" fontId="7" fillId="0" borderId="5" xfId="2" applyFont="1" applyFill="1" applyBorder="1" applyAlignment="1">
      <alignment horizontal="center" vertical="center" wrapText="1"/>
    </xf>
    <xf numFmtId="0" fontId="8" fillId="0" borderId="5" xfId="2" applyFont="1" applyFill="1" applyBorder="1" applyAlignment="1">
      <alignment horizontal="center" vertical="center" wrapText="1"/>
    </xf>
    <xf numFmtId="180" fontId="7" fillId="0" borderId="6" xfId="2" applyNumberFormat="1" applyFont="1" applyFill="1" applyBorder="1" applyAlignment="1" applyProtection="1">
      <alignment horizontal="center" vertical="center"/>
      <protection hidden="1"/>
    </xf>
    <xf numFmtId="180" fontId="7" fillId="0" borderId="25" xfId="2" applyNumberFormat="1" applyFont="1" applyFill="1" applyBorder="1" applyAlignment="1" applyProtection="1">
      <alignment horizontal="center" vertical="center"/>
      <protection hidden="1"/>
    </xf>
    <xf numFmtId="180" fontId="7" fillId="0" borderId="4" xfId="2" applyNumberFormat="1" applyFont="1" applyFill="1" applyBorder="1" applyAlignment="1" applyProtection="1">
      <alignment horizontal="center" vertical="center"/>
      <protection hidden="1"/>
    </xf>
    <xf numFmtId="10" fontId="7" fillId="0" borderId="5" xfId="2" applyNumberFormat="1" applyFont="1" applyFill="1" applyBorder="1" applyAlignment="1" applyProtection="1">
      <alignment horizontal="center" vertical="center"/>
      <protection hidden="1"/>
    </xf>
    <xf numFmtId="0" fontId="8" fillId="4" borderId="5" xfId="2" applyFont="1" applyFill="1" applyBorder="1" applyAlignment="1" applyProtection="1">
      <alignment horizontal="center" vertical="center"/>
      <protection locked="0"/>
    </xf>
    <xf numFmtId="0" fontId="8" fillId="4" borderId="42" xfId="2" applyFont="1" applyFill="1" applyBorder="1" applyAlignment="1" applyProtection="1">
      <alignment horizontal="center" vertical="center"/>
      <protection locked="0"/>
    </xf>
    <xf numFmtId="0" fontId="8" fillId="4" borderId="39" xfId="2" applyFont="1" applyFill="1" applyBorder="1" applyAlignment="1">
      <alignment horizontal="center" vertical="center"/>
    </xf>
    <xf numFmtId="0" fontId="8" fillId="4" borderId="40" xfId="2" applyFont="1" applyFill="1" applyBorder="1" applyAlignment="1">
      <alignment horizontal="center" vertical="center"/>
    </xf>
    <xf numFmtId="0" fontId="8" fillId="4" borderId="37" xfId="2" applyFont="1" applyFill="1" applyBorder="1" applyAlignment="1">
      <alignment horizontal="center" vertical="center"/>
    </xf>
    <xf numFmtId="0" fontId="8" fillId="4" borderId="5" xfId="2" applyFont="1" applyFill="1" applyBorder="1" applyAlignment="1">
      <alignment horizontal="center" vertical="center"/>
    </xf>
    <xf numFmtId="0" fontId="8" fillId="4" borderId="43" xfId="2" applyFont="1" applyFill="1" applyBorder="1" applyAlignment="1">
      <alignment horizontal="center" vertical="center"/>
    </xf>
    <xf numFmtId="0" fontId="8" fillId="4" borderId="31" xfId="2" applyFont="1" applyFill="1" applyBorder="1" applyAlignment="1">
      <alignment horizontal="center" vertical="center"/>
    </xf>
    <xf numFmtId="0" fontId="7" fillId="0" borderId="31" xfId="2" applyFont="1" applyFill="1" applyBorder="1" applyAlignment="1">
      <alignment horizontal="center" vertical="center"/>
    </xf>
    <xf numFmtId="0" fontId="7" fillId="0" borderId="5" xfId="2" applyFont="1" applyFill="1" applyBorder="1" applyAlignment="1">
      <alignment horizontal="center" vertical="center"/>
    </xf>
    <xf numFmtId="0" fontId="7" fillId="0" borderId="44" xfId="2" applyFont="1" applyFill="1" applyBorder="1" applyAlignment="1" applyProtection="1">
      <alignment horizontal="center" vertical="center"/>
      <protection locked="0"/>
    </xf>
    <xf numFmtId="0" fontId="7" fillId="0" borderId="29" xfId="2" applyFont="1" applyFill="1" applyBorder="1" applyAlignment="1" applyProtection="1">
      <alignment horizontal="center" vertical="center"/>
      <protection locked="0"/>
    </xf>
    <xf numFmtId="0" fontId="7" fillId="0" borderId="30" xfId="2" applyFont="1" applyFill="1" applyBorder="1" applyAlignment="1" applyProtection="1">
      <alignment horizontal="center" vertical="center"/>
      <protection locked="0"/>
    </xf>
    <xf numFmtId="0" fontId="7" fillId="0" borderId="44" xfId="2" applyFont="1" applyFill="1" applyBorder="1" applyAlignment="1" applyProtection="1">
      <alignment horizontal="center" vertical="center"/>
      <protection hidden="1"/>
    </xf>
    <xf numFmtId="0" fontId="7" fillId="0" borderId="29" xfId="2" applyFont="1" applyFill="1" applyBorder="1" applyAlignment="1" applyProtection="1">
      <alignment horizontal="center" vertical="center"/>
      <protection hidden="1"/>
    </xf>
    <xf numFmtId="0" fontId="7" fillId="0" borderId="30" xfId="2" applyFont="1" applyFill="1" applyBorder="1" applyAlignment="1" applyProtection="1">
      <alignment horizontal="center" vertical="center"/>
      <protection hidden="1"/>
    </xf>
    <xf numFmtId="10" fontId="7" fillId="0" borderId="44" xfId="2" applyNumberFormat="1" applyFont="1" applyFill="1" applyBorder="1" applyAlignment="1" applyProtection="1">
      <alignment horizontal="center" vertical="center"/>
      <protection hidden="1"/>
    </xf>
    <xf numFmtId="10" fontId="7" fillId="0" borderId="29" xfId="2" applyNumberFormat="1" applyFont="1" applyFill="1" applyBorder="1" applyAlignment="1" applyProtection="1">
      <alignment horizontal="center" vertical="center"/>
      <protection hidden="1"/>
    </xf>
    <xf numFmtId="10" fontId="7" fillId="0" borderId="30" xfId="2" applyNumberFormat="1" applyFont="1" applyFill="1" applyBorder="1" applyAlignment="1" applyProtection="1">
      <alignment horizontal="center" vertical="center"/>
      <protection hidden="1"/>
    </xf>
    <xf numFmtId="0" fontId="7" fillId="0" borderId="9" xfId="2" applyFont="1" applyFill="1" applyBorder="1" applyAlignment="1">
      <alignment horizontal="center" vertical="center"/>
    </xf>
    <xf numFmtId="0" fontId="8" fillId="0" borderId="11" xfId="2" applyFont="1" applyFill="1" applyBorder="1" applyAlignment="1">
      <alignment horizontal="center" vertical="center"/>
    </xf>
    <xf numFmtId="0" fontId="8" fillId="0" borderId="7" xfId="2" applyFont="1" applyFill="1" applyBorder="1" applyAlignment="1">
      <alignment horizontal="center" vertical="center"/>
    </xf>
    <xf numFmtId="0" fontId="8" fillId="0" borderId="3" xfId="2" applyFont="1" applyFill="1" applyBorder="1" applyAlignment="1">
      <alignment horizontal="center" vertical="center"/>
    </xf>
    <xf numFmtId="0" fontId="8" fillId="0" borderId="10" xfId="2" applyFont="1" applyFill="1" applyBorder="1" applyAlignment="1">
      <alignment horizontal="center" vertical="center"/>
    </xf>
    <xf numFmtId="0" fontId="8" fillId="0" borderId="1" xfId="2" applyFont="1" applyFill="1" applyBorder="1" applyAlignment="1">
      <alignment horizontal="center" vertical="center"/>
    </xf>
    <xf numFmtId="10" fontId="7" fillId="0" borderId="6" xfId="2" applyNumberFormat="1" applyFont="1" applyFill="1" applyBorder="1" applyAlignment="1" applyProtection="1">
      <alignment horizontal="center" vertical="center"/>
      <protection locked="0"/>
    </xf>
    <xf numFmtId="10" fontId="7" fillId="0" borderId="25" xfId="2" applyNumberFormat="1" applyFont="1" applyFill="1" applyBorder="1" applyAlignment="1" applyProtection="1">
      <alignment horizontal="center" vertical="center"/>
      <protection locked="0"/>
    </xf>
    <xf numFmtId="10" fontId="7" fillId="0" borderId="4" xfId="2" applyNumberFormat="1" applyFont="1" applyFill="1" applyBorder="1" applyAlignment="1" applyProtection="1">
      <alignment horizontal="center" vertical="center"/>
      <protection locked="0"/>
    </xf>
    <xf numFmtId="10" fontId="7" fillId="0" borderId="6" xfId="2" applyNumberFormat="1" applyFont="1" applyFill="1" applyBorder="1" applyAlignment="1" applyProtection="1">
      <alignment horizontal="right" vertical="center"/>
      <protection hidden="1"/>
    </xf>
    <xf numFmtId="10" fontId="7" fillId="0" borderId="25" xfId="2" applyNumberFormat="1" applyFont="1" applyFill="1" applyBorder="1" applyAlignment="1" applyProtection="1">
      <alignment horizontal="right" vertical="center"/>
      <protection hidden="1"/>
    </xf>
    <xf numFmtId="10" fontId="7" fillId="0" borderId="4" xfId="2" applyNumberFormat="1" applyFont="1" applyFill="1" applyBorder="1" applyAlignment="1" applyProtection="1">
      <alignment horizontal="right" vertical="center"/>
      <protection hidden="1"/>
    </xf>
    <xf numFmtId="0" fontId="7" fillId="4" borderId="12" xfId="2" applyFont="1" applyFill="1" applyBorder="1" applyAlignment="1">
      <alignment horizontal="center" vertical="center"/>
    </xf>
    <xf numFmtId="0" fontId="14" fillId="4" borderId="0" xfId="2" applyFont="1" applyFill="1" applyBorder="1" applyAlignment="1">
      <alignment horizontal="center" vertical="center"/>
    </xf>
    <xf numFmtId="0" fontId="7" fillId="0" borderId="0" xfId="2" applyFont="1" applyFill="1" applyBorder="1" applyAlignment="1">
      <alignment horizontal="center" vertical="center"/>
    </xf>
    <xf numFmtId="0" fontId="7" fillId="4" borderId="5" xfId="2" applyFont="1" applyFill="1" applyBorder="1" applyAlignment="1">
      <alignment horizontal="center" vertical="center"/>
    </xf>
    <xf numFmtId="0" fontId="8" fillId="4" borderId="42" xfId="2" applyFont="1" applyFill="1" applyBorder="1" applyAlignment="1">
      <alignment horizontal="center" vertical="center"/>
    </xf>
    <xf numFmtId="0" fontId="15" fillId="4" borderId="39" xfId="2" applyFont="1" applyFill="1" applyBorder="1" applyAlignment="1">
      <alignment horizontal="center"/>
    </xf>
    <xf numFmtId="0" fontId="16" fillId="4" borderId="40" xfId="2" applyFont="1" applyFill="1" applyBorder="1" applyAlignment="1">
      <alignment horizontal="center"/>
    </xf>
    <xf numFmtId="0" fontId="12" fillId="4" borderId="45" xfId="2" applyFont="1" applyFill="1" applyBorder="1" applyAlignment="1">
      <alignment horizontal="center" vertical="center"/>
    </xf>
    <xf numFmtId="0" fontId="7" fillId="4" borderId="35" xfId="2" applyFont="1" applyFill="1" applyBorder="1" applyAlignment="1">
      <alignment horizontal="left" vertical="center"/>
    </xf>
    <xf numFmtId="176" fontId="18" fillId="0" borderId="35" xfId="2" applyNumberFormat="1" applyFont="1" applyFill="1" applyBorder="1" applyAlignment="1">
      <alignment horizontal="center" vertical="center"/>
    </xf>
    <xf numFmtId="0" fontId="7" fillId="4" borderId="35" xfId="2" applyFont="1" applyFill="1" applyBorder="1" applyAlignment="1" applyProtection="1">
      <alignment horizontal="left" vertical="center"/>
      <protection hidden="1"/>
    </xf>
    <xf numFmtId="0" fontId="8" fillId="0" borderId="35" xfId="2" applyFont="1" applyFill="1" applyBorder="1" applyAlignment="1">
      <alignment horizontal="left" vertical="center"/>
    </xf>
    <xf numFmtId="0" fontId="12" fillId="4" borderId="0" xfId="2" applyFont="1" applyFill="1" applyBorder="1" applyAlignment="1">
      <alignment horizontal="center" vertical="center"/>
    </xf>
    <xf numFmtId="0" fontId="12" fillId="4" borderId="20" xfId="2" applyFont="1" applyFill="1" applyBorder="1" applyAlignment="1">
      <alignment horizontal="center" vertical="center"/>
    </xf>
    <xf numFmtId="0" fontId="7" fillId="4" borderId="40" xfId="2" applyFont="1" applyFill="1" applyBorder="1" applyAlignment="1">
      <alignment horizontal="center" vertical="center"/>
    </xf>
    <xf numFmtId="0" fontId="8" fillId="4" borderId="45" xfId="2" applyFont="1" applyFill="1" applyBorder="1" applyAlignment="1">
      <alignment horizontal="center" vertical="center"/>
    </xf>
    <xf numFmtId="178" fontId="7" fillId="0" borderId="6" xfId="2" applyNumberFormat="1" applyFont="1" applyFill="1" applyBorder="1" applyAlignment="1" applyProtection="1">
      <alignment horizontal="right" vertical="center"/>
      <protection hidden="1"/>
    </xf>
    <xf numFmtId="178" fontId="7" fillId="0" borderId="25" xfId="2" applyNumberFormat="1" applyFont="1" applyFill="1" applyBorder="1" applyAlignment="1" applyProtection="1">
      <alignment horizontal="right" vertical="center"/>
      <protection hidden="1"/>
    </xf>
    <xf numFmtId="178" fontId="7" fillId="0" borderId="4" xfId="2" applyNumberFormat="1" applyFont="1" applyFill="1" applyBorder="1" applyAlignment="1" applyProtection="1">
      <alignment horizontal="right" vertical="center"/>
      <protection hidden="1"/>
    </xf>
    <xf numFmtId="181" fontId="50" fillId="0" borderId="9" xfId="2" applyNumberFormat="1" applyFont="1" applyFill="1" applyBorder="1" applyAlignment="1" applyProtection="1">
      <alignment horizontal="center" vertical="center"/>
      <protection hidden="1"/>
    </xf>
    <xf numFmtId="181" fontId="50" fillId="0" borderId="11" xfId="2" applyNumberFormat="1" applyFont="1" applyFill="1" applyBorder="1" applyAlignment="1" applyProtection="1">
      <alignment horizontal="center" vertical="center"/>
      <protection hidden="1"/>
    </xf>
    <xf numFmtId="181" fontId="50" fillId="0" borderId="7" xfId="2" applyNumberFormat="1" applyFont="1" applyFill="1" applyBorder="1" applyAlignment="1" applyProtection="1">
      <alignment horizontal="center" vertical="center"/>
      <protection hidden="1"/>
    </xf>
    <xf numFmtId="181" fontId="50" fillId="0" borderId="68" xfId="2" applyNumberFormat="1" applyFont="1" applyFill="1" applyBorder="1" applyAlignment="1" applyProtection="1">
      <alignment horizontal="center" vertical="center"/>
      <protection hidden="1"/>
    </xf>
    <xf numFmtId="181" fontId="50" fillId="0" borderId="0" xfId="2" applyNumberFormat="1" applyFont="1" applyFill="1" applyBorder="1" applyAlignment="1" applyProtection="1">
      <alignment horizontal="center" vertical="center"/>
      <protection hidden="1"/>
    </xf>
    <xf numFmtId="181" fontId="50" fillId="0" borderId="67" xfId="2" applyNumberFormat="1" applyFont="1" applyFill="1" applyBorder="1" applyAlignment="1" applyProtection="1">
      <alignment horizontal="center" vertical="center"/>
      <protection hidden="1"/>
    </xf>
    <xf numFmtId="181" fontId="50" fillId="0" borderId="49" xfId="2" applyNumberFormat="1" applyFont="1" applyFill="1" applyBorder="1" applyAlignment="1" applyProtection="1">
      <alignment horizontal="center" vertical="center"/>
      <protection hidden="1"/>
    </xf>
    <xf numFmtId="181" fontId="50" fillId="0" borderId="35" xfId="2" applyNumberFormat="1" applyFont="1" applyFill="1" applyBorder="1" applyAlignment="1" applyProtection="1">
      <alignment horizontal="center" vertical="center"/>
      <protection hidden="1"/>
    </xf>
    <xf numFmtId="181" fontId="50" fillId="0" borderId="47" xfId="2" applyNumberFormat="1" applyFont="1" applyFill="1" applyBorder="1" applyAlignment="1" applyProtection="1">
      <alignment horizontal="center" vertical="center"/>
      <protection hidden="1"/>
    </xf>
    <xf numFmtId="181" fontId="54" fillId="4" borderId="9" xfId="2" applyNumberFormat="1" applyFont="1" applyFill="1" applyBorder="1" applyAlignment="1">
      <alignment horizontal="center" vertical="center"/>
    </xf>
    <xf numFmtId="181" fontId="54" fillId="4" borderId="11" xfId="2" applyNumberFormat="1" applyFont="1" applyFill="1" applyBorder="1" applyAlignment="1">
      <alignment horizontal="center" vertical="center"/>
    </xf>
    <xf numFmtId="181" fontId="54" fillId="4" borderId="61" xfId="2" applyNumberFormat="1" applyFont="1" applyFill="1" applyBorder="1" applyAlignment="1">
      <alignment horizontal="center" vertical="center"/>
    </xf>
    <xf numFmtId="181" fontId="54" fillId="4" borderId="68" xfId="2" applyNumberFormat="1" applyFont="1" applyFill="1" applyBorder="1" applyAlignment="1">
      <alignment horizontal="center" vertical="center"/>
    </xf>
    <xf numFmtId="181" fontId="54" fillId="4" borderId="0" xfId="2" applyNumberFormat="1" applyFont="1" applyFill="1" applyBorder="1" applyAlignment="1">
      <alignment horizontal="center" vertical="center"/>
    </xf>
    <xf numFmtId="181" fontId="54" fillId="4" borderId="20" xfId="2" applyNumberFormat="1" applyFont="1" applyFill="1" applyBorder="1" applyAlignment="1">
      <alignment horizontal="center" vertical="center"/>
    </xf>
    <xf numFmtId="181" fontId="54" fillId="4" borderId="49" xfId="2" applyNumberFormat="1" applyFont="1" applyFill="1" applyBorder="1" applyAlignment="1">
      <alignment horizontal="center" vertical="center"/>
    </xf>
    <xf numFmtId="181" fontId="54" fillId="4" borderId="35" xfId="2" applyNumberFormat="1" applyFont="1" applyFill="1" applyBorder="1" applyAlignment="1">
      <alignment horizontal="center" vertical="center"/>
    </xf>
    <xf numFmtId="181" fontId="54" fillId="4" borderId="36" xfId="2" applyNumberFormat="1" applyFont="1" applyFill="1" applyBorder="1" applyAlignment="1">
      <alignment horizontal="center" vertical="center"/>
    </xf>
    <xf numFmtId="180" fontId="7" fillId="0" borderId="5" xfId="2" applyNumberFormat="1" applyFont="1" applyFill="1" applyBorder="1" applyAlignment="1" applyProtection="1">
      <alignment horizontal="center" vertical="center"/>
      <protection locked="0"/>
    </xf>
    <xf numFmtId="0" fontId="8" fillId="4" borderId="6" xfId="2" applyFont="1" applyFill="1" applyBorder="1" applyAlignment="1">
      <alignment horizontal="center" vertical="center"/>
    </xf>
    <xf numFmtId="0" fontId="54" fillId="4" borderId="25" xfId="2" applyFont="1" applyFill="1" applyBorder="1" applyAlignment="1">
      <alignment horizontal="center" vertical="center"/>
    </xf>
    <xf numFmtId="0" fontId="54" fillId="4" borderId="26" xfId="2" applyFont="1" applyFill="1" applyBorder="1" applyAlignment="1">
      <alignment horizontal="center" vertical="center"/>
    </xf>
    <xf numFmtId="180" fontId="50" fillId="0" borderId="5" xfId="2" applyNumberFormat="1" applyFont="1" applyFill="1" applyBorder="1" applyAlignment="1" applyProtection="1">
      <alignment horizontal="center" vertical="center"/>
      <protection locked="0"/>
    </xf>
    <xf numFmtId="0" fontId="12" fillId="0" borderId="6" xfId="2" applyFont="1" applyFill="1" applyBorder="1" applyAlignment="1">
      <alignment horizontal="center" vertical="center"/>
    </xf>
    <xf numFmtId="0" fontId="12" fillId="0" borderId="25" xfId="2" applyFont="1" applyFill="1" applyBorder="1" applyAlignment="1">
      <alignment horizontal="center" vertical="center"/>
    </xf>
    <xf numFmtId="0" fontId="12" fillId="0" borderId="26" xfId="2" applyFont="1" applyFill="1" applyBorder="1" applyAlignment="1">
      <alignment horizontal="center" vertical="center"/>
    </xf>
    <xf numFmtId="0" fontId="60" fillId="0" borderId="9" xfId="0" applyFont="1" applyFill="1" applyBorder="1" applyAlignment="1">
      <alignment horizontal="center" vertical="center" wrapText="1"/>
    </xf>
    <xf numFmtId="0" fontId="60" fillId="0" borderId="11" xfId="0" applyFont="1" applyFill="1" applyBorder="1" applyAlignment="1">
      <alignment horizontal="center" vertical="center" wrapText="1"/>
    </xf>
    <xf numFmtId="0" fontId="60" fillId="0" borderId="7" xfId="0" applyFont="1" applyFill="1" applyBorder="1" applyAlignment="1">
      <alignment horizontal="center" vertical="center" wrapText="1"/>
    </xf>
    <xf numFmtId="0" fontId="60" fillId="0" borderId="68" xfId="0" applyFont="1" applyFill="1" applyBorder="1" applyAlignment="1">
      <alignment horizontal="center" vertical="center" wrapText="1"/>
    </xf>
    <xf numFmtId="0" fontId="60" fillId="0" borderId="0" xfId="0" applyFont="1" applyFill="1" applyBorder="1" applyAlignment="1">
      <alignment horizontal="center" vertical="center" wrapText="1"/>
    </xf>
    <xf numFmtId="0" fontId="60" fillId="0" borderId="67" xfId="0" applyFont="1" applyFill="1" applyBorder="1" applyAlignment="1">
      <alignment horizontal="center" vertical="center" wrapText="1"/>
    </xf>
    <xf numFmtId="0" fontId="60" fillId="0" borderId="49" xfId="0" applyFont="1" applyFill="1" applyBorder="1" applyAlignment="1">
      <alignment horizontal="center" vertical="center" wrapText="1"/>
    </xf>
    <xf numFmtId="0" fontId="60" fillId="0" borderId="35" xfId="0" applyFont="1" applyFill="1" applyBorder="1" applyAlignment="1">
      <alignment horizontal="center" vertical="center" wrapText="1"/>
    </xf>
    <xf numFmtId="0" fontId="60" fillId="0" borderId="47" xfId="0" applyFont="1" applyFill="1" applyBorder="1" applyAlignment="1">
      <alignment horizontal="center" vertical="center" wrapText="1"/>
    </xf>
    <xf numFmtId="0" fontId="60" fillId="0" borderId="5" xfId="0" applyFont="1" applyFill="1" applyBorder="1" applyAlignment="1">
      <alignment horizontal="center" vertical="center" wrapText="1"/>
    </xf>
    <xf numFmtId="0" fontId="32" fillId="4" borderId="0" xfId="0" applyFont="1" applyFill="1" applyBorder="1" applyAlignment="1">
      <alignment horizontal="center" vertical="center"/>
    </xf>
    <xf numFmtId="0" fontId="46" fillId="4" borderId="0" xfId="2" applyFont="1" applyFill="1" applyBorder="1" applyAlignment="1">
      <alignment horizontal="center" vertical="center"/>
    </xf>
    <xf numFmtId="0" fontId="50" fillId="0" borderId="0" xfId="2" applyFont="1" applyFill="1" applyBorder="1" applyAlignment="1">
      <alignment horizontal="center" vertical="center"/>
    </xf>
    <xf numFmtId="179" fontId="7" fillId="0" borderId="6" xfId="2" applyNumberFormat="1" applyFont="1" applyFill="1" applyBorder="1" applyAlignment="1" applyProtection="1">
      <alignment horizontal="center" vertical="center"/>
      <protection locked="0"/>
    </xf>
    <xf numFmtId="179" fontId="7" fillId="0" borderId="4" xfId="2" applyNumberFormat="1" applyFont="1" applyFill="1" applyBorder="1" applyAlignment="1" applyProtection="1">
      <alignment horizontal="center" vertical="center"/>
      <protection locked="0"/>
    </xf>
    <xf numFmtId="0" fontId="50" fillId="0" borderId="6" xfId="2" applyFont="1" applyFill="1" applyBorder="1" applyAlignment="1">
      <alignment horizontal="center" vertical="center" wrapText="1"/>
    </xf>
    <xf numFmtId="0" fontId="50" fillId="0" borderId="4" xfId="2" applyFont="1" applyFill="1" applyBorder="1" applyAlignment="1">
      <alignment horizontal="center" vertical="center" wrapText="1"/>
    </xf>
    <xf numFmtId="180" fontId="50" fillId="0" borderId="9" xfId="2" applyNumberFormat="1" applyFont="1" applyFill="1" applyBorder="1" applyAlignment="1" applyProtection="1">
      <alignment horizontal="center" vertical="center"/>
      <protection hidden="1"/>
    </xf>
    <xf numFmtId="180" fontId="50" fillId="0" borderId="11" xfId="2" applyNumberFormat="1" applyFont="1" applyFill="1" applyBorder="1" applyAlignment="1" applyProtection="1">
      <alignment horizontal="center" vertical="center"/>
      <protection hidden="1"/>
    </xf>
    <xf numFmtId="180" fontId="50" fillId="0" borderId="7" xfId="2" applyNumberFormat="1" applyFont="1" applyFill="1" applyBorder="1" applyAlignment="1" applyProtection="1">
      <alignment horizontal="center" vertical="center"/>
      <protection hidden="1"/>
    </xf>
    <xf numFmtId="180" fontId="50" fillId="0" borderId="68" xfId="2" applyNumberFormat="1" applyFont="1" applyFill="1" applyBorder="1" applyAlignment="1" applyProtection="1">
      <alignment horizontal="center" vertical="center"/>
      <protection hidden="1"/>
    </xf>
    <xf numFmtId="180" fontId="50" fillId="0" borderId="0" xfId="2" applyNumberFormat="1" applyFont="1" applyFill="1" applyBorder="1" applyAlignment="1" applyProtection="1">
      <alignment horizontal="center" vertical="center"/>
      <protection hidden="1"/>
    </xf>
    <xf numFmtId="180" fontId="50" fillId="0" borderId="67" xfId="2" applyNumberFormat="1" applyFont="1" applyFill="1" applyBorder="1" applyAlignment="1" applyProtection="1">
      <alignment horizontal="center" vertical="center"/>
      <protection hidden="1"/>
    </xf>
    <xf numFmtId="180" fontId="50" fillId="0" borderId="49" xfId="2" applyNumberFormat="1" applyFont="1" applyFill="1" applyBorder="1" applyAlignment="1" applyProtection="1">
      <alignment horizontal="center" vertical="center"/>
      <protection hidden="1"/>
    </xf>
    <xf numFmtId="180" fontId="50" fillId="0" borderId="35" xfId="2" applyNumberFormat="1" applyFont="1" applyFill="1" applyBorder="1" applyAlignment="1" applyProtection="1">
      <alignment horizontal="center" vertical="center"/>
      <protection hidden="1"/>
    </xf>
    <xf numFmtId="180" fontId="50" fillId="0" borderId="47" xfId="2" applyNumberFormat="1" applyFont="1" applyFill="1" applyBorder="1" applyAlignment="1" applyProtection="1">
      <alignment horizontal="center" vertical="center"/>
      <protection hidden="1"/>
    </xf>
    <xf numFmtId="10" fontId="50" fillId="0" borderId="9" xfId="2" applyNumberFormat="1" applyFont="1" applyFill="1" applyBorder="1" applyAlignment="1" applyProtection="1">
      <alignment horizontal="center" vertical="center"/>
      <protection hidden="1"/>
    </xf>
    <xf numFmtId="10" fontId="50" fillId="0" borderId="11" xfId="2" applyNumberFormat="1" applyFont="1" applyFill="1" applyBorder="1" applyAlignment="1" applyProtection="1">
      <alignment horizontal="center" vertical="center"/>
      <protection hidden="1"/>
    </xf>
    <xf numFmtId="10" fontId="50" fillId="0" borderId="7" xfId="2" applyNumberFormat="1" applyFont="1" applyFill="1" applyBorder="1" applyAlignment="1" applyProtection="1">
      <alignment horizontal="center" vertical="center"/>
      <protection hidden="1"/>
    </xf>
    <xf numFmtId="10" fontId="50" fillId="0" borderId="68" xfId="2" applyNumberFormat="1" applyFont="1" applyFill="1" applyBorder="1" applyAlignment="1" applyProtection="1">
      <alignment horizontal="center" vertical="center"/>
      <protection hidden="1"/>
    </xf>
    <xf numFmtId="10" fontId="50" fillId="0" borderId="0" xfId="2" applyNumberFormat="1" applyFont="1" applyFill="1" applyBorder="1" applyAlignment="1" applyProtection="1">
      <alignment horizontal="center" vertical="center"/>
      <protection hidden="1"/>
    </xf>
    <xf numFmtId="10" fontId="50" fillId="0" borderId="67" xfId="2" applyNumberFormat="1" applyFont="1" applyFill="1" applyBorder="1" applyAlignment="1" applyProtection="1">
      <alignment horizontal="center" vertical="center"/>
      <protection hidden="1"/>
    </xf>
    <xf numFmtId="10" fontId="50" fillId="0" borderId="49" xfId="2" applyNumberFormat="1" applyFont="1" applyFill="1" applyBorder="1" applyAlignment="1" applyProtection="1">
      <alignment horizontal="center" vertical="center"/>
      <protection hidden="1"/>
    </xf>
    <xf numFmtId="10" fontId="50" fillId="0" borderId="35" xfId="2" applyNumberFormat="1" applyFont="1" applyFill="1" applyBorder="1" applyAlignment="1" applyProtection="1">
      <alignment horizontal="center" vertical="center"/>
      <protection hidden="1"/>
    </xf>
    <xf numFmtId="10" fontId="50" fillId="0" borderId="47" xfId="2" applyNumberFormat="1" applyFont="1" applyFill="1" applyBorder="1" applyAlignment="1" applyProtection="1">
      <alignment horizontal="center" vertical="center"/>
      <protection hidden="1"/>
    </xf>
    <xf numFmtId="180" fontId="50" fillId="0" borderId="9" xfId="2" applyNumberFormat="1" applyFont="1" applyFill="1" applyBorder="1" applyAlignment="1" applyProtection="1">
      <alignment horizontal="center" vertical="center"/>
      <protection locked="0"/>
    </xf>
    <xf numFmtId="180" fontId="50" fillId="0" borderId="11" xfId="2" applyNumberFormat="1" applyFont="1" applyFill="1" applyBorder="1" applyAlignment="1" applyProtection="1">
      <alignment horizontal="center" vertical="center"/>
      <protection locked="0"/>
    </xf>
    <xf numFmtId="180" fontId="50" fillId="0" borderId="7" xfId="2" applyNumberFormat="1" applyFont="1" applyFill="1" applyBorder="1" applyAlignment="1" applyProtection="1">
      <alignment horizontal="center" vertical="center"/>
      <protection locked="0"/>
    </xf>
    <xf numFmtId="180" fontId="50" fillId="0" borderId="3" xfId="2" applyNumberFormat="1" applyFont="1" applyFill="1" applyBorder="1" applyAlignment="1" applyProtection="1">
      <alignment horizontal="center" vertical="center"/>
      <protection locked="0"/>
    </xf>
    <xf numFmtId="180" fontId="50" fillId="0" borderId="10" xfId="2" applyNumberFormat="1" applyFont="1" applyFill="1" applyBorder="1" applyAlignment="1" applyProtection="1">
      <alignment horizontal="center" vertical="center"/>
      <protection locked="0"/>
    </xf>
    <xf numFmtId="180" fontId="50" fillId="0" borderId="1" xfId="2" applyNumberFormat="1" applyFont="1" applyFill="1" applyBorder="1" applyAlignment="1" applyProtection="1">
      <alignment horizontal="center" vertical="center"/>
      <protection locked="0"/>
    </xf>
    <xf numFmtId="0" fontId="54" fillId="0" borderId="35" xfId="2" applyFont="1" applyFill="1" applyBorder="1" applyAlignment="1">
      <alignment horizontal="left" vertical="center"/>
    </xf>
    <xf numFmtId="0" fontId="15" fillId="4" borderId="22" xfId="2" applyFont="1" applyFill="1" applyBorder="1" applyAlignment="1">
      <alignment horizontal="center"/>
    </xf>
    <xf numFmtId="0" fontId="55" fillId="4" borderId="23" xfId="2" applyFont="1" applyFill="1" applyBorder="1" applyAlignment="1">
      <alignment horizontal="center"/>
    </xf>
    <xf numFmtId="0" fontId="55" fillId="4" borderId="69" xfId="2" applyFont="1" applyFill="1" applyBorder="1" applyAlignment="1">
      <alignment horizontal="center"/>
    </xf>
    <xf numFmtId="0" fontId="50" fillId="4" borderId="35" xfId="2" applyFont="1" applyFill="1" applyBorder="1" applyAlignment="1" applyProtection="1">
      <alignment horizontal="left" vertical="center"/>
      <protection hidden="1"/>
    </xf>
    <xf numFmtId="0" fontId="50" fillId="4" borderId="35" xfId="2" applyFont="1" applyFill="1" applyBorder="1" applyAlignment="1">
      <alignment horizontal="left" vertical="center"/>
    </xf>
    <xf numFmtId="176" fontId="53" fillId="0" borderId="35" xfId="2" applyNumberFormat="1" applyFont="1" applyFill="1" applyBorder="1" applyAlignment="1">
      <alignment horizontal="center" vertical="center"/>
    </xf>
    <xf numFmtId="0" fontId="57" fillId="4" borderId="9" xfId="2" applyFont="1" applyFill="1" applyBorder="1" applyAlignment="1">
      <alignment horizontal="center" vertical="center" wrapText="1"/>
    </xf>
    <xf numFmtId="0" fontId="57" fillId="4" borderId="11" xfId="2" applyFont="1" applyFill="1" applyBorder="1" applyAlignment="1">
      <alignment horizontal="center" vertical="center" wrapText="1"/>
    </xf>
    <xf numFmtId="0" fontId="57" fillId="4" borderId="7" xfId="2" applyFont="1" applyFill="1" applyBorder="1" applyAlignment="1">
      <alignment horizontal="center" vertical="center" wrapText="1"/>
    </xf>
    <xf numFmtId="0" fontId="57" fillId="4" borderId="68" xfId="2" applyFont="1" applyFill="1" applyBorder="1" applyAlignment="1">
      <alignment horizontal="center" vertical="center" wrapText="1"/>
    </xf>
    <xf numFmtId="0" fontId="57" fillId="4" borderId="0" xfId="2" applyFont="1" applyFill="1" applyBorder="1" applyAlignment="1">
      <alignment horizontal="center" vertical="center" wrapText="1"/>
    </xf>
    <xf numFmtId="0" fontId="57" fillId="4" borderId="67" xfId="2" applyFont="1" applyFill="1" applyBorder="1" applyAlignment="1">
      <alignment horizontal="center" vertical="center" wrapText="1"/>
    </xf>
    <xf numFmtId="0" fontId="57" fillId="4" borderId="3" xfId="2" applyFont="1" applyFill="1" applyBorder="1" applyAlignment="1">
      <alignment horizontal="center" vertical="center" wrapText="1"/>
    </xf>
    <xf numFmtId="0" fontId="57" fillId="4" borderId="10" xfId="2" applyFont="1" applyFill="1" applyBorder="1" applyAlignment="1">
      <alignment horizontal="center" vertical="center" wrapText="1"/>
    </xf>
    <xf numFmtId="0" fontId="57" fillId="4" borderId="1" xfId="2" applyFont="1" applyFill="1" applyBorder="1" applyAlignment="1">
      <alignment horizontal="center" vertical="center" wrapText="1"/>
    </xf>
    <xf numFmtId="0" fontId="12" fillId="0" borderId="9" xfId="2" applyFont="1" applyFill="1" applyBorder="1" applyAlignment="1">
      <alignment horizontal="center" vertical="center" wrapText="1"/>
    </xf>
    <xf numFmtId="0" fontId="57" fillId="0" borderId="7" xfId="2" applyFont="1" applyFill="1" applyBorder="1" applyAlignment="1">
      <alignment horizontal="center" vertical="center" wrapText="1"/>
    </xf>
    <xf numFmtId="0" fontId="57" fillId="0" borderId="68" xfId="2" applyFont="1" applyFill="1" applyBorder="1" applyAlignment="1">
      <alignment horizontal="center" vertical="center" wrapText="1"/>
    </xf>
    <xf numFmtId="0" fontId="57" fillId="0" borderId="67" xfId="2" applyFont="1" applyFill="1" applyBorder="1" applyAlignment="1">
      <alignment horizontal="center" vertical="center" wrapText="1"/>
    </xf>
    <xf numFmtId="0" fontId="57" fillId="0" borderId="3" xfId="2" applyFont="1" applyFill="1" applyBorder="1" applyAlignment="1">
      <alignment horizontal="center" vertical="center" wrapText="1"/>
    </xf>
    <xf numFmtId="0" fontId="57" fillId="0" borderId="1" xfId="2" applyFont="1" applyFill="1" applyBorder="1" applyAlignment="1">
      <alignment horizontal="center" vertical="center" wrapText="1"/>
    </xf>
    <xf numFmtId="0" fontId="57" fillId="0" borderId="9" xfId="2" applyFont="1" applyFill="1" applyBorder="1" applyAlignment="1">
      <alignment horizontal="center" vertical="center" wrapText="1"/>
    </xf>
    <xf numFmtId="180" fontId="12" fillId="0" borderId="6" xfId="2" applyNumberFormat="1" applyFont="1" applyFill="1" applyBorder="1" applyAlignment="1" applyProtection="1">
      <alignment horizontal="center" vertical="center"/>
      <protection locked="0"/>
    </xf>
    <xf numFmtId="180" fontId="57" fillId="0" borderId="25" xfId="2" applyNumberFormat="1" applyFont="1" applyFill="1" applyBorder="1" applyAlignment="1" applyProtection="1">
      <alignment horizontal="center" vertical="center"/>
      <protection locked="0"/>
    </xf>
    <xf numFmtId="0" fontId="57" fillId="0" borderId="6" xfId="2" applyFont="1" applyFill="1" applyBorder="1" applyAlignment="1">
      <alignment horizontal="center" vertical="center"/>
    </xf>
    <xf numFmtId="0" fontId="57" fillId="0" borderId="25" xfId="2" applyFont="1" applyFill="1" applyBorder="1" applyAlignment="1">
      <alignment horizontal="center" vertical="center"/>
    </xf>
    <xf numFmtId="0" fontId="57" fillId="0" borderId="4" xfId="2" applyFont="1" applyFill="1" applyBorder="1" applyAlignment="1">
      <alignment horizontal="center" vertical="center"/>
    </xf>
    <xf numFmtId="0" fontId="57" fillId="4" borderId="9" xfId="2" applyFont="1" applyFill="1" applyBorder="1" applyAlignment="1">
      <alignment horizontal="center" vertical="center"/>
    </xf>
    <xf numFmtId="0" fontId="57" fillId="4" borderId="11" xfId="2" applyFont="1" applyFill="1" applyBorder="1" applyAlignment="1">
      <alignment horizontal="center" vertical="center"/>
    </xf>
    <xf numFmtId="0" fontId="57" fillId="4" borderId="7" xfId="2" applyFont="1" applyFill="1" applyBorder="1" applyAlignment="1">
      <alignment horizontal="center" vertical="center"/>
    </xf>
    <xf numFmtId="0" fontId="57" fillId="4" borderId="68" xfId="2" applyFont="1" applyFill="1" applyBorder="1" applyAlignment="1">
      <alignment horizontal="center" vertical="center"/>
    </xf>
    <xf numFmtId="0" fontId="57" fillId="4" borderId="0" xfId="2" applyFont="1" applyFill="1" applyBorder="1" applyAlignment="1">
      <alignment horizontal="center" vertical="center"/>
    </xf>
    <xf numFmtId="0" fontId="57" fillId="4" borderId="67" xfId="2" applyFont="1" applyFill="1" applyBorder="1" applyAlignment="1">
      <alignment horizontal="center" vertical="center"/>
    </xf>
    <xf numFmtId="0" fontId="57" fillId="4" borderId="3" xfId="2" applyFont="1" applyFill="1" applyBorder="1" applyAlignment="1">
      <alignment horizontal="center" vertical="center"/>
    </xf>
    <xf numFmtId="0" fontId="57" fillId="4" borderId="10" xfId="2" applyFont="1" applyFill="1" applyBorder="1" applyAlignment="1">
      <alignment horizontal="center" vertical="center"/>
    </xf>
    <xf numFmtId="0" fontId="57" fillId="4" borderId="1" xfId="2" applyFont="1" applyFill="1" applyBorder="1" applyAlignment="1">
      <alignment horizontal="center" vertical="center"/>
    </xf>
    <xf numFmtId="179" fontId="7" fillId="0" borderId="6" xfId="2" applyNumberFormat="1" applyFont="1" applyFill="1" applyBorder="1" applyAlignment="1">
      <alignment horizontal="center" vertical="center" wrapText="1"/>
    </xf>
    <xf numFmtId="179" fontId="7" fillId="0" borderId="4" xfId="2" applyNumberFormat="1" applyFont="1" applyFill="1" applyBorder="1" applyAlignment="1">
      <alignment horizontal="center" vertical="center" wrapText="1"/>
    </xf>
    <xf numFmtId="0" fontId="7" fillId="0" borderId="6" xfId="2" applyFont="1" applyFill="1" applyBorder="1" applyAlignment="1">
      <alignment horizontal="center" vertical="center" wrapText="1"/>
    </xf>
    <xf numFmtId="0" fontId="50" fillId="0" borderId="25" xfId="2" applyFont="1" applyFill="1" applyBorder="1" applyAlignment="1">
      <alignment horizontal="center" vertical="center" wrapText="1"/>
    </xf>
    <xf numFmtId="10" fontId="50" fillId="0" borderId="44" xfId="2" applyNumberFormat="1" applyFont="1" applyFill="1" applyBorder="1" applyAlignment="1" applyProtection="1">
      <alignment horizontal="center" vertical="center"/>
      <protection locked="0"/>
    </xf>
    <xf numFmtId="10" fontId="50" fillId="0" borderId="29" xfId="2" applyNumberFormat="1" applyFont="1" applyFill="1" applyBorder="1" applyAlignment="1" applyProtection="1">
      <alignment horizontal="center" vertical="center"/>
      <protection locked="0"/>
    </xf>
    <xf numFmtId="10" fontId="50" fillId="0" borderId="30" xfId="2" applyNumberFormat="1" applyFont="1" applyFill="1" applyBorder="1" applyAlignment="1" applyProtection="1">
      <alignment horizontal="center" vertical="center"/>
      <protection locked="0"/>
    </xf>
    <xf numFmtId="10" fontId="50" fillId="0" borderId="49" xfId="2" applyNumberFormat="1" applyFont="1" applyFill="1" applyBorder="1" applyAlignment="1" applyProtection="1">
      <alignment horizontal="center" vertical="center"/>
      <protection locked="0"/>
    </xf>
    <xf numFmtId="10" fontId="50" fillId="0" borderId="35" xfId="2" applyNumberFormat="1" applyFont="1" applyFill="1" applyBorder="1" applyAlignment="1" applyProtection="1">
      <alignment horizontal="center" vertical="center"/>
      <protection locked="0"/>
    </xf>
    <xf numFmtId="10" fontId="50" fillId="0" borderId="47" xfId="2" applyNumberFormat="1" applyFont="1" applyFill="1" applyBorder="1" applyAlignment="1" applyProtection="1">
      <alignment horizontal="center" vertical="center"/>
      <protection locked="0"/>
    </xf>
    <xf numFmtId="10" fontId="50" fillId="0" borderId="6" xfId="2" applyNumberFormat="1" applyFont="1" applyFill="1" applyBorder="1" applyAlignment="1" applyProtection="1">
      <alignment horizontal="center" vertical="center"/>
      <protection locked="0"/>
    </xf>
    <xf numFmtId="10" fontId="50" fillId="0" borderId="25" xfId="2" applyNumberFormat="1" applyFont="1" applyFill="1" applyBorder="1" applyAlignment="1" applyProtection="1">
      <alignment horizontal="center" vertical="center"/>
      <protection locked="0"/>
    </xf>
    <xf numFmtId="10" fontId="50" fillId="0" borderId="4" xfId="2" applyNumberFormat="1" applyFont="1" applyFill="1" applyBorder="1" applyAlignment="1" applyProtection="1">
      <alignment horizontal="center" vertical="center"/>
      <protection locked="0"/>
    </xf>
    <xf numFmtId="179" fontId="50" fillId="0" borderId="6" xfId="2" applyNumberFormat="1" applyFont="1" applyFill="1" applyBorder="1" applyAlignment="1">
      <alignment horizontal="center" vertical="center" wrapText="1"/>
    </xf>
    <xf numFmtId="179" fontId="50" fillId="0" borderId="4" xfId="2" applyNumberFormat="1" applyFont="1" applyFill="1" applyBorder="1" applyAlignment="1">
      <alignment horizontal="center" vertical="center" wrapText="1"/>
    </xf>
    <xf numFmtId="0" fontId="54" fillId="4" borderId="9" xfId="2" applyFont="1" applyFill="1" applyBorder="1" applyAlignment="1">
      <alignment horizontal="center" vertical="center"/>
    </xf>
    <xf numFmtId="0" fontId="54" fillId="4" borderId="7" xfId="2" applyFont="1" applyFill="1" applyBorder="1" applyAlignment="1">
      <alignment horizontal="center" vertical="center"/>
    </xf>
    <xf numFmtId="0" fontId="54" fillId="4" borderId="68" xfId="2" applyFont="1" applyFill="1" applyBorder="1" applyAlignment="1">
      <alignment horizontal="center" vertical="center"/>
    </xf>
    <xf numFmtId="0" fontId="54" fillId="4" borderId="67" xfId="2" applyFont="1" applyFill="1" applyBorder="1" applyAlignment="1">
      <alignment horizontal="center" vertical="center"/>
    </xf>
    <xf numFmtId="0" fontId="54" fillId="4" borderId="49" xfId="2" applyFont="1" applyFill="1" applyBorder="1" applyAlignment="1">
      <alignment horizontal="center" vertical="center"/>
    </xf>
    <xf numFmtId="0" fontId="54" fillId="4" borderId="47" xfId="2" applyFont="1" applyFill="1" applyBorder="1" applyAlignment="1">
      <alignment horizontal="center" vertical="center"/>
    </xf>
    <xf numFmtId="0" fontId="50" fillId="0" borderId="44" xfId="2" applyFont="1" applyFill="1" applyBorder="1" applyAlignment="1">
      <alignment horizontal="center" vertical="center" wrapText="1"/>
    </xf>
    <xf numFmtId="0" fontId="50" fillId="0" borderId="29" xfId="2" applyFont="1" applyFill="1" applyBorder="1" applyAlignment="1">
      <alignment horizontal="center" vertical="center" wrapText="1"/>
    </xf>
    <xf numFmtId="0" fontId="50" fillId="0" borderId="30" xfId="2" applyFont="1" applyFill="1" applyBorder="1" applyAlignment="1">
      <alignment horizontal="center" vertical="center" wrapText="1"/>
    </xf>
    <xf numFmtId="180" fontId="50" fillId="0" borderId="68" xfId="2" applyNumberFormat="1" applyFont="1" applyFill="1" applyBorder="1" applyAlignment="1" applyProtection="1">
      <alignment horizontal="center" vertical="center"/>
      <protection locked="0"/>
    </xf>
    <xf numFmtId="180" fontId="50" fillId="0" borderId="67" xfId="2" applyNumberFormat="1" applyFont="1" applyFill="1" applyBorder="1" applyAlignment="1" applyProtection="1">
      <alignment horizontal="center" vertical="center"/>
      <protection locked="0"/>
    </xf>
    <xf numFmtId="180" fontId="50" fillId="0" borderId="49" xfId="2" applyNumberFormat="1" applyFont="1" applyFill="1" applyBorder="1" applyAlignment="1" applyProtection="1">
      <alignment horizontal="center" vertical="center"/>
      <protection locked="0"/>
    </xf>
    <xf numFmtId="180" fontId="50" fillId="0" borderId="47" xfId="2" applyNumberFormat="1" applyFont="1" applyFill="1" applyBorder="1" applyAlignment="1" applyProtection="1">
      <alignment horizontal="center" vertical="center"/>
      <protection locked="0"/>
    </xf>
    <xf numFmtId="179" fontId="50" fillId="0" borderId="44" xfId="2" applyNumberFormat="1" applyFont="1" applyFill="1" applyBorder="1" applyAlignment="1">
      <alignment horizontal="center" vertical="center" wrapText="1"/>
    </xf>
    <xf numFmtId="179" fontId="50" fillId="0" borderId="30" xfId="2" applyNumberFormat="1" applyFont="1" applyFill="1" applyBorder="1" applyAlignment="1">
      <alignment horizontal="center" vertical="center" wrapText="1"/>
    </xf>
    <xf numFmtId="179" fontId="7" fillId="0" borderId="44" xfId="2" applyNumberFormat="1" applyFont="1" applyFill="1" applyBorder="1" applyAlignment="1" applyProtection="1">
      <alignment horizontal="center" vertical="center"/>
      <protection locked="0"/>
    </xf>
    <xf numFmtId="179" fontId="7" fillId="0" borderId="30" xfId="2" applyNumberFormat="1" applyFont="1" applyFill="1" applyBorder="1" applyAlignment="1" applyProtection="1">
      <alignment horizontal="center" vertical="center"/>
      <protection locked="0"/>
    </xf>
    <xf numFmtId="0" fontId="42" fillId="4" borderId="0" xfId="0" applyFont="1" applyFill="1" applyBorder="1" applyAlignment="1">
      <alignment horizontal="center" vertical="center"/>
    </xf>
    <xf numFmtId="0" fontId="42" fillId="4" borderId="0" xfId="0" applyFont="1" applyFill="1" applyAlignment="1">
      <alignment horizontal="center" vertical="center"/>
    </xf>
    <xf numFmtId="180" fontId="50" fillId="0" borderId="0" xfId="2" applyNumberFormat="1" applyFont="1" applyFill="1" applyBorder="1" applyAlignment="1" applyProtection="1">
      <alignment horizontal="center" vertical="center"/>
      <protection locked="0"/>
    </xf>
    <xf numFmtId="180" fontId="50" fillId="0" borderId="35" xfId="2" applyNumberFormat="1" applyFont="1" applyFill="1" applyBorder="1" applyAlignment="1" applyProtection="1">
      <alignment horizontal="center" vertical="center"/>
      <protection locked="0"/>
    </xf>
    <xf numFmtId="0" fontId="25" fillId="3" borderId="51" xfId="0" applyFont="1" applyFill="1" applyBorder="1" applyAlignment="1">
      <alignment horizontal="left" vertical="center"/>
    </xf>
    <xf numFmtId="0" fontId="25" fillId="3" borderId="52" xfId="0" applyFont="1" applyFill="1" applyBorder="1" applyAlignment="1">
      <alignment horizontal="left" vertical="center"/>
    </xf>
    <xf numFmtId="0" fontId="25" fillId="3" borderId="53" xfId="0" applyFont="1" applyFill="1" applyBorder="1" applyAlignment="1">
      <alignment horizontal="left" vertical="center"/>
    </xf>
    <xf numFmtId="0" fontId="25" fillId="0" borderId="39" xfId="0" applyFont="1" applyBorder="1" applyAlignment="1">
      <alignment horizontal="left" vertical="center"/>
    </xf>
    <xf numFmtId="0" fontId="25" fillId="0" borderId="40" xfId="0" applyFont="1" applyBorder="1" applyAlignment="1">
      <alignment horizontal="left" vertical="center"/>
    </xf>
    <xf numFmtId="0" fontId="25" fillId="0" borderId="45" xfId="0" applyFont="1" applyBorder="1" applyAlignment="1">
      <alignment horizontal="left" vertical="center"/>
    </xf>
    <xf numFmtId="0" fontId="23" fillId="0" borderId="37" xfId="0" applyFont="1" applyBorder="1" applyAlignment="1">
      <alignment horizontal="center" vertical="center"/>
    </xf>
    <xf numFmtId="0" fontId="23" fillId="0" borderId="5" xfId="0" applyFont="1" applyBorder="1" applyAlignment="1">
      <alignment horizontal="center" vertical="center"/>
    </xf>
    <xf numFmtId="0" fontId="22" fillId="4" borderId="0" xfId="0" applyFont="1" applyFill="1" applyAlignment="1">
      <alignment horizontal="center" vertical="center"/>
    </xf>
    <xf numFmtId="0" fontId="25" fillId="3" borderId="65" xfId="0" applyFont="1" applyFill="1" applyBorder="1" applyAlignment="1">
      <alignment horizontal="left" vertical="center"/>
    </xf>
    <xf numFmtId="0" fontId="23" fillId="0" borderId="5" xfId="0" applyFont="1" applyBorder="1" applyAlignment="1">
      <alignment horizontal="left" vertical="center" wrapText="1"/>
    </xf>
    <xf numFmtId="0" fontId="23" fillId="0" borderId="5" xfId="0" applyFont="1" applyBorder="1" applyAlignment="1">
      <alignment horizontal="left" vertical="center"/>
    </xf>
    <xf numFmtId="0" fontId="23" fillId="0" borderId="42" xfId="0" applyFont="1" applyBorder="1" applyAlignment="1">
      <alignment horizontal="left" vertical="center"/>
    </xf>
    <xf numFmtId="0" fontId="23" fillId="0" borderId="42" xfId="0" applyFont="1" applyBorder="1" applyAlignment="1">
      <alignment horizontal="center" vertical="center"/>
    </xf>
    <xf numFmtId="0" fontId="25" fillId="0" borderId="57" xfId="0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0" fontId="25" fillId="0" borderId="3" xfId="0" applyFont="1" applyBorder="1" applyAlignment="1">
      <alignment horizontal="center" vertical="center"/>
    </xf>
    <xf numFmtId="0" fontId="25" fillId="0" borderId="38" xfId="0" applyFont="1" applyBorder="1" applyAlignment="1">
      <alignment horizontal="center" vertical="center"/>
    </xf>
    <xf numFmtId="0" fontId="23" fillId="0" borderId="27" xfId="0" applyFont="1" applyBorder="1" applyAlignment="1">
      <alignment horizontal="center" vertical="center"/>
    </xf>
    <xf numFmtId="0" fontId="23" fillId="0" borderId="4" xfId="0" applyFont="1" applyBorder="1" applyAlignment="1">
      <alignment horizontal="center" vertical="center"/>
    </xf>
    <xf numFmtId="0" fontId="23" fillId="0" borderId="6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/>
    </xf>
    <xf numFmtId="0" fontId="25" fillId="0" borderId="37" xfId="0" applyFont="1" applyBorder="1" applyAlignment="1">
      <alignment horizontal="left" vertical="center"/>
    </xf>
    <xf numFmtId="0" fontId="25" fillId="0" borderId="5" xfId="0" applyFont="1" applyBorder="1" applyAlignment="1">
      <alignment horizontal="left" vertical="center"/>
    </xf>
    <xf numFmtId="0" fontId="25" fillId="0" borderId="42" xfId="0" applyFont="1" applyBorder="1" applyAlignment="1">
      <alignment horizontal="left" vertical="center"/>
    </xf>
    <xf numFmtId="0" fontId="25" fillId="0" borderId="37" xfId="0" applyFont="1" applyBorder="1" applyAlignment="1">
      <alignment horizontal="center" vertical="center"/>
    </xf>
    <xf numFmtId="0" fontId="25" fillId="0" borderId="5" xfId="0" applyFont="1" applyBorder="1" applyAlignment="1">
      <alignment horizontal="center" vertical="center"/>
    </xf>
    <xf numFmtId="0" fontId="25" fillId="0" borderId="42" xfId="0" applyFont="1" applyBorder="1" applyAlignment="1">
      <alignment horizontal="center" vertical="center"/>
    </xf>
    <xf numFmtId="0" fontId="25" fillId="0" borderId="34" xfId="0" applyFont="1" applyBorder="1" applyAlignment="1">
      <alignment horizontal="center" vertical="center"/>
    </xf>
    <xf numFmtId="0" fontId="25" fillId="0" borderId="47" xfId="0" applyFont="1" applyBorder="1" applyAlignment="1">
      <alignment horizontal="center" vertical="center"/>
    </xf>
    <xf numFmtId="0" fontId="25" fillId="0" borderId="49" xfId="0" applyFont="1" applyBorder="1" applyAlignment="1">
      <alignment horizontal="center" vertical="center"/>
    </xf>
    <xf numFmtId="0" fontId="25" fillId="0" borderId="36" xfId="0" applyFont="1" applyBorder="1" applyAlignment="1">
      <alignment horizontal="center" vertical="center"/>
    </xf>
  </cellXfs>
  <cellStyles count="10">
    <cellStyle name="0,0_x000d__x000a_NA_x000d__x000a_" xfId="3"/>
    <cellStyle name="常规" xfId="0" builtinId="0"/>
    <cellStyle name="常规 2" xfId="4"/>
    <cellStyle name="常规 2 2" xfId="5"/>
    <cellStyle name="常规 3" xfId="6"/>
    <cellStyle name="常规 4" xfId="7"/>
    <cellStyle name="常规 4 2" xfId="8"/>
    <cellStyle name="常规 5" xfId="1"/>
    <cellStyle name="常规 6" xfId="9"/>
    <cellStyle name="常规_sheet" xfId="2"/>
  </cellStyles>
  <dxfs count="10"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Medium9"/>
  <colors>
    <mruColors>
      <color rgb="FF0000FF"/>
      <color rgb="FF00FFFF"/>
      <color rgb="FFFF80FF"/>
      <color rgb="FFFF00FF"/>
      <color rgb="FF008000"/>
      <color rgb="FFFFFF00"/>
      <color rgb="FFFF0000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10" Target="sharedStrings.xml" Type="http://schemas.openxmlformats.org/officeDocument/2006/relationships/sharedStrings"/>
<Relationship Id="rId11" Target="calcChain.xml" Type="http://schemas.openxmlformats.org/officeDocument/2006/relationships/calcChain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worksheets/sheet6.xml" Type="http://schemas.openxmlformats.org/officeDocument/2006/relationships/worksheet"/>
<Relationship Id="rId7" Target="worksheets/sheet7.xml" Type="http://schemas.openxmlformats.org/officeDocument/2006/relationships/worksheet"/>
<Relationship Id="rId8" Target="theme/theme1.xml" Type="http://schemas.openxmlformats.org/officeDocument/2006/relationships/theme"/>
<Relationship Id="rId9" Target="styles.xml" Type="http://schemas.openxmlformats.org/officeDocument/2006/relationships/styles"/>
</Relationships>

</file>

<file path=xl/drawings/_rels/drawing1.xml.rels><?xml version="1.0" encoding="UTF-8" standalone="no"?>
<Relationships xmlns="http://schemas.openxmlformats.org/package/2006/relationships">
<Relationship Id="rId1" Target="../media/image1.jpeg" Type="http://schemas.openxmlformats.org/officeDocument/2006/relationships/image"/>
<Relationship Id="rId2" Target="../media/image2.jpeg" Type="http://schemas.openxmlformats.org/officeDocument/2006/relationships/image"/>
</Relationships>

</file>

<file path=xl/drawings/_rels/drawing2.xml.rels><?xml version="1.0" encoding="UTF-8" standalone="no"?>
<Relationships xmlns="http://schemas.openxmlformats.org/package/2006/relationships">
<Relationship Id="rId1" Target="../media/image3.jpeg" Type="http://schemas.openxmlformats.org/officeDocument/2006/relationships/image"/>
<Relationship Id="rId10" Target="../media/image12.jpeg" Type="http://schemas.openxmlformats.org/officeDocument/2006/relationships/image"/>
<Relationship Id="rId11" Target="../media/image13.jpeg" Type="http://schemas.openxmlformats.org/officeDocument/2006/relationships/image"/>
<Relationship Id="rId12" Target="../media/image14.jpeg" Type="http://schemas.openxmlformats.org/officeDocument/2006/relationships/image"/>
<Relationship Id="rId13" Target="../media/image15.jpeg" Type="http://schemas.openxmlformats.org/officeDocument/2006/relationships/image"/>
<Relationship Id="rId14" Target="../media/image16.jpeg" Type="http://schemas.openxmlformats.org/officeDocument/2006/relationships/image"/>
<Relationship Id="rId15" Target="../media/image17.jpeg" Type="http://schemas.openxmlformats.org/officeDocument/2006/relationships/image"/>
<Relationship Id="rId16" Target="../media/image18.jpeg" Type="http://schemas.openxmlformats.org/officeDocument/2006/relationships/image"/>
<Relationship Id="rId17" Target="../media/image19.jpeg" Type="http://schemas.openxmlformats.org/officeDocument/2006/relationships/image"/>
<Relationship Id="rId18" Target="../media/image20.jpeg" Type="http://schemas.openxmlformats.org/officeDocument/2006/relationships/image"/>
<Relationship Id="rId19" Target="../media/image21.jpeg" Type="http://schemas.openxmlformats.org/officeDocument/2006/relationships/image"/>
<Relationship Id="rId2" Target="../media/image4.jpeg" Type="http://schemas.openxmlformats.org/officeDocument/2006/relationships/image"/>
<Relationship Id="rId20" Target="../media/image22.jpeg" Type="http://schemas.openxmlformats.org/officeDocument/2006/relationships/image"/>
<Relationship Id="rId21" Target="../media/image23.jpeg" Type="http://schemas.openxmlformats.org/officeDocument/2006/relationships/image"/>
<Relationship Id="rId22" Target="../media/image24.jpeg" Type="http://schemas.openxmlformats.org/officeDocument/2006/relationships/image"/>
<Relationship Id="rId23" Target="../media/image25.jpeg" Type="http://schemas.openxmlformats.org/officeDocument/2006/relationships/image"/>
<Relationship Id="rId24" Target="../media/image26.jpeg" Type="http://schemas.openxmlformats.org/officeDocument/2006/relationships/image"/>
<Relationship Id="rId25" Target="../media/image27.jpeg" Type="http://schemas.openxmlformats.org/officeDocument/2006/relationships/image"/>
<Relationship Id="rId26" Target="../media/image28.jpeg" Type="http://schemas.openxmlformats.org/officeDocument/2006/relationships/image"/>
<Relationship Id="rId27" Target="../media/image29.jpeg" Type="http://schemas.openxmlformats.org/officeDocument/2006/relationships/image"/>
<Relationship Id="rId28" Target="../media/image30.jpeg" Type="http://schemas.openxmlformats.org/officeDocument/2006/relationships/image"/>
<Relationship Id="rId29" Target="../media/image31.jpeg" Type="http://schemas.openxmlformats.org/officeDocument/2006/relationships/image"/>
<Relationship Id="rId3" Target="../media/image5.jpeg" Type="http://schemas.openxmlformats.org/officeDocument/2006/relationships/image"/>
<Relationship Id="rId30" Target="../media/image32.jpeg" Type="http://schemas.openxmlformats.org/officeDocument/2006/relationships/image"/>
<Relationship Id="rId31" Target="../media/image33.jpeg" Type="http://schemas.openxmlformats.org/officeDocument/2006/relationships/image"/>
<Relationship Id="rId32" Target="../media/image34.jpeg" Type="http://schemas.openxmlformats.org/officeDocument/2006/relationships/image"/>
<Relationship Id="rId4" Target="../media/image6.jpeg" Type="http://schemas.openxmlformats.org/officeDocument/2006/relationships/image"/>
<Relationship Id="rId5" Target="../media/image7.jpeg" Type="http://schemas.openxmlformats.org/officeDocument/2006/relationships/image"/>
<Relationship Id="rId6" Target="../media/image8.jpeg" Type="http://schemas.openxmlformats.org/officeDocument/2006/relationships/image"/>
<Relationship Id="rId7" Target="../media/image9.jpeg" Type="http://schemas.openxmlformats.org/officeDocument/2006/relationships/image"/>
<Relationship Id="rId8" Target="../media/image10.jpeg" Type="http://schemas.openxmlformats.org/officeDocument/2006/relationships/image"/>
<Relationship Id="rId9" Target="../media/image11.jpeg" Type="http://schemas.openxmlformats.org/officeDocument/2006/relationships/image"/>
</Relationships>

</file>

<file path=xl/drawings/_rels/drawing3.xml.rels><?xml version="1.0" encoding="UTF-8" standalone="no"?>
<Relationships xmlns="http://schemas.openxmlformats.org/package/2006/relationships">
<Relationship Id="rId1" Target="../media/image35.jpeg" Type="http://schemas.openxmlformats.org/officeDocument/2006/relationships/image"/>
<Relationship Id="rId10" Target="../media/image44.jpeg" Type="http://schemas.openxmlformats.org/officeDocument/2006/relationships/image"/>
<Relationship Id="rId11" Target="../media/image45.jpeg" Type="http://schemas.openxmlformats.org/officeDocument/2006/relationships/image"/>
<Relationship Id="rId12" Target="../media/image46.jpeg" Type="http://schemas.openxmlformats.org/officeDocument/2006/relationships/image"/>
<Relationship Id="rId13" Target="../media/image47.jpeg" Type="http://schemas.openxmlformats.org/officeDocument/2006/relationships/image"/>
<Relationship Id="rId14" Target="../media/image48.jpeg" Type="http://schemas.openxmlformats.org/officeDocument/2006/relationships/image"/>
<Relationship Id="rId15" Target="../media/image49.jpeg" Type="http://schemas.openxmlformats.org/officeDocument/2006/relationships/image"/>
<Relationship Id="rId16" Target="../media/image50.jpeg" Type="http://schemas.openxmlformats.org/officeDocument/2006/relationships/image"/>
<Relationship Id="rId17" Target="../media/image51.jpeg" Type="http://schemas.openxmlformats.org/officeDocument/2006/relationships/image"/>
<Relationship Id="rId18" Target="../media/image52.jpeg" Type="http://schemas.openxmlformats.org/officeDocument/2006/relationships/image"/>
<Relationship Id="rId2" Target="../media/image36.jpeg" Type="http://schemas.openxmlformats.org/officeDocument/2006/relationships/image"/>
<Relationship Id="rId3" Target="../media/image37.jpeg" Type="http://schemas.openxmlformats.org/officeDocument/2006/relationships/image"/>
<Relationship Id="rId4" Target="../media/image38.jpeg" Type="http://schemas.openxmlformats.org/officeDocument/2006/relationships/image"/>
<Relationship Id="rId5" Target="../media/image39.jpeg" Type="http://schemas.openxmlformats.org/officeDocument/2006/relationships/image"/>
<Relationship Id="rId6" Target="../media/image40.jpeg" Type="http://schemas.openxmlformats.org/officeDocument/2006/relationships/image"/>
<Relationship Id="rId7" Target="../media/image41.jpeg" Type="http://schemas.openxmlformats.org/officeDocument/2006/relationships/image"/>
<Relationship Id="rId8" Target="../media/image42.jpeg" Type="http://schemas.openxmlformats.org/officeDocument/2006/relationships/image"/>
<Relationship Id="rId9" Target="../media/image43.jpeg" Type="http://schemas.openxmlformats.org/officeDocument/2006/relationships/image"/>
</Relationships>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0</xdr:colOff>
      <xdr:row>32</xdr:row>
      <xdr:rowOff>0</xdr:rowOff>
    </xdr:from>
    <xdr:to>
      <xdr:col>18</xdr:col>
      <xdr:colOff>0</xdr:colOff>
      <xdr:row>33</xdr:row>
      <xdr:rowOff>0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18</xdr:col>
      <xdr:colOff>0</xdr:colOff>
      <xdr:row>32</xdr:row>
      <xdr:rowOff>0</xdr:rowOff>
    </xdr:from>
    <xdr:to>
      <xdr:col>37</xdr:col>
      <xdr:colOff>0</xdr:colOff>
      <xdr:row>33</xdr:row>
      <xdr:rowOff>0</xdr:rowOff>
    </xdr:to>
    <xdr:pic>
      <xdr:nvPicPr>
        <xdr:cNvPr id="2" name="Picture 1" descr="Picture"/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0</xdr:colOff>
      <xdr:row>5</xdr:row>
      <xdr:rowOff>0</xdr:rowOff>
    </xdr:from>
    <xdr:to>
      <xdr:col>1</xdr:col>
      <xdr:colOff>0</xdr:colOff>
      <xdr:row>6</xdr:row>
      <xdr:rowOff>0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1</xdr:col>
      <xdr:colOff>0</xdr:colOff>
      <xdr:row>5</xdr:row>
      <xdr:rowOff>0</xdr:rowOff>
    </xdr:from>
    <xdr:to>
      <xdr:col>2</xdr:col>
      <xdr:colOff>0</xdr:colOff>
      <xdr:row>6</xdr:row>
      <xdr:rowOff>0</xdr:rowOff>
    </xdr:to>
    <xdr:pic>
      <xdr:nvPicPr>
        <xdr:cNvPr id="2" name="Picture 1" descr="Picture"/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2</xdr:col>
      <xdr:colOff>0</xdr:colOff>
      <xdr:row>5</xdr:row>
      <xdr:rowOff>0</xdr:rowOff>
    </xdr:from>
    <xdr:to>
      <xdr:col>3</xdr:col>
      <xdr:colOff>0</xdr:colOff>
      <xdr:row>6</xdr:row>
      <xdr:rowOff>0</xdr:rowOff>
    </xdr:to>
    <xdr:pic>
      <xdr:nvPicPr>
        <xdr:cNvPr id="3" name="Picture 1" descr="Picture"/>
        <xdr:cNvPicPr>
          <a:picLocks noChangeAspect="true"/>
        </xdr:cNvPicPr>
      </xdr:nvPicPr>
      <xdr:blipFill>
        <a:blip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3</xdr:col>
      <xdr:colOff>0</xdr:colOff>
      <xdr:row>5</xdr:row>
      <xdr:rowOff>0</xdr:rowOff>
    </xdr:from>
    <xdr:to>
      <xdr:col>4</xdr:col>
      <xdr:colOff>0</xdr:colOff>
      <xdr:row>6</xdr:row>
      <xdr:rowOff>0</xdr:rowOff>
    </xdr:to>
    <xdr:pic>
      <xdr:nvPicPr>
        <xdr:cNvPr id="4" name="Picture 1" descr="Picture"/>
        <xdr:cNvPicPr>
          <a:picLocks noChangeAspect="true"/>
        </xdr:cNvPicPr>
      </xdr:nvPicPr>
      <xdr:blipFill>
        <a:blip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4</xdr:col>
      <xdr:colOff>0</xdr:colOff>
      <xdr:row>5</xdr:row>
      <xdr:rowOff>0</xdr:rowOff>
    </xdr:from>
    <xdr:to>
      <xdr:col>5</xdr:col>
      <xdr:colOff>0</xdr:colOff>
      <xdr:row>6</xdr:row>
      <xdr:rowOff>0</xdr:rowOff>
    </xdr:to>
    <xdr:pic>
      <xdr:nvPicPr>
        <xdr:cNvPr id="5" name="Picture 1" descr="Picture"/>
        <xdr:cNvPicPr>
          <a:picLocks noChangeAspect="true"/>
        </xdr:cNvPicPr>
      </xdr:nvPicPr>
      <xdr:blipFill>
        <a:blip r:embed="rId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5</xdr:col>
      <xdr:colOff>0</xdr:colOff>
      <xdr:row>5</xdr:row>
      <xdr:rowOff>0</xdr:rowOff>
    </xdr:from>
    <xdr:to>
      <xdr:col>6</xdr:col>
      <xdr:colOff>0</xdr:colOff>
      <xdr:row>6</xdr:row>
      <xdr:rowOff>0</xdr:rowOff>
    </xdr:to>
    <xdr:pic>
      <xdr:nvPicPr>
        <xdr:cNvPr id="6" name="Picture 1" descr="Picture"/>
        <xdr:cNvPicPr>
          <a:picLocks noChangeAspect="true"/>
        </xdr:cNvPicPr>
      </xdr:nvPicPr>
      <xdr:blipFill>
        <a:blip r:embed="rId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6</xdr:col>
      <xdr:colOff>0</xdr:colOff>
      <xdr:row>5</xdr:row>
      <xdr:rowOff>0</xdr:rowOff>
    </xdr:from>
    <xdr:to>
      <xdr:col>7</xdr:col>
      <xdr:colOff>0</xdr:colOff>
      <xdr:row>6</xdr:row>
      <xdr:rowOff>0</xdr:rowOff>
    </xdr:to>
    <xdr:pic>
      <xdr:nvPicPr>
        <xdr:cNvPr id="7" name="Picture 1" descr="Picture"/>
        <xdr:cNvPicPr>
          <a:picLocks noChangeAspect="true"/>
        </xdr:cNvPicPr>
      </xdr:nvPicPr>
      <xdr:blipFill>
        <a:blip r:embed="rId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7</xdr:col>
      <xdr:colOff>0</xdr:colOff>
      <xdr:row>5</xdr:row>
      <xdr:rowOff>0</xdr:rowOff>
    </xdr:from>
    <xdr:to>
      <xdr:col>8</xdr:col>
      <xdr:colOff>0</xdr:colOff>
      <xdr:row>6</xdr:row>
      <xdr:rowOff>0</xdr:rowOff>
    </xdr:to>
    <xdr:pic>
      <xdr:nvPicPr>
        <xdr:cNvPr id="8" name="Picture 1" descr="Picture"/>
        <xdr:cNvPicPr>
          <a:picLocks noChangeAspect="true"/>
        </xdr:cNvPicPr>
      </xdr:nvPicPr>
      <xdr:blipFill>
        <a:blip r:embed="rId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0</xdr:col>
      <xdr:colOff>0</xdr:colOff>
      <xdr:row>9</xdr:row>
      <xdr:rowOff>0</xdr:rowOff>
    </xdr:from>
    <xdr:to>
      <xdr:col>1</xdr:col>
      <xdr:colOff>0</xdr:colOff>
      <xdr:row>10</xdr:row>
      <xdr:rowOff>0</xdr:rowOff>
    </xdr:to>
    <xdr:pic>
      <xdr:nvPicPr>
        <xdr:cNvPr id="9" name="Picture 1" descr="Picture"/>
        <xdr:cNvPicPr>
          <a:picLocks noChangeAspect="true"/>
        </xdr:cNvPicPr>
      </xdr:nvPicPr>
      <xdr:blipFill>
        <a:blip r:embed="rId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1</xdr:col>
      <xdr:colOff>0</xdr:colOff>
      <xdr:row>9</xdr:row>
      <xdr:rowOff>0</xdr:rowOff>
    </xdr:from>
    <xdr:to>
      <xdr:col>2</xdr:col>
      <xdr:colOff>0</xdr:colOff>
      <xdr:row>10</xdr:row>
      <xdr:rowOff>0</xdr:rowOff>
    </xdr:to>
    <xdr:pic>
      <xdr:nvPicPr>
        <xdr:cNvPr id="10" name="Picture 1" descr="Picture"/>
        <xdr:cNvPicPr>
          <a:picLocks noChangeAspect="true"/>
        </xdr:cNvPicPr>
      </xdr:nvPicPr>
      <xdr:blipFill>
        <a:blip r:embed="rId1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2</xdr:col>
      <xdr:colOff>0</xdr:colOff>
      <xdr:row>9</xdr:row>
      <xdr:rowOff>0</xdr:rowOff>
    </xdr:from>
    <xdr:to>
      <xdr:col>3</xdr:col>
      <xdr:colOff>0</xdr:colOff>
      <xdr:row>10</xdr:row>
      <xdr:rowOff>0</xdr:rowOff>
    </xdr:to>
    <xdr:pic>
      <xdr:nvPicPr>
        <xdr:cNvPr id="11" name="Picture 1" descr="Picture"/>
        <xdr:cNvPicPr>
          <a:picLocks noChangeAspect="true"/>
        </xdr:cNvPicPr>
      </xdr:nvPicPr>
      <xdr:blipFill>
        <a:blip r:embed="rId1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3</xdr:col>
      <xdr:colOff>0</xdr:colOff>
      <xdr:row>9</xdr:row>
      <xdr:rowOff>0</xdr:rowOff>
    </xdr:from>
    <xdr:to>
      <xdr:col>4</xdr:col>
      <xdr:colOff>0</xdr:colOff>
      <xdr:row>10</xdr:row>
      <xdr:rowOff>0</xdr:rowOff>
    </xdr:to>
    <xdr:pic>
      <xdr:nvPicPr>
        <xdr:cNvPr id="12" name="Picture 1" descr="Picture"/>
        <xdr:cNvPicPr>
          <a:picLocks noChangeAspect="true"/>
        </xdr:cNvPicPr>
      </xdr:nvPicPr>
      <xdr:blipFill>
        <a:blip r:embed="rId1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4</xdr:col>
      <xdr:colOff>0</xdr:colOff>
      <xdr:row>9</xdr:row>
      <xdr:rowOff>0</xdr:rowOff>
    </xdr:from>
    <xdr:to>
      <xdr:col>5</xdr:col>
      <xdr:colOff>0</xdr:colOff>
      <xdr:row>10</xdr:row>
      <xdr:rowOff>0</xdr:rowOff>
    </xdr:to>
    <xdr:pic>
      <xdr:nvPicPr>
        <xdr:cNvPr id="13" name="Picture 1" descr="Picture"/>
        <xdr:cNvPicPr>
          <a:picLocks noChangeAspect="true"/>
        </xdr:cNvPicPr>
      </xdr:nvPicPr>
      <xdr:blipFill>
        <a:blip r:embed="rId1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5</xdr:col>
      <xdr:colOff>0</xdr:colOff>
      <xdr:row>9</xdr:row>
      <xdr:rowOff>0</xdr:rowOff>
    </xdr:from>
    <xdr:to>
      <xdr:col>6</xdr:col>
      <xdr:colOff>0</xdr:colOff>
      <xdr:row>10</xdr:row>
      <xdr:rowOff>0</xdr:rowOff>
    </xdr:to>
    <xdr:pic>
      <xdr:nvPicPr>
        <xdr:cNvPr id="14" name="Picture 1" descr="Picture"/>
        <xdr:cNvPicPr>
          <a:picLocks noChangeAspect="true"/>
        </xdr:cNvPicPr>
      </xdr:nvPicPr>
      <xdr:blipFill>
        <a:blip r:embed="rId1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6</xdr:col>
      <xdr:colOff>0</xdr:colOff>
      <xdr:row>9</xdr:row>
      <xdr:rowOff>0</xdr:rowOff>
    </xdr:from>
    <xdr:to>
      <xdr:col>7</xdr:col>
      <xdr:colOff>0</xdr:colOff>
      <xdr:row>10</xdr:row>
      <xdr:rowOff>0</xdr:rowOff>
    </xdr:to>
    <xdr:pic>
      <xdr:nvPicPr>
        <xdr:cNvPr id="15" name="Picture 1" descr="Picture"/>
        <xdr:cNvPicPr>
          <a:picLocks noChangeAspect="true"/>
        </xdr:cNvPicPr>
      </xdr:nvPicPr>
      <xdr:blipFill>
        <a:blip r:embed="rId1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7</xdr:col>
      <xdr:colOff>0</xdr:colOff>
      <xdr:row>9</xdr:row>
      <xdr:rowOff>0</xdr:rowOff>
    </xdr:from>
    <xdr:to>
      <xdr:col>8</xdr:col>
      <xdr:colOff>0</xdr:colOff>
      <xdr:row>10</xdr:row>
      <xdr:rowOff>0</xdr:rowOff>
    </xdr:to>
    <xdr:pic>
      <xdr:nvPicPr>
        <xdr:cNvPr id="16" name="Picture 1" descr="Picture"/>
        <xdr:cNvPicPr>
          <a:picLocks noChangeAspect="true"/>
        </xdr:cNvPicPr>
      </xdr:nvPicPr>
      <xdr:blipFill>
        <a:blip r:embed="rId1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0</xdr:col>
      <xdr:colOff>0</xdr:colOff>
      <xdr:row>13</xdr:row>
      <xdr:rowOff>0</xdr:rowOff>
    </xdr:from>
    <xdr:to>
      <xdr:col>1</xdr:col>
      <xdr:colOff>0</xdr:colOff>
      <xdr:row>14</xdr:row>
      <xdr:rowOff>0</xdr:rowOff>
    </xdr:to>
    <xdr:pic>
      <xdr:nvPicPr>
        <xdr:cNvPr id="17" name="Picture 1" descr="Picture"/>
        <xdr:cNvPicPr>
          <a:picLocks noChangeAspect="true"/>
        </xdr:cNvPicPr>
      </xdr:nvPicPr>
      <xdr:blipFill>
        <a:blip r:embed="rId1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1</xdr:col>
      <xdr:colOff>0</xdr:colOff>
      <xdr:row>13</xdr:row>
      <xdr:rowOff>0</xdr:rowOff>
    </xdr:from>
    <xdr:to>
      <xdr:col>2</xdr:col>
      <xdr:colOff>0</xdr:colOff>
      <xdr:row>14</xdr:row>
      <xdr:rowOff>0</xdr:rowOff>
    </xdr:to>
    <xdr:pic>
      <xdr:nvPicPr>
        <xdr:cNvPr id="18" name="Picture 1" descr="Picture"/>
        <xdr:cNvPicPr>
          <a:picLocks noChangeAspect="true"/>
        </xdr:cNvPicPr>
      </xdr:nvPicPr>
      <xdr:blipFill>
        <a:blip r:embed="rId1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2</xdr:col>
      <xdr:colOff>0</xdr:colOff>
      <xdr:row>13</xdr:row>
      <xdr:rowOff>0</xdr:rowOff>
    </xdr:from>
    <xdr:to>
      <xdr:col>3</xdr:col>
      <xdr:colOff>0</xdr:colOff>
      <xdr:row>14</xdr:row>
      <xdr:rowOff>0</xdr:rowOff>
    </xdr:to>
    <xdr:pic>
      <xdr:nvPicPr>
        <xdr:cNvPr id="19" name="Picture 1" descr="Picture"/>
        <xdr:cNvPicPr>
          <a:picLocks noChangeAspect="true"/>
        </xdr:cNvPicPr>
      </xdr:nvPicPr>
      <xdr:blipFill>
        <a:blip r:embed="rId1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3</xdr:col>
      <xdr:colOff>0</xdr:colOff>
      <xdr:row>13</xdr:row>
      <xdr:rowOff>0</xdr:rowOff>
    </xdr:from>
    <xdr:to>
      <xdr:col>4</xdr:col>
      <xdr:colOff>0</xdr:colOff>
      <xdr:row>14</xdr:row>
      <xdr:rowOff>0</xdr:rowOff>
    </xdr:to>
    <xdr:pic>
      <xdr:nvPicPr>
        <xdr:cNvPr id="20" name="Picture 1" descr="Picture"/>
        <xdr:cNvPicPr>
          <a:picLocks noChangeAspect="true"/>
        </xdr:cNvPicPr>
      </xdr:nvPicPr>
      <xdr:blipFill>
        <a:blip r:embed="rId2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4</xdr:col>
      <xdr:colOff>0</xdr:colOff>
      <xdr:row>13</xdr:row>
      <xdr:rowOff>0</xdr:rowOff>
    </xdr:from>
    <xdr:to>
      <xdr:col>5</xdr:col>
      <xdr:colOff>0</xdr:colOff>
      <xdr:row>14</xdr:row>
      <xdr:rowOff>0</xdr:rowOff>
    </xdr:to>
    <xdr:pic>
      <xdr:nvPicPr>
        <xdr:cNvPr id="21" name="Picture 1" descr="Picture"/>
        <xdr:cNvPicPr>
          <a:picLocks noChangeAspect="true"/>
        </xdr:cNvPicPr>
      </xdr:nvPicPr>
      <xdr:blipFill>
        <a:blip r:embed="rId2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5</xdr:col>
      <xdr:colOff>0</xdr:colOff>
      <xdr:row>13</xdr:row>
      <xdr:rowOff>0</xdr:rowOff>
    </xdr:from>
    <xdr:to>
      <xdr:col>6</xdr:col>
      <xdr:colOff>0</xdr:colOff>
      <xdr:row>14</xdr:row>
      <xdr:rowOff>0</xdr:rowOff>
    </xdr:to>
    <xdr:pic>
      <xdr:nvPicPr>
        <xdr:cNvPr id="22" name="Picture 1" descr="Picture"/>
        <xdr:cNvPicPr>
          <a:picLocks noChangeAspect="true"/>
        </xdr:cNvPicPr>
      </xdr:nvPicPr>
      <xdr:blipFill>
        <a:blip r:embed="rId2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6</xdr:col>
      <xdr:colOff>0</xdr:colOff>
      <xdr:row>13</xdr:row>
      <xdr:rowOff>0</xdr:rowOff>
    </xdr:from>
    <xdr:to>
      <xdr:col>7</xdr:col>
      <xdr:colOff>0</xdr:colOff>
      <xdr:row>14</xdr:row>
      <xdr:rowOff>0</xdr:rowOff>
    </xdr:to>
    <xdr:pic>
      <xdr:nvPicPr>
        <xdr:cNvPr id="23" name="Picture 1" descr="Picture"/>
        <xdr:cNvPicPr>
          <a:picLocks noChangeAspect="true"/>
        </xdr:cNvPicPr>
      </xdr:nvPicPr>
      <xdr:blipFill>
        <a:blip r:embed="rId2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7</xdr:col>
      <xdr:colOff>0</xdr:colOff>
      <xdr:row>13</xdr:row>
      <xdr:rowOff>0</xdr:rowOff>
    </xdr:from>
    <xdr:to>
      <xdr:col>8</xdr:col>
      <xdr:colOff>0</xdr:colOff>
      <xdr:row>14</xdr:row>
      <xdr:rowOff>0</xdr:rowOff>
    </xdr:to>
    <xdr:pic>
      <xdr:nvPicPr>
        <xdr:cNvPr id="24" name="Picture 1" descr="Picture"/>
        <xdr:cNvPicPr>
          <a:picLocks noChangeAspect="true"/>
        </xdr:cNvPicPr>
      </xdr:nvPicPr>
      <xdr:blipFill>
        <a:blip r:embed="rId2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0</xdr:col>
      <xdr:colOff>0</xdr:colOff>
      <xdr:row>17</xdr:row>
      <xdr:rowOff>0</xdr:rowOff>
    </xdr:from>
    <xdr:to>
      <xdr:col>1</xdr:col>
      <xdr:colOff>0</xdr:colOff>
      <xdr:row>18</xdr:row>
      <xdr:rowOff>0</xdr:rowOff>
    </xdr:to>
    <xdr:pic>
      <xdr:nvPicPr>
        <xdr:cNvPr id="25" name="Picture 1" descr="Picture"/>
        <xdr:cNvPicPr>
          <a:picLocks noChangeAspect="true"/>
        </xdr:cNvPicPr>
      </xdr:nvPicPr>
      <xdr:blipFill>
        <a:blip r:embed="rId2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1</xdr:col>
      <xdr:colOff>0</xdr:colOff>
      <xdr:row>17</xdr:row>
      <xdr:rowOff>0</xdr:rowOff>
    </xdr:from>
    <xdr:to>
      <xdr:col>2</xdr:col>
      <xdr:colOff>0</xdr:colOff>
      <xdr:row>18</xdr:row>
      <xdr:rowOff>0</xdr:rowOff>
    </xdr:to>
    <xdr:pic>
      <xdr:nvPicPr>
        <xdr:cNvPr id="26" name="Picture 1" descr="Picture"/>
        <xdr:cNvPicPr>
          <a:picLocks noChangeAspect="true"/>
        </xdr:cNvPicPr>
      </xdr:nvPicPr>
      <xdr:blipFill>
        <a:blip r:embed="rId2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2</xdr:col>
      <xdr:colOff>0</xdr:colOff>
      <xdr:row>17</xdr:row>
      <xdr:rowOff>0</xdr:rowOff>
    </xdr:from>
    <xdr:to>
      <xdr:col>3</xdr:col>
      <xdr:colOff>0</xdr:colOff>
      <xdr:row>18</xdr:row>
      <xdr:rowOff>0</xdr:rowOff>
    </xdr:to>
    <xdr:pic>
      <xdr:nvPicPr>
        <xdr:cNvPr id="27" name="Picture 1" descr="Picture"/>
        <xdr:cNvPicPr>
          <a:picLocks noChangeAspect="true"/>
        </xdr:cNvPicPr>
      </xdr:nvPicPr>
      <xdr:blipFill>
        <a:blip r:embed="rId2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3</xdr:col>
      <xdr:colOff>0</xdr:colOff>
      <xdr:row>17</xdr:row>
      <xdr:rowOff>0</xdr:rowOff>
    </xdr:from>
    <xdr:to>
      <xdr:col>4</xdr:col>
      <xdr:colOff>0</xdr:colOff>
      <xdr:row>18</xdr:row>
      <xdr:rowOff>0</xdr:rowOff>
    </xdr:to>
    <xdr:pic>
      <xdr:nvPicPr>
        <xdr:cNvPr id="28" name="Picture 1" descr="Picture"/>
        <xdr:cNvPicPr>
          <a:picLocks noChangeAspect="true"/>
        </xdr:cNvPicPr>
      </xdr:nvPicPr>
      <xdr:blipFill>
        <a:blip r:embed="rId2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4</xdr:col>
      <xdr:colOff>0</xdr:colOff>
      <xdr:row>17</xdr:row>
      <xdr:rowOff>0</xdr:rowOff>
    </xdr:from>
    <xdr:to>
      <xdr:col>5</xdr:col>
      <xdr:colOff>0</xdr:colOff>
      <xdr:row>18</xdr:row>
      <xdr:rowOff>0</xdr:rowOff>
    </xdr:to>
    <xdr:pic>
      <xdr:nvPicPr>
        <xdr:cNvPr id="29" name="Picture 1" descr="Picture"/>
        <xdr:cNvPicPr>
          <a:picLocks noChangeAspect="true"/>
        </xdr:cNvPicPr>
      </xdr:nvPicPr>
      <xdr:blipFill>
        <a:blip r:embed="rId2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5</xdr:col>
      <xdr:colOff>0</xdr:colOff>
      <xdr:row>17</xdr:row>
      <xdr:rowOff>0</xdr:rowOff>
    </xdr:from>
    <xdr:to>
      <xdr:col>6</xdr:col>
      <xdr:colOff>0</xdr:colOff>
      <xdr:row>18</xdr:row>
      <xdr:rowOff>0</xdr:rowOff>
    </xdr:to>
    <xdr:pic>
      <xdr:nvPicPr>
        <xdr:cNvPr id="30" name="Picture 1" descr="Picture"/>
        <xdr:cNvPicPr>
          <a:picLocks noChangeAspect="true"/>
        </xdr:cNvPicPr>
      </xdr:nvPicPr>
      <xdr:blipFill>
        <a:blip r:embed="rId3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6</xdr:col>
      <xdr:colOff>0</xdr:colOff>
      <xdr:row>17</xdr:row>
      <xdr:rowOff>0</xdr:rowOff>
    </xdr:from>
    <xdr:to>
      <xdr:col>7</xdr:col>
      <xdr:colOff>0</xdr:colOff>
      <xdr:row>18</xdr:row>
      <xdr:rowOff>0</xdr:rowOff>
    </xdr:to>
    <xdr:pic>
      <xdr:nvPicPr>
        <xdr:cNvPr id="31" name="Picture 1" descr="Picture"/>
        <xdr:cNvPicPr>
          <a:picLocks noChangeAspect="true"/>
        </xdr:cNvPicPr>
      </xdr:nvPicPr>
      <xdr:blipFill>
        <a:blip r:embed="rId3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7</xdr:col>
      <xdr:colOff>0</xdr:colOff>
      <xdr:row>17</xdr:row>
      <xdr:rowOff>0</xdr:rowOff>
    </xdr:from>
    <xdr:to>
      <xdr:col>8</xdr:col>
      <xdr:colOff>0</xdr:colOff>
      <xdr:row>18</xdr:row>
      <xdr:rowOff>0</xdr:rowOff>
    </xdr:to>
    <xdr:pic>
      <xdr:nvPicPr>
        <xdr:cNvPr id="32" name="Picture 1" descr="Picture"/>
        <xdr:cNvPicPr>
          <a:picLocks noChangeAspect="true"/>
        </xdr:cNvPicPr>
      </xdr:nvPicPr>
      <xdr:blipFill>
        <a:blip r:embed="rId3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0</xdr:colOff>
      <xdr:row>26</xdr:row>
      <xdr:rowOff>0</xdr:rowOff>
    </xdr:from>
    <xdr:to>
      <xdr:col>2</xdr:col>
      <xdr:colOff>0</xdr:colOff>
      <xdr:row>27</xdr:row>
      <xdr:rowOff>0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0</xdr:col>
      <xdr:colOff>0</xdr:colOff>
      <xdr:row>29</xdr:row>
      <xdr:rowOff>0</xdr:rowOff>
    </xdr:from>
    <xdr:to>
      <xdr:col>2</xdr:col>
      <xdr:colOff>0</xdr:colOff>
      <xdr:row>30</xdr:row>
      <xdr:rowOff>0</xdr:rowOff>
    </xdr:to>
    <xdr:pic>
      <xdr:nvPicPr>
        <xdr:cNvPr id="2" name="Picture 1" descr="Picture"/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0</xdr:col>
      <xdr:colOff>0</xdr:colOff>
      <xdr:row>32</xdr:row>
      <xdr:rowOff>0</xdr:rowOff>
    </xdr:from>
    <xdr:to>
      <xdr:col>2</xdr:col>
      <xdr:colOff>0</xdr:colOff>
      <xdr:row>33</xdr:row>
      <xdr:rowOff>0</xdr:rowOff>
    </xdr:to>
    <xdr:pic>
      <xdr:nvPicPr>
        <xdr:cNvPr id="3" name="Picture 1" descr="Picture"/>
        <xdr:cNvPicPr>
          <a:picLocks noChangeAspect="true"/>
        </xdr:cNvPicPr>
      </xdr:nvPicPr>
      <xdr:blipFill>
        <a:blip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0</xdr:col>
      <xdr:colOff>0</xdr:colOff>
      <xdr:row>35</xdr:row>
      <xdr:rowOff>0</xdr:rowOff>
    </xdr:from>
    <xdr:to>
      <xdr:col>2</xdr:col>
      <xdr:colOff>0</xdr:colOff>
      <xdr:row>36</xdr:row>
      <xdr:rowOff>0</xdr:rowOff>
    </xdr:to>
    <xdr:pic>
      <xdr:nvPicPr>
        <xdr:cNvPr id="4" name="Picture 1" descr="Picture"/>
        <xdr:cNvPicPr>
          <a:picLocks noChangeAspect="true"/>
        </xdr:cNvPicPr>
      </xdr:nvPicPr>
      <xdr:blipFill>
        <a:blip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0</xdr:col>
      <xdr:colOff>0</xdr:colOff>
      <xdr:row>38</xdr:row>
      <xdr:rowOff>0</xdr:rowOff>
    </xdr:from>
    <xdr:to>
      <xdr:col>2</xdr:col>
      <xdr:colOff>0</xdr:colOff>
      <xdr:row>39</xdr:row>
      <xdr:rowOff>0</xdr:rowOff>
    </xdr:to>
    <xdr:pic>
      <xdr:nvPicPr>
        <xdr:cNvPr id="5" name="Picture 1" descr="Picture"/>
        <xdr:cNvPicPr>
          <a:picLocks noChangeAspect="true"/>
        </xdr:cNvPicPr>
      </xdr:nvPicPr>
      <xdr:blipFill>
        <a:blip r:embed="rId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0</xdr:col>
      <xdr:colOff>0</xdr:colOff>
      <xdr:row>41</xdr:row>
      <xdr:rowOff>0</xdr:rowOff>
    </xdr:from>
    <xdr:to>
      <xdr:col>2</xdr:col>
      <xdr:colOff>0</xdr:colOff>
      <xdr:row>42</xdr:row>
      <xdr:rowOff>0</xdr:rowOff>
    </xdr:to>
    <xdr:pic>
      <xdr:nvPicPr>
        <xdr:cNvPr id="6" name="Picture 1" descr="Picture"/>
        <xdr:cNvPicPr>
          <a:picLocks noChangeAspect="true"/>
        </xdr:cNvPicPr>
      </xdr:nvPicPr>
      <xdr:blipFill>
        <a:blip r:embed="rId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0</xdr:col>
      <xdr:colOff>0</xdr:colOff>
      <xdr:row>44</xdr:row>
      <xdr:rowOff>0</xdr:rowOff>
    </xdr:from>
    <xdr:to>
      <xdr:col>2</xdr:col>
      <xdr:colOff>0</xdr:colOff>
      <xdr:row>45</xdr:row>
      <xdr:rowOff>0</xdr:rowOff>
    </xdr:to>
    <xdr:pic>
      <xdr:nvPicPr>
        <xdr:cNvPr id="7" name="Picture 1" descr="Picture"/>
        <xdr:cNvPicPr>
          <a:picLocks noChangeAspect="true"/>
        </xdr:cNvPicPr>
      </xdr:nvPicPr>
      <xdr:blipFill>
        <a:blip r:embed="rId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0</xdr:col>
      <xdr:colOff>0</xdr:colOff>
      <xdr:row>47</xdr:row>
      <xdr:rowOff>0</xdr:rowOff>
    </xdr:from>
    <xdr:to>
      <xdr:col>2</xdr:col>
      <xdr:colOff>0</xdr:colOff>
      <xdr:row>48</xdr:row>
      <xdr:rowOff>0</xdr:rowOff>
    </xdr:to>
    <xdr:pic>
      <xdr:nvPicPr>
        <xdr:cNvPr id="8" name="Picture 1" descr="Picture"/>
        <xdr:cNvPicPr>
          <a:picLocks noChangeAspect="true"/>
        </xdr:cNvPicPr>
      </xdr:nvPicPr>
      <xdr:blipFill>
        <a:blip r:embed="rId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2</xdr:col>
      <xdr:colOff>0</xdr:colOff>
      <xdr:row>26</xdr:row>
      <xdr:rowOff>0</xdr:rowOff>
    </xdr:from>
    <xdr:to>
      <xdr:col>4</xdr:col>
      <xdr:colOff>0</xdr:colOff>
      <xdr:row>27</xdr:row>
      <xdr:rowOff>0</xdr:rowOff>
    </xdr:to>
    <xdr:pic>
      <xdr:nvPicPr>
        <xdr:cNvPr id="9" name="Picture 1" descr="Picture"/>
        <xdr:cNvPicPr>
          <a:picLocks noChangeAspect="true"/>
        </xdr:cNvPicPr>
      </xdr:nvPicPr>
      <xdr:blipFill>
        <a:blip r:embed="rId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2</xdr:col>
      <xdr:colOff>0</xdr:colOff>
      <xdr:row>29</xdr:row>
      <xdr:rowOff>0</xdr:rowOff>
    </xdr:from>
    <xdr:to>
      <xdr:col>4</xdr:col>
      <xdr:colOff>0</xdr:colOff>
      <xdr:row>30</xdr:row>
      <xdr:rowOff>0</xdr:rowOff>
    </xdr:to>
    <xdr:pic>
      <xdr:nvPicPr>
        <xdr:cNvPr id="10" name="Picture 1" descr="Picture"/>
        <xdr:cNvPicPr>
          <a:picLocks noChangeAspect="true"/>
        </xdr:cNvPicPr>
      </xdr:nvPicPr>
      <xdr:blipFill>
        <a:blip r:embed="rId1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2</xdr:col>
      <xdr:colOff>0</xdr:colOff>
      <xdr:row>32</xdr:row>
      <xdr:rowOff>0</xdr:rowOff>
    </xdr:from>
    <xdr:to>
      <xdr:col>4</xdr:col>
      <xdr:colOff>0</xdr:colOff>
      <xdr:row>33</xdr:row>
      <xdr:rowOff>0</xdr:rowOff>
    </xdr:to>
    <xdr:pic>
      <xdr:nvPicPr>
        <xdr:cNvPr id="11" name="Picture 1" descr="Picture"/>
        <xdr:cNvPicPr>
          <a:picLocks noChangeAspect="true"/>
        </xdr:cNvPicPr>
      </xdr:nvPicPr>
      <xdr:blipFill>
        <a:blip r:embed="rId1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2</xdr:col>
      <xdr:colOff>0</xdr:colOff>
      <xdr:row>35</xdr:row>
      <xdr:rowOff>0</xdr:rowOff>
    </xdr:from>
    <xdr:to>
      <xdr:col>4</xdr:col>
      <xdr:colOff>0</xdr:colOff>
      <xdr:row>36</xdr:row>
      <xdr:rowOff>0</xdr:rowOff>
    </xdr:to>
    <xdr:pic>
      <xdr:nvPicPr>
        <xdr:cNvPr id="12" name="Picture 1" descr="Picture"/>
        <xdr:cNvPicPr>
          <a:picLocks noChangeAspect="true"/>
        </xdr:cNvPicPr>
      </xdr:nvPicPr>
      <xdr:blipFill>
        <a:blip r:embed="rId1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2</xdr:col>
      <xdr:colOff>0</xdr:colOff>
      <xdr:row>38</xdr:row>
      <xdr:rowOff>0</xdr:rowOff>
    </xdr:from>
    <xdr:to>
      <xdr:col>4</xdr:col>
      <xdr:colOff>0</xdr:colOff>
      <xdr:row>39</xdr:row>
      <xdr:rowOff>0</xdr:rowOff>
    </xdr:to>
    <xdr:pic>
      <xdr:nvPicPr>
        <xdr:cNvPr id="13" name="Picture 1" descr="Picture"/>
        <xdr:cNvPicPr>
          <a:picLocks noChangeAspect="true"/>
        </xdr:cNvPicPr>
      </xdr:nvPicPr>
      <xdr:blipFill>
        <a:blip r:embed="rId1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2</xdr:col>
      <xdr:colOff>0</xdr:colOff>
      <xdr:row>41</xdr:row>
      <xdr:rowOff>0</xdr:rowOff>
    </xdr:from>
    <xdr:to>
      <xdr:col>4</xdr:col>
      <xdr:colOff>0</xdr:colOff>
      <xdr:row>42</xdr:row>
      <xdr:rowOff>0</xdr:rowOff>
    </xdr:to>
    <xdr:pic>
      <xdr:nvPicPr>
        <xdr:cNvPr id="14" name="Picture 1" descr="Picture"/>
        <xdr:cNvPicPr>
          <a:picLocks noChangeAspect="true"/>
        </xdr:cNvPicPr>
      </xdr:nvPicPr>
      <xdr:blipFill>
        <a:blip r:embed="rId1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2</xdr:col>
      <xdr:colOff>0</xdr:colOff>
      <xdr:row>44</xdr:row>
      <xdr:rowOff>0</xdr:rowOff>
    </xdr:from>
    <xdr:to>
      <xdr:col>4</xdr:col>
      <xdr:colOff>0</xdr:colOff>
      <xdr:row>45</xdr:row>
      <xdr:rowOff>0</xdr:rowOff>
    </xdr:to>
    <xdr:pic>
      <xdr:nvPicPr>
        <xdr:cNvPr id="15" name="Picture 1" descr="Picture"/>
        <xdr:cNvPicPr>
          <a:picLocks noChangeAspect="true"/>
        </xdr:cNvPicPr>
      </xdr:nvPicPr>
      <xdr:blipFill>
        <a:blip r:embed="rId1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2</xdr:col>
      <xdr:colOff>0</xdr:colOff>
      <xdr:row>47</xdr:row>
      <xdr:rowOff>0</xdr:rowOff>
    </xdr:from>
    <xdr:to>
      <xdr:col>4</xdr:col>
      <xdr:colOff>0</xdr:colOff>
      <xdr:row>48</xdr:row>
      <xdr:rowOff>0</xdr:rowOff>
    </xdr:to>
    <xdr:pic>
      <xdr:nvPicPr>
        <xdr:cNvPr id="16" name="Picture 1" descr="Picture"/>
        <xdr:cNvPicPr>
          <a:picLocks noChangeAspect="true"/>
        </xdr:cNvPicPr>
      </xdr:nvPicPr>
      <xdr:blipFill>
        <a:blip r:embed="rId1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0</xdr:col>
      <xdr:colOff>0</xdr:colOff>
      <xdr:row>20</xdr:row>
      <xdr:rowOff>0</xdr:rowOff>
    </xdr:from>
    <xdr:to>
      <xdr:col>2</xdr:col>
      <xdr:colOff>0</xdr:colOff>
      <xdr:row>21</xdr:row>
      <xdr:rowOff>0</xdr:rowOff>
    </xdr:to>
    <xdr:pic>
      <xdr:nvPicPr>
        <xdr:cNvPr id="17" name="Picture 1" descr="Picture"/>
        <xdr:cNvPicPr>
          <a:picLocks noChangeAspect="true"/>
        </xdr:cNvPicPr>
      </xdr:nvPicPr>
      <xdr:blipFill>
        <a:blip r:embed="rId1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2</xdr:col>
      <xdr:colOff>0</xdr:colOff>
      <xdr:row>20</xdr:row>
      <xdr:rowOff>0</xdr:rowOff>
    </xdr:from>
    <xdr:to>
      <xdr:col>4</xdr:col>
      <xdr:colOff>0</xdr:colOff>
      <xdr:row>21</xdr:row>
      <xdr:rowOff>0</xdr:rowOff>
    </xdr:to>
    <xdr:pic>
      <xdr:nvPicPr>
        <xdr:cNvPr id="18" name="Picture 1" descr="Picture"/>
        <xdr:cNvPicPr>
          <a:picLocks noChangeAspect="true"/>
        </xdr:cNvPicPr>
      </xdr:nvPicPr>
      <xdr:blipFill>
        <a:blip r:embed="rId1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Relationship Id="rId2" Target="../drawings/drawing1.xml" Type="http://schemas.openxmlformats.org/officeDocument/2006/relationships/drawing"/>
</Relationships>

</file>

<file path=xl/worksheets/_rels/sheet3.xml.rels><?xml version="1.0" encoding="UTF-8" standalone="no"?>
<Relationships xmlns="http://schemas.openxmlformats.org/package/2006/relationships">
<Relationship Id="rId1" Target="../drawings/drawing2.xml" Type="http://schemas.openxmlformats.org/officeDocument/2006/relationships/drawing"/>
</Relationships>

</file>

<file path=xl/worksheets/_rels/sheet4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5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/Relationships>

</file>

<file path=xl/worksheets/_rels/sheet6.xml.rels><?xml version="1.0" encoding="UTF-8" standalone="no"?>
<Relationships xmlns="http://schemas.openxmlformats.org/package/2006/relationships">
<Relationship Id="rId1" Target="../printerSettings/printerSettings4.bin" Type="http://schemas.openxmlformats.org/officeDocument/2006/relationships/printerSettings"/>
<Relationship Id="rId2" Target="../drawings/drawing3.xml" Type="http://schemas.openxmlformats.org/officeDocument/2006/relationships/drawing"/>
</Relationships>

</file>

<file path=xl/worksheets/_rels/sheet7.xml.rels><?xml version="1.0" encoding="UTF-8" standalone="no"?>
<Relationships xmlns="http://schemas.openxmlformats.org/package/2006/relationships">
<Relationship Id="rId1" Target="../printerSettings/printerSettings5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P100"/>
  <sheetViews>
    <sheetView tabSelected="1" zoomScaleNormal="100" workbookViewId="0">
      <selection activeCell="H26" sqref="H26:J26"/>
    </sheetView>
  </sheetViews>
  <sheetFormatPr defaultRowHeight="13.5"/>
  <cols>
    <col min="1" max="7" customWidth="true" width="2.375" collapsed="false"/>
    <col min="8" max="13" customWidth="true" width="2.875" collapsed="false"/>
    <col min="14" max="15" customWidth="true" width="2.375" collapsed="false"/>
    <col min="16" max="21" customWidth="true" width="2.875" collapsed="false"/>
    <col min="22" max="23" customWidth="true" width="2.375" collapsed="false"/>
    <col min="24" max="29" customWidth="true" width="2.875" collapsed="false"/>
    <col min="30" max="37" customWidth="true" width="2.375" collapsed="false"/>
    <col min="38" max="48" customWidth="true" style="63" width="9.0" collapsed="false"/>
    <col min="49" max="53" customWidth="true" style="112" width="9.0" collapsed="false"/>
    <col min="54" max="54" bestFit="true" customWidth="true" style="112" width="8.0" collapsed="false"/>
    <col min="55" max="61" style="112" width="9.0" collapsed="false"/>
    <col min="62" max="62" bestFit="true" customWidth="true" style="112" width="3.25" collapsed="false"/>
    <col min="63" max="63" bestFit="true" customWidth="true" style="112" width="2.375" collapsed="false"/>
    <col min="64" max="64" bestFit="true" customWidth="true" style="112" width="5.875" collapsed="false"/>
    <col min="65" max="65" bestFit="true" customWidth="true" style="112" width="9.125" collapsed="false"/>
    <col min="66" max="66" bestFit="true" customWidth="true" style="112" width="3.25" collapsed="false"/>
    <col min="67" max="68" bestFit="true" customWidth="true" style="112" width="2.375" collapsed="false"/>
    <col min="69" max="85" style="112" width="9.0" collapsed="false"/>
    <col min="86" max="90" customWidth="true" style="112" width="9.0" collapsed="false"/>
    <col min="91" max="91" bestFit="true" customWidth="true" style="112" width="8.0" collapsed="false"/>
    <col min="92" max="16384" style="112" width="9.0" collapsed="false"/>
  </cols>
  <sheetData>
    <row r="1" spans="1:93" ht="15.75" thickBot="1">
      <c r="A1" s="1"/>
      <c r="B1" s="2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W1" s="111"/>
      <c r="AX1" s="111" t="s">
        <v>355</v>
      </c>
      <c r="AY1" s="111" t="s">
        <v>356</v>
      </c>
      <c r="AZ1" s="111"/>
      <c r="CH1" s="152"/>
      <c r="CI1" s="152"/>
      <c r="CJ1" s="152"/>
      <c r="CK1" s="152"/>
    </row>
    <row r="2" spans="1:93" ht="15">
      <c r="A2" s="3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5"/>
      <c r="AW2" s="111" t="s">
        <v>357</v>
      </c>
      <c r="AX2" t="s">
        <v>569</v>
      </c>
      <c r="AY2" s="120"/>
      <c r="AZ2" s="111"/>
      <c r="CH2" s="152"/>
      <c r="CJ2" s="120"/>
      <c r="CK2" s="152"/>
    </row>
    <row r="3" spans="1:93" ht="15">
      <c r="A3" s="6"/>
      <c r="B3" s="7" t="s">
        <v>1</v>
      </c>
      <c r="C3" s="8"/>
      <c r="D3" s="8"/>
      <c r="E3" s="391" t="str">
        <f>IF(AX8="","",AX8)</f>
        <v/>
      </c>
      <c r="F3" s="392"/>
      <c r="G3" s="392"/>
      <c r="H3" s="392"/>
      <c r="I3" s="392"/>
      <c r="J3" s="392"/>
      <c r="K3" s="392"/>
      <c r="L3" s="392"/>
      <c r="M3" s="392"/>
      <c r="N3" s="392"/>
      <c r="O3" s="392"/>
      <c r="P3" s="392"/>
      <c r="Q3" s="392"/>
      <c r="R3" s="392"/>
      <c r="S3" s="392"/>
      <c r="T3" s="392"/>
      <c r="U3" s="393"/>
      <c r="V3" s="9"/>
      <c r="W3" s="7" t="s">
        <v>2</v>
      </c>
      <c r="X3" s="8"/>
      <c r="Y3" s="8"/>
      <c r="Z3" s="377" t="str">
        <f>IF(AY3="","",AY3)</f>
        <v/>
      </c>
      <c r="AA3" s="378"/>
      <c r="AB3" s="378"/>
      <c r="AC3" s="378"/>
      <c r="AD3" s="378"/>
      <c r="AE3" s="379"/>
      <c r="AF3" s="10"/>
      <c r="AG3" s="10"/>
      <c r="AH3" s="10"/>
      <c r="AI3" s="10"/>
      <c r="AJ3" s="10"/>
      <c r="AK3" s="11"/>
      <c r="AW3" s="111" t="s">
        <v>358</v>
      </c>
      <c r="AX3" s="111"/>
      <c r="AY3" s="120" t="s">
        <v>575</v>
      </c>
      <c r="AZ3" s="111"/>
      <c r="BA3" s="116"/>
      <c r="BB3" s="116"/>
      <c r="BC3" s="116"/>
      <c r="BD3" s="116"/>
      <c r="CH3" s="152"/>
      <c r="CI3" s="152"/>
      <c r="CJ3" s="120"/>
      <c r="CK3" s="152"/>
      <c r="CL3" s="116"/>
      <c r="CM3" s="116"/>
      <c r="CN3" s="116"/>
      <c r="CO3" s="116"/>
    </row>
    <row r="4" spans="1:93" ht="15">
      <c r="A4" s="6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10"/>
      <c r="AG4" s="10"/>
      <c r="AH4" s="10"/>
      <c r="AI4" s="10"/>
      <c r="AJ4" s="10"/>
      <c r="AK4" s="11"/>
      <c r="AW4" s="111" t="s">
        <v>359</v>
      </c>
      <c r="AX4" s="121" t="n">
        <v>113.03497</v>
      </c>
      <c r="AY4" s="121" t="n">
        <v>113.03524</v>
      </c>
      <c r="AZ4" s="111"/>
      <c r="CH4" s="152"/>
      <c r="CI4" s="121"/>
      <c r="CJ4" s="121"/>
      <c r="CK4" s="152"/>
    </row>
    <row r="5" spans="1:93" ht="15">
      <c r="A5" s="6"/>
      <c r="B5" s="7" t="s">
        <v>3</v>
      </c>
      <c r="C5" s="8"/>
      <c r="D5" s="8"/>
      <c r="E5" s="394" t="str">
        <f>IF(AX9="","",AX9)</f>
        <v/>
      </c>
      <c r="F5" s="395"/>
      <c r="G5" s="395"/>
      <c r="H5" s="395"/>
      <c r="I5" s="395"/>
      <c r="J5" s="395"/>
      <c r="K5" s="395"/>
      <c r="L5" s="395"/>
      <c r="M5" s="395"/>
      <c r="N5" s="395"/>
      <c r="O5" s="395"/>
      <c r="P5" s="395"/>
      <c r="Q5" s="395"/>
      <c r="R5" s="395"/>
      <c r="S5" s="395"/>
      <c r="T5" s="395"/>
      <c r="U5" s="396"/>
      <c r="V5" s="9"/>
      <c r="W5" s="7" t="s">
        <v>4</v>
      </c>
      <c r="X5" s="8"/>
      <c r="Y5" s="8"/>
      <c r="Z5" s="380" t="str">
        <f>IF(AX12="","",AX12)</f>
        <v/>
      </c>
      <c r="AA5" s="381"/>
      <c r="AB5" s="381"/>
      <c r="AC5" s="381"/>
      <c r="AD5" s="381"/>
      <c r="AE5" s="382"/>
      <c r="AF5" s="10"/>
      <c r="AG5" s="10"/>
      <c r="AH5" s="10"/>
      <c r="AI5" s="10"/>
      <c r="AJ5" s="10"/>
      <c r="AK5" s="11"/>
      <c r="AW5" s="111" t="s">
        <v>360</v>
      </c>
      <c r="AX5" s="121" t="n">
        <v>25.76553</v>
      </c>
      <c r="AY5" s="121" t="n">
        <v>25.765442</v>
      </c>
      <c r="AZ5" s="111"/>
      <c r="CH5" s="152"/>
      <c r="CI5" s="121"/>
      <c r="CJ5" s="121"/>
      <c r="CK5" s="152"/>
    </row>
    <row r="6" spans="1:93" ht="15">
      <c r="A6" s="6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10"/>
      <c r="AG6" s="10"/>
      <c r="AH6" s="10"/>
      <c r="AI6" s="10"/>
      <c r="AJ6" s="10"/>
      <c r="AK6" s="11"/>
      <c r="AW6" s="111" t="s">
        <v>361</v>
      </c>
      <c r="AX6" s="121"/>
      <c r="AY6" s="121" t="n">
        <v>1000.0</v>
      </c>
      <c r="AZ6" s="111"/>
      <c r="CH6" s="152"/>
      <c r="CI6" s="121"/>
      <c r="CJ6" s="121"/>
      <c r="CK6" s="152"/>
    </row>
    <row r="7" spans="1:93" ht="15">
      <c r="A7" s="6"/>
      <c r="B7" s="7" t="s">
        <v>5</v>
      </c>
      <c r="C7" s="8"/>
      <c r="D7" s="8"/>
      <c r="E7" s="397" t="str">
        <f>IF(AX10="","",AX10)</f>
        <v/>
      </c>
      <c r="F7" s="398"/>
      <c r="G7" s="398"/>
      <c r="H7" s="398"/>
      <c r="I7" s="398"/>
      <c r="J7" s="398"/>
      <c r="K7" s="398"/>
      <c r="L7" s="398"/>
      <c r="M7" s="398"/>
      <c r="N7" s="398"/>
      <c r="O7" s="398"/>
      <c r="P7" s="398"/>
      <c r="Q7" s="398"/>
      <c r="R7" s="398"/>
      <c r="S7" s="398"/>
      <c r="T7" s="398"/>
      <c r="U7" s="399"/>
      <c r="V7" s="9"/>
      <c r="W7" s="7" t="s">
        <v>6</v>
      </c>
      <c r="X7" s="8"/>
      <c r="Y7" s="8"/>
      <c r="Z7" s="380" t="str">
        <f>IF(AX2="","",AX2)</f>
        <v/>
      </c>
      <c r="AA7" s="381"/>
      <c r="AB7" s="381"/>
      <c r="AC7" s="381"/>
      <c r="AD7" s="381"/>
      <c r="AE7" s="382"/>
      <c r="AF7" s="10"/>
      <c r="AG7" s="10"/>
      <c r="AH7" s="10"/>
      <c r="AI7" s="10"/>
      <c r="AJ7" s="10"/>
      <c r="AK7" s="11"/>
      <c r="AW7" s="111" t="s">
        <v>362</v>
      </c>
      <c r="AX7" s="121"/>
      <c r="AY7" s="121" t="s">
        <v>574</v>
      </c>
      <c r="AZ7" s="111"/>
      <c r="CH7" s="152"/>
      <c r="CI7" s="121"/>
      <c r="CJ7" s="121"/>
      <c r="CK7" s="152"/>
    </row>
    <row r="8" spans="1:93" ht="15">
      <c r="A8" s="6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1"/>
      <c r="AW8" s="111" t="s">
        <v>363</v>
      </c>
      <c r="AX8" s="122" t="s">
        <v>570</v>
      </c>
      <c r="AY8" s="111"/>
      <c r="AZ8" s="111"/>
      <c r="CH8" s="152"/>
      <c r="CI8" s="122"/>
      <c r="CJ8" s="152"/>
      <c r="CK8" s="152"/>
    </row>
    <row r="9" spans="1:93" ht="15">
      <c r="A9" s="6"/>
      <c r="B9" s="7" t="s">
        <v>7</v>
      </c>
      <c r="C9" s="10"/>
      <c r="D9" s="10"/>
      <c r="E9" s="10"/>
      <c r="F9" s="394" t="str">
        <f>IF(AX11="","",AX11)</f>
        <v/>
      </c>
      <c r="G9" s="395"/>
      <c r="H9" s="395"/>
      <c r="I9" s="395"/>
      <c r="J9" s="395"/>
      <c r="K9" s="395"/>
      <c r="L9" s="395"/>
      <c r="M9" s="395"/>
      <c r="N9" s="395"/>
      <c r="O9" s="395"/>
      <c r="P9" s="395"/>
      <c r="Q9" s="395"/>
      <c r="R9" s="395"/>
      <c r="S9" s="395"/>
      <c r="T9" s="395"/>
      <c r="U9" s="396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1"/>
      <c r="AW9" s="111" t="s">
        <v>364</v>
      </c>
      <c r="AX9" s="122" t="n">
        <v>131815.0</v>
      </c>
      <c r="AY9" s="111"/>
      <c r="AZ9" s="111"/>
      <c r="CH9" s="152"/>
      <c r="CI9" s="122"/>
      <c r="CJ9" s="152"/>
      <c r="CK9" s="152"/>
    </row>
    <row r="10" spans="1:93" ht="15.75" thickBot="1">
      <c r="A10" s="6"/>
      <c r="B10" s="7"/>
      <c r="C10" s="8"/>
      <c r="D10" s="8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8"/>
      <c r="S10" s="7"/>
      <c r="T10" s="8"/>
      <c r="U10" s="8"/>
      <c r="V10" s="9"/>
      <c r="W10" s="7"/>
      <c r="X10" s="8"/>
      <c r="Y10" s="8"/>
      <c r="Z10" s="12"/>
      <c r="AA10" s="12"/>
      <c r="AB10" s="12"/>
      <c r="AC10" s="12"/>
      <c r="AD10" s="12"/>
      <c r="AE10" s="12"/>
      <c r="AF10" s="10"/>
      <c r="AG10" s="10"/>
      <c r="AH10" s="10"/>
      <c r="AI10" s="10"/>
      <c r="AJ10" s="10"/>
      <c r="AK10" s="11"/>
      <c r="AW10" s="111" t="s">
        <v>365</v>
      </c>
      <c r="AX10" s="122" t="s">
        <v>571</v>
      </c>
      <c r="AY10" s="111"/>
      <c r="AZ10" s="111"/>
      <c r="BB10" s="113"/>
      <c r="BK10" s="114" t="s">
        <v>21</v>
      </c>
      <c r="BL10" s="153">
        <v>0</v>
      </c>
      <c r="BM10" s="153">
        <v>-6</v>
      </c>
      <c r="BO10" s="112" t="s">
        <v>22</v>
      </c>
      <c r="BP10" s="112">
        <v>0</v>
      </c>
      <c r="BQ10" s="112">
        <v>1</v>
      </c>
      <c r="CH10" s="152"/>
      <c r="CI10" s="122"/>
      <c r="CJ10" s="152"/>
      <c r="CK10" s="152"/>
      <c r="CM10" s="113"/>
    </row>
    <row r="11" spans="1:93" ht="15">
      <c r="A11" s="157"/>
      <c r="B11" s="158" t="s">
        <v>8</v>
      </c>
      <c r="C11" s="109"/>
      <c r="D11" s="109"/>
      <c r="E11" s="109"/>
      <c r="F11" s="109"/>
      <c r="G11" s="109"/>
      <c r="H11" s="109"/>
      <c r="I11" s="109"/>
      <c r="J11" s="109"/>
      <c r="K11" s="109"/>
      <c r="L11" s="109"/>
      <c r="M11" s="109"/>
      <c r="N11" s="109"/>
      <c r="O11" s="109"/>
      <c r="P11" s="109"/>
      <c r="Q11" s="109"/>
      <c r="R11" s="109"/>
      <c r="S11" s="109"/>
      <c r="T11" s="109"/>
      <c r="U11" s="109"/>
      <c r="V11" s="109"/>
      <c r="W11" s="109"/>
      <c r="X11" s="109"/>
      <c r="Y11" s="109"/>
      <c r="Z11" s="109"/>
      <c r="AA11" s="109"/>
      <c r="AB11" s="109"/>
      <c r="AC11" s="109"/>
      <c r="AD11" s="109"/>
      <c r="AE11" s="109"/>
      <c r="AF11" s="109"/>
      <c r="AG11" s="109"/>
      <c r="AH11" s="109"/>
      <c r="AI11" s="109"/>
      <c r="AJ11" s="109"/>
      <c r="AK11" s="110"/>
      <c r="AW11" s="111" t="s">
        <v>366</v>
      </c>
      <c r="AX11" s="122" t="s">
        <v>572</v>
      </c>
      <c r="AY11" s="111"/>
      <c r="AZ11" s="111"/>
      <c r="BK11" s="114"/>
      <c r="BL11" s="153">
        <v>1</v>
      </c>
      <c r="BM11" s="153">
        <v>-4.7699999999999996</v>
      </c>
      <c r="BP11" s="112">
        <v>1</v>
      </c>
      <c r="BQ11" s="112" t="s">
        <v>221</v>
      </c>
      <c r="CH11" s="152"/>
      <c r="CI11" s="122"/>
      <c r="CJ11" s="152"/>
      <c r="CK11" s="152"/>
    </row>
    <row r="12" spans="1:93">
      <c r="A12" s="250" t="s">
        <v>9</v>
      </c>
      <c r="B12" s="251"/>
      <c r="C12" s="251"/>
      <c r="D12" s="251"/>
      <c r="E12" s="251"/>
      <c r="F12" s="251"/>
      <c r="G12" s="251"/>
      <c r="H12" s="242" t="s">
        <v>10</v>
      </c>
      <c r="I12" s="242"/>
      <c r="J12" s="242"/>
      <c r="K12" s="242"/>
      <c r="L12" s="242"/>
      <c r="M12" s="242"/>
      <c r="N12" s="242" t="s">
        <v>11</v>
      </c>
      <c r="O12" s="242"/>
      <c r="P12" s="242"/>
      <c r="Q12" s="242"/>
      <c r="R12" s="242"/>
      <c r="S12" s="242"/>
      <c r="T12" s="248" t="s">
        <v>12</v>
      </c>
      <c r="U12" s="248"/>
      <c r="V12" s="248"/>
      <c r="W12" s="248"/>
      <c r="X12" s="248"/>
      <c r="Y12" s="248"/>
      <c r="Z12" s="242" t="s">
        <v>13</v>
      </c>
      <c r="AA12" s="242"/>
      <c r="AB12" s="242"/>
      <c r="AC12" s="242"/>
      <c r="AD12" s="242"/>
      <c r="AE12" s="242"/>
      <c r="AF12" s="242"/>
      <c r="AG12" s="242"/>
      <c r="AH12" s="242"/>
      <c r="AI12" s="242"/>
      <c r="AJ12" s="242"/>
      <c r="AK12" s="249"/>
      <c r="AW12" s="111" t="s">
        <v>367</v>
      </c>
      <c r="AX12" s="122" t="s">
        <v>573</v>
      </c>
      <c r="AY12" s="111"/>
      <c r="AZ12" s="111"/>
      <c r="BB12" s="114"/>
      <c r="BL12" s="153">
        <v>2</v>
      </c>
      <c r="BM12" s="153">
        <v>-3</v>
      </c>
      <c r="BP12" s="112">
        <v>2</v>
      </c>
      <c r="BQ12" s="112" t="s">
        <v>222</v>
      </c>
      <c r="CH12" s="152"/>
      <c r="CI12" s="122"/>
      <c r="CJ12" s="152"/>
      <c r="CK12" s="152"/>
      <c r="CM12" s="114"/>
    </row>
    <row r="13" spans="1:93">
      <c r="A13" s="407" t="s">
        <v>14</v>
      </c>
      <c r="B13" s="408"/>
      <c r="C13" s="408"/>
      <c r="D13" s="408"/>
      <c r="E13" s="408"/>
      <c r="F13" s="408"/>
      <c r="G13" s="409"/>
      <c r="H13" s="374" t="str">
        <f>IF(AX4="","",AX4)</f>
        <v/>
      </c>
      <c r="I13" s="374"/>
      <c r="J13" s="374"/>
      <c r="K13" s="374"/>
      <c r="L13" s="374"/>
      <c r="M13" s="374"/>
      <c r="N13" s="374" t="str">
        <f>IF(AY4="","",AY4)</f>
        <v/>
      </c>
      <c r="O13" s="374"/>
      <c r="P13" s="374"/>
      <c r="Q13" s="374"/>
      <c r="R13" s="374"/>
      <c r="S13" s="374"/>
      <c r="T13" s="252" t="str">
        <f>IF(H13="","",IF(AY13&lt;500,"是","否"))</f>
        <v/>
      </c>
      <c r="U13" s="252"/>
      <c r="V13" s="252"/>
      <c r="W13" s="252"/>
      <c r="X13" s="252"/>
      <c r="Y13" s="252"/>
      <c r="Z13" s="253" t="str">
        <f>IF(H13="","",站点验收RRU及合路器勘测报告!B8)</f>
        <v/>
      </c>
      <c r="AA13" s="253"/>
      <c r="AB13" s="253"/>
      <c r="AC13" s="253"/>
      <c r="AD13" s="253"/>
      <c r="AE13" s="253"/>
      <c r="AF13" s="253"/>
      <c r="AG13" s="253"/>
      <c r="AH13" s="253"/>
      <c r="AI13" s="253"/>
      <c r="AJ13" s="253"/>
      <c r="AK13" s="254"/>
      <c r="AW13" s="111"/>
      <c r="AX13" s="111" t="s">
        <v>127</v>
      </c>
      <c r="AY13" s="115" t="str">
        <f>IF(OR(AX4="",AX5="",AY4="",AY5=""),"",ROUND((6371004*ACOS((SIN(RADIANS(H14))*SIN(RADIANS(N14))+COS(RADIANS(H14))*COS(RADIANS(N14))*COS(RADIANS(N13-H13))))),3))</f>
        <v/>
      </c>
      <c r="AZ13" s="111"/>
      <c r="BB13" s="114"/>
      <c r="BL13" s="153">
        <v>3</v>
      </c>
      <c r="BM13" s="153">
        <v>-1.77</v>
      </c>
      <c r="BP13" s="112">
        <v>3</v>
      </c>
      <c r="BQ13" s="112" t="s">
        <v>223</v>
      </c>
      <c r="CH13" s="152"/>
      <c r="CI13" s="152"/>
      <c r="CJ13" s="115"/>
      <c r="CK13" s="152"/>
      <c r="CM13" s="114"/>
    </row>
    <row r="14" spans="1:93">
      <c r="A14" s="407" t="s">
        <v>15</v>
      </c>
      <c r="B14" s="408"/>
      <c r="C14" s="408"/>
      <c r="D14" s="408"/>
      <c r="E14" s="408"/>
      <c r="F14" s="408"/>
      <c r="G14" s="409"/>
      <c r="H14" s="374" t="str">
        <f>IF(AX5="","",AX5)</f>
        <v/>
      </c>
      <c r="I14" s="374"/>
      <c r="J14" s="374"/>
      <c r="K14" s="374"/>
      <c r="L14" s="374"/>
      <c r="M14" s="374"/>
      <c r="N14" s="374" t="str">
        <f>IF(AY5="","",AY5)</f>
        <v/>
      </c>
      <c r="O14" s="374"/>
      <c r="P14" s="374"/>
      <c r="Q14" s="374"/>
      <c r="R14" s="374"/>
      <c r="S14" s="374"/>
      <c r="T14" s="252" t="str">
        <f>IF(H13="","",IF(AY13&lt;500,"是","否"))</f>
        <v/>
      </c>
      <c r="U14" s="252"/>
      <c r="V14" s="252"/>
      <c r="W14" s="252"/>
      <c r="X14" s="252"/>
      <c r="Y14" s="252"/>
      <c r="Z14" s="253" t="str">
        <f>AX13&amp;AY13</f>
        <v>偏差距离（米）：</v>
      </c>
      <c r="AA14" s="253"/>
      <c r="AB14" s="253"/>
      <c r="AC14" s="253"/>
      <c r="AD14" s="253"/>
      <c r="AE14" s="253"/>
      <c r="AF14" s="253"/>
      <c r="AG14" s="253"/>
      <c r="AH14" s="253"/>
      <c r="AI14" s="253"/>
      <c r="AJ14" s="253"/>
      <c r="AK14" s="254"/>
      <c r="AO14" s="116"/>
      <c r="AP14" s="116"/>
      <c r="BB14" s="114"/>
      <c r="BL14" s="153">
        <v>4</v>
      </c>
      <c r="BM14" s="153">
        <v>0</v>
      </c>
      <c r="BP14" s="112">
        <v>4</v>
      </c>
      <c r="BQ14" s="112" t="s">
        <v>224</v>
      </c>
      <c r="CM14" s="114"/>
    </row>
    <row r="15" spans="1:93">
      <c r="A15" s="407" t="s">
        <v>16</v>
      </c>
      <c r="B15" s="408"/>
      <c r="C15" s="408"/>
      <c r="D15" s="408"/>
      <c r="E15" s="408"/>
      <c r="F15" s="408"/>
      <c r="G15" s="409"/>
      <c r="H15" s="210">
        <v>20</v>
      </c>
      <c r="I15" s="210"/>
      <c r="J15" s="210"/>
      <c r="K15" s="210"/>
      <c r="L15" s="210"/>
      <c r="M15" s="210"/>
      <c r="N15" s="210">
        <v>20</v>
      </c>
      <c r="O15" s="210"/>
      <c r="P15" s="210"/>
      <c r="Q15" s="210"/>
      <c r="R15" s="210"/>
      <c r="S15" s="210"/>
      <c r="T15" s="252" t="str">
        <f>IF(H13="","",IF(H15=N15,"是","否"))</f>
        <v/>
      </c>
      <c r="U15" s="252"/>
      <c r="V15" s="252"/>
      <c r="W15" s="252"/>
      <c r="X15" s="252"/>
      <c r="Y15" s="252"/>
      <c r="Z15" s="253"/>
      <c r="AA15" s="253"/>
      <c r="AB15" s="253"/>
      <c r="AC15" s="253"/>
      <c r="AD15" s="253"/>
      <c r="AE15" s="253"/>
      <c r="AF15" s="253"/>
      <c r="AG15" s="253"/>
      <c r="AH15" s="253"/>
      <c r="AI15" s="253"/>
      <c r="AJ15" s="253"/>
      <c r="AK15" s="254"/>
      <c r="AO15" s="116"/>
      <c r="AP15" s="116"/>
      <c r="BB15" s="114"/>
      <c r="BL15" s="153">
        <v>5</v>
      </c>
      <c r="BM15" s="153">
        <v>1</v>
      </c>
      <c r="BP15" s="112">
        <v>5</v>
      </c>
      <c r="BQ15" s="112" t="s">
        <v>225</v>
      </c>
      <c r="CM15" s="114"/>
    </row>
    <row r="16" spans="1:93" ht="14.25" thickBot="1">
      <c r="A16" s="410" t="s">
        <v>18</v>
      </c>
      <c r="B16" s="411"/>
      <c r="C16" s="411"/>
      <c r="D16" s="411"/>
      <c r="E16" s="411"/>
      <c r="F16" s="411"/>
      <c r="G16" s="412"/>
      <c r="H16" s="370" t="s">
        <v>555</v>
      </c>
      <c r="I16" s="370"/>
      <c r="J16" s="370"/>
      <c r="K16" s="370"/>
      <c r="L16" s="370"/>
      <c r="M16" s="370"/>
      <c r="N16" s="370" t="s">
        <v>555</v>
      </c>
      <c r="O16" s="370"/>
      <c r="P16" s="370"/>
      <c r="Q16" s="370"/>
      <c r="R16" s="370"/>
      <c r="S16" s="370"/>
      <c r="T16" s="347" t="str">
        <f>IF(H13="","",IF(H16=N16,"是","否"))</f>
        <v/>
      </c>
      <c r="U16" s="347"/>
      <c r="V16" s="347"/>
      <c r="W16" s="347"/>
      <c r="X16" s="347"/>
      <c r="Y16" s="347"/>
      <c r="Z16" s="348"/>
      <c r="AA16" s="348"/>
      <c r="AB16" s="348"/>
      <c r="AC16" s="348"/>
      <c r="AD16" s="348"/>
      <c r="AE16" s="348"/>
      <c r="AF16" s="348"/>
      <c r="AG16" s="348"/>
      <c r="AH16" s="348"/>
      <c r="AI16" s="348"/>
      <c r="AJ16" s="348"/>
      <c r="AK16" s="349"/>
      <c r="AO16" s="116"/>
      <c r="AP16" s="116"/>
      <c r="BB16" s="114"/>
      <c r="BL16" s="153">
        <v>6</v>
      </c>
      <c r="BM16" s="153">
        <v>2</v>
      </c>
      <c r="BP16" s="112">
        <v>6</v>
      </c>
      <c r="BQ16" s="112" t="s">
        <v>226</v>
      </c>
      <c r="CM16" s="114"/>
    </row>
    <row r="17" spans="1:94">
      <c r="A17" s="258" t="s">
        <v>163</v>
      </c>
      <c r="B17" s="259"/>
      <c r="C17" s="259"/>
      <c r="D17" s="259"/>
      <c r="E17" s="259"/>
      <c r="F17" s="259"/>
      <c r="G17" s="259"/>
      <c r="H17" s="255" t="str">
        <f>IF(站点验收RRU及合路器勘测报告!V3="testnok","不可测小区",IF(站点验收RRU及合路器勘测报告!V2="","",站点验收RRU及合路器勘测报告!V2))</f>
        <v/>
      </c>
      <c r="I17" s="255"/>
      <c r="J17" s="255"/>
      <c r="K17" s="255"/>
      <c r="L17" s="255"/>
      <c r="M17" s="255"/>
      <c r="N17" s="255"/>
      <c r="O17" s="255"/>
      <c r="P17" s="255" t="str">
        <f>IF(站点验收RRU及合路器勘测报告!V3="testnok","不可测小区",IF(站点验收RRU及合路器勘测报告!V3="","",站点验收RRU及合路器勘测报告!V3))</f>
        <v/>
      </c>
      <c r="Q17" s="255"/>
      <c r="R17" s="255"/>
      <c r="S17" s="255"/>
      <c r="T17" s="255"/>
      <c r="U17" s="255"/>
      <c r="V17" s="255"/>
      <c r="W17" s="255"/>
      <c r="X17" s="255" t="str">
        <f>IF(站点验收RRU及合路器勘测报告!V3="testnok","不可测小区",IF(站点验收RRU及合路器勘测报告!V4="","",站点验收RRU及合路器勘测报告!V4))</f>
        <v/>
      </c>
      <c r="Y17" s="255"/>
      <c r="Z17" s="255"/>
      <c r="AA17" s="255"/>
      <c r="AB17" s="255"/>
      <c r="AC17" s="255"/>
      <c r="AD17" s="255"/>
      <c r="AE17" s="255"/>
      <c r="AF17" s="255" t="s">
        <v>13</v>
      </c>
      <c r="AG17" s="255"/>
      <c r="AH17" s="255"/>
      <c r="AI17" s="255"/>
      <c r="AJ17" s="255"/>
      <c r="AK17" s="256"/>
      <c r="AO17" s="116"/>
      <c r="AP17" s="116"/>
      <c r="BL17" s="153">
        <v>7</v>
      </c>
      <c r="BM17" s="153">
        <v>3</v>
      </c>
      <c r="BP17" s="112">
        <v>7</v>
      </c>
      <c r="BQ17" s="112" t="s">
        <v>227</v>
      </c>
    </row>
    <row r="18" spans="1:94">
      <c r="A18" s="260"/>
      <c r="B18" s="261"/>
      <c r="C18" s="261"/>
      <c r="D18" s="261"/>
      <c r="E18" s="261"/>
      <c r="F18" s="261"/>
      <c r="G18" s="261"/>
      <c r="H18" s="210" t="s">
        <v>10</v>
      </c>
      <c r="I18" s="210"/>
      <c r="J18" s="210"/>
      <c r="K18" s="210" t="s">
        <v>11</v>
      </c>
      <c r="L18" s="210"/>
      <c r="M18" s="210"/>
      <c r="N18" s="210" t="s">
        <v>19</v>
      </c>
      <c r="O18" s="210"/>
      <c r="P18" s="210" t="s">
        <v>10</v>
      </c>
      <c r="Q18" s="210"/>
      <c r="R18" s="210"/>
      <c r="S18" s="210" t="s">
        <v>11</v>
      </c>
      <c r="T18" s="210"/>
      <c r="U18" s="210"/>
      <c r="V18" s="210" t="s">
        <v>19</v>
      </c>
      <c r="W18" s="210"/>
      <c r="X18" s="210" t="s">
        <v>10</v>
      </c>
      <c r="Y18" s="210"/>
      <c r="Z18" s="210"/>
      <c r="AA18" s="210" t="s">
        <v>11</v>
      </c>
      <c r="AB18" s="210"/>
      <c r="AC18" s="210"/>
      <c r="AD18" s="210" t="s">
        <v>19</v>
      </c>
      <c r="AE18" s="210"/>
      <c r="AF18" s="210"/>
      <c r="AG18" s="210"/>
      <c r="AH18" s="210"/>
      <c r="AI18" s="210"/>
      <c r="AJ18" s="210"/>
      <c r="AK18" s="257"/>
      <c r="AO18" s="116"/>
      <c r="AP18" s="116"/>
      <c r="AX18" s="112" t="s">
        <v>368</v>
      </c>
      <c r="AY18" s="112" t="s">
        <v>369</v>
      </c>
      <c r="AZ18" s="112" t="s">
        <v>265</v>
      </c>
      <c r="BA18" s="112" t="s">
        <v>266</v>
      </c>
      <c r="BC18" s="114" t="s">
        <v>151</v>
      </c>
      <c r="BD18" s="114" t="s">
        <v>152</v>
      </c>
      <c r="BE18" s="114" t="s">
        <v>153</v>
      </c>
      <c r="BF18" s="114" t="s">
        <v>154</v>
      </c>
      <c r="BG18" s="114" t="s">
        <v>155</v>
      </c>
      <c r="BH18" s="114" t="s">
        <v>156</v>
      </c>
      <c r="BI18" s="114"/>
      <c r="BJ18" s="114"/>
      <c r="BL18" s="153">
        <v>8</v>
      </c>
      <c r="BM18" s="153" t="s">
        <v>228</v>
      </c>
      <c r="CN18" s="114"/>
      <c r="CO18" s="114"/>
      <c r="CP18" s="114"/>
    </row>
    <row r="19" spans="1:94">
      <c r="A19" s="406" t="s">
        <v>164</v>
      </c>
      <c r="B19" s="374"/>
      <c r="C19" s="374"/>
      <c r="D19" s="374"/>
      <c r="E19" s="374"/>
      <c r="F19" s="374"/>
      <c r="G19" s="374"/>
      <c r="H19" s="210" t="str">
        <f>IF(BD19="","",BD19)</f>
        <v/>
      </c>
      <c r="I19" s="210"/>
      <c r="J19" s="210"/>
      <c r="K19" s="210" t="str">
        <f t="shared" ref="K19:K24" si="0">IF(BD19="","",BD19)</f>
        <v/>
      </c>
      <c r="L19" s="210"/>
      <c r="M19" s="210"/>
      <c r="N19" s="252" t="str">
        <f>IF(H17="","",IF(AND(H19&gt;=0,H19&lt;&gt;"",H19&lt;&gt;"无",K19&gt;=0,K19&lt;&gt;"",K19&lt;&gt;"无",H19=K19),"是",IF(AND(H19="无",K19="无"),"是","否")))</f>
        <v/>
      </c>
      <c r="O19" s="252"/>
      <c r="P19" s="210" t="str">
        <f>IF(BF19="","",BF19)</f>
        <v/>
      </c>
      <c r="Q19" s="210"/>
      <c r="R19" s="210"/>
      <c r="S19" s="210" t="str">
        <f t="shared" ref="S19:S24" si="1">IF(BF19="","",BF19)</f>
        <v/>
      </c>
      <c r="T19" s="210"/>
      <c r="U19" s="210"/>
      <c r="V19" s="252" t="str">
        <f>IF(P17="","",IF(AND(P19&gt;=0,P19&lt;&gt;"",P19&lt;&gt;"无",S19&gt;=0,S19&lt;&gt;"",S19&lt;&gt;"无",P19=S19),"是",IF(AND(P19="无",S19="无"),"是","否")))</f>
        <v/>
      </c>
      <c r="W19" s="252"/>
      <c r="X19" s="210" t="str">
        <f>IF(BH19="","",BH19)</f>
        <v/>
      </c>
      <c r="Y19" s="210"/>
      <c r="Z19" s="210"/>
      <c r="AA19" s="210" t="str">
        <f t="shared" ref="AA19:AA24" si="2">IF(BH19="","",BH19)</f>
        <v/>
      </c>
      <c r="AB19" s="210"/>
      <c r="AC19" s="210"/>
      <c r="AD19" s="252" t="str">
        <f>IF(X17="","",IF(AND(X19&gt;=0,X19&lt;&gt;"",X19&lt;&gt;"无",AA19&gt;=0,AA19&lt;&gt;"",AA19&lt;&gt;"无",X19=AA19),"是",IF(AND(X19="无",AA19="无"),"是","否")))</f>
        <v/>
      </c>
      <c r="AE19" s="252"/>
      <c r="AF19" s="239" t="str">
        <f>IF(AX19="否","有偏差","")</f>
        <v/>
      </c>
      <c r="AG19" s="239"/>
      <c r="AH19" s="239"/>
      <c r="AI19" s="239"/>
      <c r="AJ19" s="239"/>
      <c r="AK19" s="240"/>
      <c r="AO19" s="116"/>
      <c r="AP19" s="116"/>
      <c r="AW19" s="117" t="s">
        <v>216</v>
      </c>
      <c r="AX19" s="114" t="str">
        <f>IF(OR(AY19="否",AZ19="否",BA19="否",AY19="",AZ19="",BA19=""),"否","是")</f>
        <v>是</v>
      </c>
      <c r="AY19" s="114" t="str">
        <f>IF(H17&lt;&gt;"",IF(AND(H19="",K19=""),"",IF(K19=H19,"是","否")),"是")</f>
        <v>是</v>
      </c>
      <c r="AZ19" s="114" t="str">
        <f>IF(P17&lt;&gt;"",IF(AND(P19="",S19=""),"",IF(S19=P19,"是","否")),"是")</f>
        <v>是</v>
      </c>
      <c r="BA19" s="114" t="str">
        <f>IF(X17&lt;&gt;"",IF(AND(X19="",AA19=""),"",IF(AA19=X19,"是","否")),"是")</f>
        <v>是</v>
      </c>
      <c r="BB19" s="117" t="s">
        <v>216</v>
      </c>
      <c r="BC19" s="123" t="str">
        <f>IF(BD19="","",BD19)</f>
        <v/>
      </c>
      <c r="BD19" s="123" t="n">
        <v>2.0</v>
      </c>
      <c r="BE19" s="123" t="str">
        <f>IF(BF19="","",BF19)</f>
        <v/>
      </c>
      <c r="BF19" s="123"/>
      <c r="BG19" s="123" t="str">
        <f>IF(BH19="","",BH19)</f>
        <v/>
      </c>
      <c r="BH19" s="123"/>
      <c r="BI19" s="114"/>
      <c r="BJ19" s="114"/>
      <c r="CH19" s="117"/>
      <c r="CI19" s="114"/>
      <c r="CJ19" s="114"/>
      <c r="CK19" s="114"/>
      <c r="CL19" s="114"/>
      <c r="CM19" s="117"/>
      <c r="CN19" s="123"/>
      <c r="CO19" s="123"/>
      <c r="CP19" s="123"/>
    </row>
    <row r="20" spans="1:94">
      <c r="A20" s="406" t="s">
        <v>165</v>
      </c>
      <c r="B20" s="374"/>
      <c r="C20" s="374"/>
      <c r="D20" s="374"/>
      <c r="E20" s="374"/>
      <c r="F20" s="374"/>
      <c r="G20" s="374"/>
      <c r="H20" s="210" t="str">
        <f>IF(BD20="","",BD20)</f>
        <v/>
      </c>
      <c r="I20" s="210"/>
      <c r="J20" s="210"/>
      <c r="K20" s="210" t="str">
        <f t="shared" si="0"/>
        <v/>
      </c>
      <c r="L20" s="210"/>
      <c r="M20" s="210"/>
      <c r="N20" s="252" t="str">
        <f>IF(H17="","",IF(AND(H20&gt;=0,H20&lt;&gt;"",H20&lt;&gt;"无",K20&gt;=0,K20&lt;&gt;"",K20&lt;&gt;"无",H20=K20),"是",IF(AND(H20="无",K20="无"),"是","否")))</f>
        <v/>
      </c>
      <c r="O20" s="252"/>
      <c r="P20" s="210" t="str">
        <f>IF(BF20="","",BF20)</f>
        <v/>
      </c>
      <c r="Q20" s="210"/>
      <c r="R20" s="210"/>
      <c r="S20" s="210" t="str">
        <f t="shared" si="1"/>
        <v/>
      </c>
      <c r="T20" s="210"/>
      <c r="U20" s="210"/>
      <c r="V20" s="252" t="str">
        <f>IF(P17="","",IF(AND(P20&gt;=0,P20&lt;&gt;"",P20&lt;&gt;"无",S20&gt;=0,S20&lt;&gt;"",S20&lt;&gt;"无",P20=S20),"是",IF(AND(P20="无",S20="无"),"是","否")))</f>
        <v/>
      </c>
      <c r="W20" s="252"/>
      <c r="X20" s="210" t="str">
        <f>IF(BH20="","",BH20)</f>
        <v/>
      </c>
      <c r="Y20" s="210"/>
      <c r="Z20" s="210"/>
      <c r="AA20" s="210" t="str">
        <f t="shared" si="2"/>
        <v/>
      </c>
      <c r="AB20" s="210"/>
      <c r="AC20" s="210"/>
      <c r="AD20" s="252" t="str">
        <f>IF(X17="","",IF(AND(X20&gt;=0,X20&lt;&gt;"",X20&lt;&gt;"无",AA20&gt;=0,AA20&lt;&gt;"",AA20&lt;&gt;"无",X20=AA20),"是",IF(AND(X20="无",AA20="无"),"是","否")))</f>
        <v/>
      </c>
      <c r="AE20" s="252"/>
      <c r="AF20" s="239" t="str">
        <f>IF(AX20="否","有偏差","")</f>
        <v/>
      </c>
      <c r="AG20" s="239"/>
      <c r="AH20" s="239"/>
      <c r="AI20" s="239"/>
      <c r="AJ20" s="239"/>
      <c r="AK20" s="240"/>
      <c r="AO20" s="116"/>
      <c r="AP20" s="116"/>
      <c r="AW20" s="117" t="s">
        <v>217</v>
      </c>
      <c r="AX20" s="114" t="str">
        <f t="shared" ref="AX20:AX30" si="3">IF(OR(AY20="否",AZ20="否",BA20="否",AY20="",AZ20="",BA20=""),"否","是")</f>
        <v>是</v>
      </c>
      <c r="AY20" s="114" t="str">
        <f>IF(H17&lt;&gt;"",IF(AND(H20="",K20=""),"",IF(K20=H20,"是","否")),"是")</f>
        <v>是</v>
      </c>
      <c r="AZ20" s="114" t="str">
        <f>IF(P17&lt;&gt;"",IF(AND(P20="",S20=""),"",IF(S20=P20,"是","否")),"是")</f>
        <v>是</v>
      </c>
      <c r="BA20" s="114" t="str">
        <f>IF(X17&lt;&gt;"",IF(AND(X20="",AA20=""),"",IF(AA20=X20,"是","否")),"是")</f>
        <v>是</v>
      </c>
      <c r="BB20" s="117" t="s">
        <v>217</v>
      </c>
      <c r="BC20" s="123" t="str">
        <f>IF(BD20="","",BD20)</f>
        <v/>
      </c>
      <c r="BD20" s="123" t="n">
        <v>7.0</v>
      </c>
      <c r="BE20" s="123" t="str">
        <f>IF(BF20="","",BF20)</f>
        <v/>
      </c>
      <c r="BF20" s="123"/>
      <c r="BG20" s="123" t="str">
        <f>IF(BH20="","",BH20)</f>
        <v/>
      </c>
      <c r="BH20" s="123"/>
      <c r="BI20" s="114"/>
      <c r="BJ20" s="114"/>
      <c r="CH20" s="117"/>
      <c r="CI20" s="114"/>
      <c r="CJ20" s="114"/>
      <c r="CK20" s="114"/>
      <c r="CL20" s="114"/>
      <c r="CM20" s="117"/>
      <c r="CN20" s="123"/>
      <c r="CO20" s="123"/>
      <c r="CP20" s="123"/>
    </row>
    <row r="21" spans="1:94">
      <c r="A21" s="406" t="s">
        <v>147</v>
      </c>
      <c r="B21" s="374"/>
      <c r="C21" s="374"/>
      <c r="D21" s="374"/>
      <c r="E21" s="374"/>
      <c r="F21" s="374"/>
      <c r="G21" s="374"/>
      <c r="H21" s="210" t="str">
        <f>IF(BC21="","",BC21)</f>
        <v/>
      </c>
      <c r="I21" s="210"/>
      <c r="J21" s="210"/>
      <c r="K21" s="210" t="str">
        <f t="shared" si="0"/>
        <v/>
      </c>
      <c r="L21" s="210"/>
      <c r="M21" s="210"/>
      <c r="N21" s="252" t="str">
        <f>IF(H17="","",IF(AND(H21&gt;=0,H21&lt;&gt;"",H21&lt;&gt;"无",K21&gt;=0,K21&lt;&gt;"",K21&lt;&gt;"无",H21=K21),"是",IF(AND(H21="无",K21="无"),"是","否")))</f>
        <v/>
      </c>
      <c r="O21" s="252"/>
      <c r="P21" s="210" t="str">
        <f>IF(BE21="","",BE21)</f>
        <v/>
      </c>
      <c r="Q21" s="210"/>
      <c r="R21" s="210"/>
      <c r="S21" s="210" t="str">
        <f t="shared" si="1"/>
        <v/>
      </c>
      <c r="T21" s="210"/>
      <c r="U21" s="210"/>
      <c r="V21" s="252" t="str">
        <f>IF(P17="","",IF(AND(P21&gt;=0,P21&lt;&gt;"",P21&lt;&gt;"无",S21&gt;=0,S21&lt;&gt;"",S21&lt;&gt;"无",P21=S21),"是",IF(AND(P21="无",S21="无"),"是","否")))</f>
        <v/>
      </c>
      <c r="W21" s="252"/>
      <c r="X21" s="210" t="str">
        <f>IF(BG21="","",BG21)</f>
        <v/>
      </c>
      <c r="Y21" s="210"/>
      <c r="Z21" s="210"/>
      <c r="AA21" s="210" t="str">
        <f t="shared" si="2"/>
        <v/>
      </c>
      <c r="AB21" s="210"/>
      <c r="AC21" s="210"/>
      <c r="AD21" s="252" t="str">
        <f>IF(X17="","",IF(AND(X21&gt;=0,X21&lt;&gt;"",X21&lt;&gt;"无",AA21&gt;=0,AA21&lt;&gt;"",AA21&lt;&gt;"无",X21=AA21),"是",IF(AND(X21="无",AA21="无"),"是","否")))</f>
        <v/>
      </c>
      <c r="AE21" s="252"/>
      <c r="AF21" s="239" t="str">
        <f t="shared" ref="AF21:AF24" si="4">IF(AX21="否","有偏差","")</f>
        <v/>
      </c>
      <c r="AG21" s="239"/>
      <c r="AH21" s="239"/>
      <c r="AI21" s="239"/>
      <c r="AJ21" s="239"/>
      <c r="AK21" s="240"/>
      <c r="AL21" s="116"/>
      <c r="AM21" s="116"/>
      <c r="AN21" s="116"/>
      <c r="AO21" s="116"/>
      <c r="AP21" s="116"/>
      <c r="AQ21" s="116"/>
      <c r="AR21" s="116"/>
      <c r="AS21" s="116"/>
      <c r="AT21" s="116"/>
      <c r="AU21" s="116"/>
      <c r="AV21" s="155"/>
      <c r="AW21" s="117" t="s">
        <v>210</v>
      </c>
      <c r="AX21" s="114" t="str">
        <f t="shared" si="3"/>
        <v>是</v>
      </c>
      <c r="AY21" s="114" t="str">
        <f>IF(H17&lt;&gt;"",IF(AND(H21="",K21=""),"",IF(K21=H21,"是","否")),"是")</f>
        <v>是</v>
      </c>
      <c r="AZ21" s="114" t="str">
        <f>IF(P17&lt;&gt;"",IF(AND(P21="",S21=""),"",IF(S21=P21,"是","否")),"是")</f>
        <v>是</v>
      </c>
      <c r="BA21" s="114" t="str">
        <f>IF(X17&lt;&gt;"",IF(AND(X21="",AA21=""),"",IF(AA21=X21,"是","否")),"是")</f>
        <v>是</v>
      </c>
      <c r="BB21" s="117" t="s">
        <v>210</v>
      </c>
      <c r="BC21" s="123" t="n">
        <v>3.3744771E7</v>
      </c>
      <c r="BD21" s="123" t="n">
        <v>3.3744771E7</v>
      </c>
      <c r="BE21" s="123"/>
      <c r="BF21" s="123"/>
      <c r="BG21" s="123"/>
      <c r="BH21" s="123"/>
      <c r="BI21" s="114"/>
      <c r="BJ21" s="114"/>
      <c r="CH21" s="117"/>
      <c r="CI21" s="114"/>
      <c r="CJ21" s="114"/>
      <c r="CK21" s="114"/>
      <c r="CL21" s="114"/>
      <c r="CM21" s="117"/>
      <c r="CN21" s="123"/>
      <c r="CO21" s="123"/>
      <c r="CP21" s="123"/>
    </row>
    <row r="22" spans="1:94">
      <c r="A22" s="241" t="s">
        <v>148</v>
      </c>
      <c r="B22" s="242"/>
      <c r="C22" s="242"/>
      <c r="D22" s="242"/>
      <c r="E22" s="242"/>
      <c r="F22" s="242"/>
      <c r="G22" s="242"/>
      <c r="H22" s="210" t="str">
        <f>IF(BC22="","",BC22)</f>
        <v/>
      </c>
      <c r="I22" s="210"/>
      <c r="J22" s="210"/>
      <c r="K22" s="210" t="str">
        <f t="shared" si="0"/>
        <v/>
      </c>
      <c r="L22" s="210"/>
      <c r="M22" s="210"/>
      <c r="N22" s="252" t="str">
        <f>IF(H17="","",IF(AND(H22&gt;=0,H22&lt;&gt;"",H22&lt;&gt;"无",K22&gt;=0,K22&lt;&gt;"",K22&lt;&gt;"无",H22=K22),"是",IF(AND(H22="无",K22="无"),"是","否")))</f>
        <v/>
      </c>
      <c r="O22" s="252"/>
      <c r="P22" s="210" t="str">
        <f>IF(BE22="","",BE22)</f>
        <v/>
      </c>
      <c r="Q22" s="210"/>
      <c r="R22" s="210"/>
      <c r="S22" s="210" t="str">
        <f t="shared" si="1"/>
        <v/>
      </c>
      <c r="T22" s="210"/>
      <c r="U22" s="210"/>
      <c r="V22" s="252" t="str">
        <f>IF(P17="","",IF(AND(P22&gt;=0,P22&lt;&gt;"",P22&lt;&gt;"无",S22&gt;=0,S22&lt;&gt;"",S22&lt;&gt;"无",P22=S22),"是",IF(AND(P22="无",S22="无"),"是","否")))</f>
        <v/>
      </c>
      <c r="W22" s="252"/>
      <c r="X22" s="210" t="str">
        <f>IF(BG22="","",BG22)</f>
        <v/>
      </c>
      <c r="Y22" s="210"/>
      <c r="Z22" s="210"/>
      <c r="AA22" s="210" t="str">
        <f t="shared" si="2"/>
        <v/>
      </c>
      <c r="AB22" s="210"/>
      <c r="AC22" s="210"/>
      <c r="AD22" s="252" t="str">
        <f>IF(X17="","",IF(AND(X22&gt;=0,X22&lt;&gt;"",X22&lt;&gt;"无",AA22&gt;=0,AA22&lt;&gt;"",AA22&lt;&gt;"无",X22=AA22),"是",IF(AND(X22="无",AA22="无"),"是","否")))</f>
        <v/>
      </c>
      <c r="AE22" s="252"/>
      <c r="AF22" s="239" t="str">
        <f t="shared" si="4"/>
        <v/>
      </c>
      <c r="AG22" s="239"/>
      <c r="AH22" s="239"/>
      <c r="AI22" s="239"/>
      <c r="AJ22" s="239"/>
      <c r="AK22" s="240"/>
      <c r="AL22" s="116"/>
      <c r="AM22" s="116"/>
      <c r="AN22" s="116"/>
      <c r="AO22" s="116"/>
      <c r="AP22" s="116"/>
      <c r="AQ22" s="116"/>
      <c r="AR22" s="116"/>
      <c r="AS22" s="116"/>
      <c r="AT22" s="116"/>
      <c r="AU22" s="116"/>
      <c r="AV22" s="155"/>
      <c r="AW22" s="118" t="s">
        <v>211</v>
      </c>
      <c r="AX22" s="114" t="str">
        <f t="shared" si="3"/>
        <v>是</v>
      </c>
      <c r="AY22" s="114" t="str">
        <f>IF(H17&lt;&gt;"",IF(AND(H22="",K22=""),"",IF(K22=H22,"是","否")),"是")</f>
        <v>是</v>
      </c>
      <c r="AZ22" s="114" t="str">
        <f>IF(P17&lt;&gt;"",IF(AND(P22="",S22=""),"",IF(S22=P22,"是","否")),"是")</f>
        <v>是</v>
      </c>
      <c r="BA22" s="114" t="str">
        <f>IF(X17&lt;&gt;"",IF(AND(X22="",AA22=""),"",IF(AA22=X22,"是","否")),"是")</f>
        <v>是</v>
      </c>
      <c r="BB22" s="118" t="s">
        <v>211</v>
      </c>
      <c r="BC22" s="123" t="n">
        <v>38950.0</v>
      </c>
      <c r="BD22" s="123" t="n">
        <v>38950.0</v>
      </c>
      <c r="BE22" s="123"/>
      <c r="BF22" s="123"/>
      <c r="BG22" s="123"/>
      <c r="BH22" s="123"/>
      <c r="BI22" s="114"/>
      <c r="BJ22" s="114"/>
      <c r="CH22" s="118"/>
      <c r="CI22" s="114"/>
      <c r="CJ22" s="114"/>
      <c r="CK22" s="114"/>
      <c r="CL22" s="114"/>
      <c r="CM22" s="118"/>
      <c r="CN22" s="123"/>
      <c r="CO22" s="123"/>
      <c r="CP22" s="123"/>
    </row>
    <row r="23" spans="1:94">
      <c r="A23" s="241" t="s">
        <v>149</v>
      </c>
      <c r="B23" s="242"/>
      <c r="C23" s="242"/>
      <c r="D23" s="242"/>
      <c r="E23" s="242"/>
      <c r="F23" s="242"/>
      <c r="G23" s="242"/>
      <c r="H23" s="210" t="str">
        <f>IF(BC23="","",BC23)</f>
        <v/>
      </c>
      <c r="I23" s="210"/>
      <c r="J23" s="210"/>
      <c r="K23" s="210" t="str">
        <f t="shared" si="0"/>
        <v/>
      </c>
      <c r="L23" s="210"/>
      <c r="M23" s="210"/>
      <c r="N23" s="243" t="str">
        <f>IF(H17="","",IF(AND(H23&gt;=0,H23&lt;&gt;"",H23&lt;&gt;"无",K23&gt;=0,K23&lt;&gt;"",K23&lt;&gt;"无",H23=K23),"是",IF(AND(H23="无",K23="无"),"是","否")))</f>
        <v/>
      </c>
      <c r="O23" s="244"/>
      <c r="P23" s="210" t="str">
        <f>IF(BE23="","",BE23)</f>
        <v/>
      </c>
      <c r="Q23" s="210"/>
      <c r="R23" s="210"/>
      <c r="S23" s="214" t="str">
        <f t="shared" si="1"/>
        <v/>
      </c>
      <c r="T23" s="215"/>
      <c r="U23" s="216"/>
      <c r="V23" s="243" t="str">
        <f>IF(P17="","",IF(AND(P23&gt;=0,P23&lt;&gt;"",P23&lt;&gt;"无",S23&gt;=0,S23&lt;&gt;"",S23&lt;&gt;"无",P23=S23),"是",IF(AND(P23="无",S23="无"),"是","否")))</f>
        <v/>
      </c>
      <c r="W23" s="244"/>
      <c r="X23" s="210" t="str">
        <f>IF(BG23="","",BG23)</f>
        <v/>
      </c>
      <c r="Y23" s="210"/>
      <c r="Z23" s="210"/>
      <c r="AA23" s="214" t="str">
        <f t="shared" si="2"/>
        <v/>
      </c>
      <c r="AB23" s="215"/>
      <c r="AC23" s="216"/>
      <c r="AD23" s="383" t="str">
        <f>IF(X17="","",IF(AND(X23&gt;=0,X23&lt;&gt;"",X23&lt;&gt;"无",AA23&gt;=0,AA23&lt;&gt;"",AA23&lt;&gt;"无",X23=AA23),"是",IF(AND(X23="无",AA23="无"),"是","否")))</f>
        <v/>
      </c>
      <c r="AE23" s="384"/>
      <c r="AF23" s="238" t="str">
        <f t="shared" si="4"/>
        <v/>
      </c>
      <c r="AG23" s="239"/>
      <c r="AH23" s="239"/>
      <c r="AI23" s="239"/>
      <c r="AJ23" s="239"/>
      <c r="AK23" s="240"/>
      <c r="AL23" s="116"/>
      <c r="AM23" s="116"/>
      <c r="AN23" s="116"/>
      <c r="AO23" s="116"/>
      <c r="AP23" s="116"/>
      <c r="AQ23" s="116"/>
      <c r="AR23" s="116"/>
      <c r="AS23" s="116"/>
      <c r="AT23" s="116"/>
      <c r="AU23" s="116"/>
      <c r="AV23" s="155"/>
      <c r="AW23" s="118" t="s">
        <v>212</v>
      </c>
      <c r="AX23" s="114" t="str">
        <f t="shared" si="3"/>
        <v>是</v>
      </c>
      <c r="AY23" s="114" t="str">
        <f>IF(H17&lt;&gt;"",IF(AND(H23="",K23=""),"",IF(K23=H23,"是","否")),"是")</f>
        <v>是</v>
      </c>
      <c r="AZ23" s="114" t="str">
        <f>IF(P17&lt;&gt;"",IF(AND(P23="",S23=""),"",IF(S23=P23,"是","否")),"是")</f>
        <v>是</v>
      </c>
      <c r="BA23" s="114" t="str">
        <f>IF(X17&lt;&gt;"",IF(AND(X23="",AA23=""),"",IF(AA23=X23,"是","否")),"是")</f>
        <v>是</v>
      </c>
      <c r="BB23" s="118" t="s">
        <v>212</v>
      </c>
      <c r="BC23" s="123" t="n">
        <v>241.0</v>
      </c>
      <c r="BD23" s="123" t="n">
        <v>241.0</v>
      </c>
      <c r="BE23" s="123"/>
      <c r="BF23" s="123"/>
      <c r="BG23" s="123"/>
      <c r="BH23" s="123"/>
      <c r="BI23" s="114"/>
      <c r="BJ23" s="114"/>
      <c r="CH23" s="118"/>
      <c r="CI23" s="114"/>
      <c r="CJ23" s="114"/>
      <c r="CK23" s="114"/>
      <c r="CL23" s="114"/>
      <c r="CM23" s="118"/>
      <c r="CN23" s="123"/>
      <c r="CO23" s="123"/>
      <c r="CP23" s="123"/>
    </row>
    <row r="24" spans="1:94" ht="8.25" customHeight="1">
      <c r="A24" s="400" t="s">
        <v>150</v>
      </c>
      <c r="B24" s="401"/>
      <c r="C24" s="401"/>
      <c r="D24" s="401"/>
      <c r="E24" s="401"/>
      <c r="F24" s="401"/>
      <c r="G24" s="402"/>
      <c r="H24" s="222" t="str">
        <f>IF(BC24="","",BC24)</f>
        <v/>
      </c>
      <c r="I24" s="223"/>
      <c r="J24" s="224"/>
      <c r="K24" s="222" t="str">
        <f t="shared" si="0"/>
        <v/>
      </c>
      <c r="L24" s="223"/>
      <c r="M24" s="224"/>
      <c r="N24" s="262" t="str">
        <f>IF(H17="","",IF(AND(H24&gt;=0,H24&lt;&gt;"",H24&lt;&gt;"无",K24&gt;=0,K24&lt;&gt;"",K24&lt;&gt;"无",H24=K24),"是",IF(AND(H23="无",K23="无"),"是","否")))</f>
        <v/>
      </c>
      <c r="O24" s="263"/>
      <c r="P24" s="222" t="str">
        <f>IF(BE24="","",BE24)</f>
        <v/>
      </c>
      <c r="Q24" s="223"/>
      <c r="R24" s="224"/>
      <c r="S24" s="222" t="str">
        <f t="shared" si="1"/>
        <v/>
      </c>
      <c r="T24" s="223"/>
      <c r="U24" s="224"/>
      <c r="V24" s="262" t="str">
        <f>IF(P17="","",IF(AND(P24&gt;=0,P24&lt;&gt;"",P24&lt;&gt;"无",S24&gt;=0,S24&lt;&gt;"",S24&lt;&gt;"无",P24=S24),"是",IF(AND(P24="无",S24="无"),"是","否")))</f>
        <v/>
      </c>
      <c r="W24" s="263"/>
      <c r="X24" s="222" t="str">
        <f>IF(BG24="","",BG24)</f>
        <v/>
      </c>
      <c r="Y24" s="223"/>
      <c r="Z24" s="224"/>
      <c r="AA24" s="222" t="str">
        <f t="shared" si="2"/>
        <v/>
      </c>
      <c r="AB24" s="223"/>
      <c r="AC24" s="224"/>
      <c r="AD24" s="262" t="str">
        <f>IF(X17="","",IF(AND(X24&gt;=0,X24&lt;&gt;"",X24&lt;&gt;"无",AA24&gt;=0,AA24&lt;&gt;"",AA24&lt;&gt;"无",X24=AA24),"是",IF(AND(X24="无",AA24="无"),"是","否")))</f>
        <v/>
      </c>
      <c r="AE24" s="263"/>
      <c r="AF24" s="385" t="str">
        <f t="shared" si="4"/>
        <v/>
      </c>
      <c r="AG24" s="386"/>
      <c r="AH24" s="386"/>
      <c r="AI24" s="386"/>
      <c r="AJ24" s="386"/>
      <c r="AK24" s="387"/>
      <c r="AL24" s="116"/>
      <c r="AM24" s="116"/>
      <c r="AN24" s="116"/>
      <c r="AO24" s="116"/>
      <c r="AP24" s="116"/>
      <c r="AQ24" s="116"/>
      <c r="AR24" s="116"/>
      <c r="AS24" s="116"/>
      <c r="AT24" s="116"/>
      <c r="AU24" s="116"/>
      <c r="AV24" s="155"/>
      <c r="AW24" s="118" t="s">
        <v>213</v>
      </c>
      <c r="AX24" s="114" t="str">
        <f t="shared" si="3"/>
        <v>是</v>
      </c>
      <c r="AY24" s="114" t="str">
        <f>IF(H17&lt;&gt;"",IF(AND(H24="",K24=""),"",IF(K24=H24,"是","否")),"是")</f>
        <v>是</v>
      </c>
      <c r="AZ24" s="114" t="str">
        <f>IF(P17&lt;&gt;"",IF(AND(P24="",S24=""),"",IF(S24=P24,"是","否")),"是")</f>
        <v>是</v>
      </c>
      <c r="BA24" s="114" t="str">
        <f>IF(X17&lt;&gt;"",IF(AND(X24="",AA24=""),"",IF(AA24=X24,"是","否")),"是")</f>
        <v>是</v>
      </c>
      <c r="BB24" s="118" t="s">
        <v>213</v>
      </c>
      <c r="BC24" s="123" t="n">
        <v>29461.0</v>
      </c>
      <c r="BD24" s="123" t="n">
        <v>29461.0</v>
      </c>
      <c r="BE24" s="123"/>
      <c r="BF24" s="123"/>
      <c r="BG24" s="123"/>
      <c r="BH24" s="123"/>
      <c r="BI24" s="114"/>
      <c r="BJ24" s="114"/>
      <c r="CH24" s="118"/>
      <c r="CI24" s="114"/>
      <c r="CJ24" s="114"/>
      <c r="CK24" s="114"/>
      <c r="CL24" s="114"/>
      <c r="CM24" s="118"/>
      <c r="CN24" s="123"/>
      <c r="CO24" s="123"/>
      <c r="CP24" s="123"/>
    </row>
    <row r="25" spans="1:94" ht="3" customHeight="1">
      <c r="A25" s="403"/>
      <c r="B25" s="404"/>
      <c r="C25" s="404"/>
      <c r="D25" s="404"/>
      <c r="E25" s="404"/>
      <c r="F25" s="404"/>
      <c r="G25" s="405"/>
      <c r="H25" s="264"/>
      <c r="I25" s="266"/>
      <c r="J25" s="265"/>
      <c r="K25" s="264"/>
      <c r="L25" s="266"/>
      <c r="M25" s="265"/>
      <c r="N25" s="264"/>
      <c r="O25" s="265"/>
      <c r="P25" s="264"/>
      <c r="Q25" s="266"/>
      <c r="R25" s="265"/>
      <c r="S25" s="264"/>
      <c r="T25" s="266"/>
      <c r="U25" s="265"/>
      <c r="V25" s="264"/>
      <c r="W25" s="265"/>
      <c r="X25" s="264"/>
      <c r="Y25" s="266"/>
      <c r="Z25" s="265"/>
      <c r="AA25" s="264"/>
      <c r="AB25" s="266"/>
      <c r="AC25" s="265"/>
      <c r="AD25" s="264" t="str">
        <f t="shared" ref="AD25" si="5">IF(AND(X25="",AA25=""),"","是")</f>
        <v/>
      </c>
      <c r="AE25" s="265"/>
      <c r="AF25" s="388"/>
      <c r="AG25" s="389"/>
      <c r="AH25" s="389"/>
      <c r="AI25" s="389"/>
      <c r="AJ25" s="389"/>
      <c r="AK25" s="390"/>
      <c r="AL25" s="116"/>
      <c r="AM25" s="116"/>
      <c r="AN25" s="116"/>
      <c r="AO25" s="116"/>
      <c r="AP25" s="116"/>
      <c r="AQ25" s="116"/>
      <c r="AR25" s="116"/>
      <c r="AS25" s="116"/>
      <c r="AT25" s="116"/>
      <c r="AU25" s="116"/>
      <c r="AV25" s="155"/>
      <c r="AW25" s="118"/>
      <c r="AX25" s="114" t="str">
        <f t="shared" si="3"/>
        <v>否</v>
      </c>
      <c r="AY25" s="114"/>
      <c r="AZ25" s="114"/>
      <c r="BA25" s="114" t="str">
        <f t="shared" ref="BA25" si="6">IF(AND(X25="",AA25=""),"",IF(AA25=X25,"是","否"))</f>
        <v/>
      </c>
      <c r="BB25" s="118"/>
      <c r="BC25" s="123"/>
      <c r="BD25" s="123"/>
      <c r="BE25" s="123"/>
      <c r="BF25" s="123"/>
      <c r="BG25" s="123"/>
      <c r="BH25" s="123"/>
      <c r="BI25" s="114"/>
      <c r="BJ25" s="114"/>
      <c r="CH25" s="118"/>
      <c r="CI25" s="114"/>
      <c r="CJ25" s="114"/>
      <c r="CK25" s="114"/>
      <c r="CL25" s="114"/>
      <c r="CM25" s="118"/>
      <c r="CN25" s="123"/>
      <c r="CO25" s="123"/>
      <c r="CP25" s="123"/>
    </row>
    <row r="26" spans="1:94">
      <c r="A26" s="360" t="s">
        <v>20</v>
      </c>
      <c r="B26" s="361"/>
      <c r="C26" s="361"/>
      <c r="D26" s="361"/>
      <c r="E26" s="361"/>
      <c r="F26" s="361"/>
      <c r="G26" s="362"/>
      <c r="H26" s="210" t="str">
        <f>IF(BD26="","",BD26)</f>
        <v/>
      </c>
      <c r="I26" s="210"/>
      <c r="J26" s="210"/>
      <c r="K26" s="210" t="str">
        <f>IF(BD26="","",BD26)</f>
        <v/>
      </c>
      <c r="L26" s="210"/>
      <c r="M26" s="210"/>
      <c r="N26" s="243" t="str">
        <f>IF(H17="","",IF(AND(H26&lt;&gt;"",H26&lt;&gt;"无",K26&lt;&gt;"",K26&lt;&gt;"无",H26=K26),"是",IF(AND(H26="无",K26="无"),"是","否")))</f>
        <v/>
      </c>
      <c r="O26" s="244"/>
      <c r="P26" s="210" t="str">
        <f>IF(BF26="","",BF26)</f>
        <v/>
      </c>
      <c r="Q26" s="210"/>
      <c r="R26" s="210"/>
      <c r="S26" s="214" t="str">
        <f>IF(BF26="","",BF26)</f>
        <v/>
      </c>
      <c r="T26" s="215"/>
      <c r="U26" s="216"/>
      <c r="V26" s="243" t="str">
        <f>IF(P17="","",IF(AND(P26&lt;&gt;"",P26&lt;&gt;"无",S26&lt;&gt;"",S26&lt;&gt;"无",P26=S26),"是",IF(AND(P26="无",S26="无"),"是","否")))</f>
        <v/>
      </c>
      <c r="W26" s="244"/>
      <c r="X26" s="210" t="str">
        <f>IF(BH26="","",BH26)</f>
        <v/>
      </c>
      <c r="Y26" s="210"/>
      <c r="Z26" s="210"/>
      <c r="AA26" s="214" t="str">
        <f>IF(BH26="","",BH26)</f>
        <v/>
      </c>
      <c r="AB26" s="215"/>
      <c r="AC26" s="216"/>
      <c r="AD26" s="243" t="str">
        <f>IF(X17="","",IF(AND(X26&lt;&gt;"",X26&lt;&gt;"无",AA26&lt;&gt;"",AA26&lt;&gt;"无",X26=AA26),"是",IF(AND(X26="无",AA26="无"),"是","否")))</f>
        <v/>
      </c>
      <c r="AE26" s="244"/>
      <c r="AF26" s="245" t="str">
        <f>IF(AX26="否","有偏差","")</f>
        <v/>
      </c>
      <c r="AG26" s="246"/>
      <c r="AH26" s="246"/>
      <c r="AI26" s="246"/>
      <c r="AJ26" s="246"/>
      <c r="AK26" s="247"/>
      <c r="AO26" s="116"/>
      <c r="AP26" s="116"/>
      <c r="AQ26" s="116"/>
      <c r="AR26" s="116"/>
      <c r="AS26" s="116"/>
      <c r="AT26" s="116"/>
      <c r="AU26" s="116"/>
      <c r="AW26" s="118" t="s">
        <v>218</v>
      </c>
      <c r="AX26" s="114" t="str">
        <f t="shared" si="3"/>
        <v>是</v>
      </c>
      <c r="AY26" s="114" t="str">
        <f>IF(H17&lt;&gt;"",IF(AND(H26="",K26=""),"",IF(K26=H26,"是","否")),"是")</f>
        <v>是</v>
      </c>
      <c r="AZ26" s="114" t="str">
        <f>IF(P17&lt;&gt;"",IF(AND(P26="",S26=""),"",IF(S26=P26,"是","否")),"是")</f>
        <v>是</v>
      </c>
      <c r="BA26" s="114" t="str">
        <f>IF(X17&lt;&gt;"",IF(AND(X26="",AA26=""),"",IF(AA26=X26,"是","否")),"是")</f>
        <v>是</v>
      </c>
      <c r="BB26" s="118" t="s">
        <v>370</v>
      </c>
      <c r="BC26" s="123"/>
      <c r="BD26" s="123" t="n">
        <v>16.0</v>
      </c>
      <c r="BE26" s="123"/>
      <c r="BF26" s="123"/>
      <c r="BG26" s="123"/>
      <c r="BH26" s="123"/>
      <c r="BI26" s="114"/>
      <c r="BJ26" s="114"/>
      <c r="CH26" s="118"/>
      <c r="CI26" s="114"/>
      <c r="CJ26" s="114"/>
      <c r="CK26" s="114"/>
      <c r="CL26" s="114"/>
      <c r="CM26" s="118"/>
      <c r="CN26" s="123"/>
      <c r="CO26" s="123"/>
      <c r="CP26" s="123"/>
    </row>
    <row r="27" spans="1:94">
      <c r="A27" s="360" t="s">
        <v>21</v>
      </c>
      <c r="B27" s="361"/>
      <c r="C27" s="361"/>
      <c r="D27" s="361"/>
      <c r="E27" s="361"/>
      <c r="F27" s="361"/>
      <c r="G27" s="362"/>
      <c r="H27" s="210" t="str">
        <f>IF(BD27="","",BD27)</f>
        <v/>
      </c>
      <c r="I27" s="210"/>
      <c r="J27" s="210"/>
      <c r="K27" s="214" t="str">
        <f>IF(BD27="","",BD27)</f>
        <v/>
      </c>
      <c r="L27" s="215"/>
      <c r="M27" s="216"/>
      <c r="N27" s="243" t="str">
        <f>IF(H17="","",IF(AND(H27&lt;&gt;"",H27&lt;&gt;"无",K27&lt;&gt;"",K27&lt;&gt;"无",H27=K27),"是",IF(AND(H27="无",K27="无"),"是","否")))</f>
        <v/>
      </c>
      <c r="O27" s="244"/>
      <c r="P27" s="210" t="str">
        <f>IF(BF27="","",BF27)</f>
        <v/>
      </c>
      <c r="Q27" s="210"/>
      <c r="R27" s="210"/>
      <c r="S27" s="214" t="str">
        <f>IF(BF27="","",BF27)</f>
        <v/>
      </c>
      <c r="T27" s="215"/>
      <c r="U27" s="216"/>
      <c r="V27" s="243" t="str">
        <f>IF(P17="","",IF(AND(P27&lt;&gt;"",P27&lt;&gt;"无",S27&lt;&gt;"",S27&lt;&gt;"无",P27=S27),"是",IF(AND(P27="无",S27="无"),"是","否")))</f>
        <v/>
      </c>
      <c r="W27" s="244"/>
      <c r="X27" s="210" t="str">
        <f>IF(BH27="","",BH27)</f>
        <v/>
      </c>
      <c r="Y27" s="210"/>
      <c r="Z27" s="210"/>
      <c r="AA27" s="214" t="str">
        <f>IF(BH27="","",BH27)</f>
        <v/>
      </c>
      <c r="AB27" s="215"/>
      <c r="AC27" s="216"/>
      <c r="AD27" s="243" t="str">
        <f>IF(X17="","",IF(AND(X27&lt;&gt;"",X27&lt;&gt;"无",AA27&lt;&gt;"",AA27&lt;&gt;"无",X27=AA27),"是",IF(AND(X27="无",AA27="无"),"是","否")))</f>
        <v/>
      </c>
      <c r="AE27" s="244"/>
      <c r="AF27" s="245" t="str">
        <f>IF(AX27="否","有偏差","")</f>
        <v/>
      </c>
      <c r="AG27" s="246"/>
      <c r="AH27" s="246"/>
      <c r="AI27" s="246"/>
      <c r="AJ27" s="246"/>
      <c r="AK27" s="247"/>
      <c r="AO27" s="116"/>
      <c r="AP27" s="116"/>
      <c r="AQ27" s="116"/>
      <c r="AR27" s="116"/>
      <c r="AS27" s="116"/>
      <c r="AT27" s="116"/>
      <c r="AU27" s="116"/>
      <c r="AW27" s="117" t="s">
        <v>21</v>
      </c>
      <c r="AX27" s="114" t="str">
        <f t="shared" si="3"/>
        <v>是</v>
      </c>
      <c r="AY27" s="114" t="str">
        <f>IF(H17&lt;&gt;"",IF(AND(H27="",K27=""),"",IF(K27=K27,"是","否")),"是")</f>
        <v>是</v>
      </c>
      <c r="AZ27" s="114" t="str">
        <f>IF(P17&lt;&gt;"",IF(AND(P27="",S27=""),"",IF(S27=S27,"是","否")),"是")</f>
        <v>是</v>
      </c>
      <c r="BA27" s="114" t="str">
        <f>IF(X17&lt;&gt;"",IF(AND(X27="",AA27=""),"",IF(AA27=AA27,"是","否")),"是")</f>
        <v>是</v>
      </c>
      <c r="BB27" s="118" t="s">
        <v>21</v>
      </c>
      <c r="BC27" s="123" t="s">
        <v>576</v>
      </c>
      <c r="BD27" s="123" t="n">
        <v>4.0</v>
      </c>
      <c r="BE27" s="123"/>
      <c r="BF27" s="123"/>
      <c r="BG27" s="123"/>
      <c r="BH27" s="123"/>
      <c r="BI27" s="114"/>
      <c r="BJ27" s="114"/>
      <c r="CH27" s="117"/>
      <c r="CI27" s="114"/>
      <c r="CJ27" s="114"/>
      <c r="CK27" s="114"/>
      <c r="CL27" s="114"/>
      <c r="CM27" s="118"/>
      <c r="CN27" s="123"/>
      <c r="CO27" s="123"/>
      <c r="CP27" s="123"/>
    </row>
    <row r="28" spans="1:94">
      <c r="A28" s="360" t="s">
        <v>22</v>
      </c>
      <c r="B28" s="361"/>
      <c r="C28" s="361"/>
      <c r="D28" s="361"/>
      <c r="E28" s="361"/>
      <c r="F28" s="361"/>
      <c r="G28" s="362"/>
      <c r="H28" s="210" t="str">
        <f>IF(BD28="","",BD28)</f>
        <v/>
      </c>
      <c r="I28" s="210"/>
      <c r="J28" s="210"/>
      <c r="K28" s="210" t="str">
        <f>IF(BD28="","",BD28)</f>
        <v/>
      </c>
      <c r="L28" s="210"/>
      <c r="M28" s="210"/>
      <c r="N28" s="243" t="str">
        <f>IF(H17="","",IF(AND(H28&lt;&gt;"",H28&lt;&gt;"无",K28&lt;&gt;"",K28&lt;&gt;"无",H28=K28),"是",IF(AND(H28="无",K28="无"),"是","否")))</f>
        <v/>
      </c>
      <c r="O28" s="244"/>
      <c r="P28" s="210" t="str">
        <f>IF(BF28="","",BF28)</f>
        <v/>
      </c>
      <c r="Q28" s="210"/>
      <c r="R28" s="210"/>
      <c r="S28" s="214" t="str">
        <f>IF(BF28="","",BF28)</f>
        <v/>
      </c>
      <c r="T28" s="215"/>
      <c r="U28" s="216"/>
      <c r="V28" s="243" t="str">
        <f>IF(P17="","",IF(AND(P28&lt;&gt;"",P28&lt;&gt;"无",S28&lt;&gt;"",S28&lt;&gt;"无",P28=S28),"是",IF(AND(P28="无",S28="无"),"是","否")))</f>
        <v/>
      </c>
      <c r="W28" s="244"/>
      <c r="X28" s="210" t="str">
        <f>IF(BH28="","",BH28)</f>
        <v/>
      </c>
      <c r="Y28" s="210"/>
      <c r="Z28" s="210"/>
      <c r="AA28" s="214" t="str">
        <f>IF(BH28="","",BH28)</f>
        <v/>
      </c>
      <c r="AB28" s="215"/>
      <c r="AC28" s="216"/>
      <c r="AD28" s="243" t="str">
        <f>IF(X17="","",IF(AND(X28&lt;&gt;"",X28&lt;&gt;"无",AA28&lt;&gt;"",AA28&lt;&gt;"无",X28=AA28),"是",IF(AND(X28="无",AA28="无"),"是","否")))</f>
        <v/>
      </c>
      <c r="AE28" s="244"/>
      <c r="AF28" s="245" t="str">
        <f>IF(AX28="否","有偏差","")</f>
        <v/>
      </c>
      <c r="AG28" s="246"/>
      <c r="AH28" s="246"/>
      <c r="AI28" s="246"/>
      <c r="AJ28" s="246"/>
      <c r="AK28" s="247"/>
      <c r="AO28" s="116"/>
      <c r="AP28" s="116" t="str">
        <f>IF(AP27=0,"",2)</f>
        <v/>
      </c>
      <c r="AQ28" s="116"/>
      <c r="AR28" s="116"/>
      <c r="AS28" s="116"/>
      <c r="AT28" s="116"/>
      <c r="AU28" s="116"/>
      <c r="AW28" s="117" t="s">
        <v>22</v>
      </c>
      <c r="AX28" s="114" t="str">
        <f t="shared" si="3"/>
        <v>是</v>
      </c>
      <c r="AY28" s="114" t="str">
        <f>IF(H17&lt;&gt;"",IF(AND(H28="",K28=""),"",IF(K28=H28,"是","否")),"是")</f>
        <v>是</v>
      </c>
      <c r="AZ28" s="114" t="str">
        <f>IF(P17&lt;&gt;"",IF(AND(P28="",S28=""),"",IF(S28=P28,"是","否")),"是")</f>
        <v>是</v>
      </c>
      <c r="BA28" s="114" t="str">
        <f>IF(X17&lt;&gt;"",IF(AND(X28="",AA28=""),"",IF(AA28=X28,"是","否")),"是")</f>
        <v>是</v>
      </c>
      <c r="BB28" s="118" t="s">
        <v>22</v>
      </c>
      <c r="BC28" s="123" t="n">
        <v>0.0</v>
      </c>
      <c r="BD28" s="123" t="n">
        <v>0.0</v>
      </c>
      <c r="BE28" s="123"/>
      <c r="BF28" s="123"/>
      <c r="BG28" s="123"/>
      <c r="BH28" s="123"/>
      <c r="BI28" s="114"/>
      <c r="BJ28" s="114"/>
      <c r="CH28" s="117"/>
      <c r="CI28" s="114"/>
      <c r="CJ28" s="114"/>
      <c r="CK28" s="114"/>
      <c r="CL28" s="114"/>
      <c r="CM28" s="118"/>
      <c r="CN28" s="123"/>
      <c r="CO28" s="123"/>
      <c r="CP28" s="123"/>
    </row>
    <row r="29" spans="1:94">
      <c r="A29" s="360" t="s">
        <v>95</v>
      </c>
      <c r="B29" s="361"/>
      <c r="C29" s="361"/>
      <c r="D29" s="361"/>
      <c r="E29" s="361"/>
      <c r="F29" s="361"/>
      <c r="G29" s="362"/>
      <c r="H29" s="214" t="s">
        <v>556</v>
      </c>
      <c r="I29" s="215"/>
      <c r="J29" s="216"/>
      <c r="K29" s="210" t="s">
        <v>557</v>
      </c>
      <c r="L29" s="210"/>
      <c r="M29" s="210"/>
      <c r="N29" s="243" t="str">
        <f>IF(H17="","",IF(AND(H29&gt;=0,H29&lt;&gt;"",H29&lt;&gt;"无",K29&gt;=0,K29&lt;&gt;"",K29&lt;&gt;"无",H29=K29),"是",IF(AND(H29="无",K29="无"),"是","否")))</f>
        <v/>
      </c>
      <c r="O29" s="244"/>
      <c r="P29" s="214" t="s">
        <v>558</v>
      </c>
      <c r="Q29" s="215"/>
      <c r="R29" s="216"/>
      <c r="S29" s="214" t="s">
        <v>558</v>
      </c>
      <c r="T29" s="215"/>
      <c r="U29" s="216"/>
      <c r="V29" s="243" t="str">
        <f>IF(P17="","",IF(AND(P29&gt;=0,P29&lt;&gt;"",P29&lt;&gt;"无",S29&gt;=0,S29&lt;&gt;"",S29&lt;&gt;"无",P29=S29),"是",IF(AND(P29="无",S29="无"),"是","否")))</f>
        <v/>
      </c>
      <c r="W29" s="244"/>
      <c r="X29" s="214" t="s">
        <v>559</v>
      </c>
      <c r="Y29" s="215"/>
      <c r="Z29" s="216"/>
      <c r="AA29" s="214" t="s">
        <v>556</v>
      </c>
      <c r="AB29" s="215"/>
      <c r="AC29" s="216"/>
      <c r="AD29" s="243" t="str">
        <f>IF(X17="","",IF(AND(X29&gt;=0,X29&lt;&gt;"",X29&lt;&gt;"无",AA29&gt;=0,AA29&lt;&gt;"",AA29&lt;&gt;"无",X29=AA29),"是",IF(AND(X29="无",AA29="无"),"是","否")))</f>
        <v/>
      </c>
      <c r="AE29" s="244"/>
      <c r="AF29" s="238" t="str">
        <f>IF(AX29="否","有偏差","")</f>
        <v/>
      </c>
      <c r="AG29" s="239"/>
      <c r="AH29" s="239"/>
      <c r="AI29" s="239"/>
      <c r="AJ29" s="239"/>
      <c r="AK29" s="240"/>
      <c r="AO29" s="116"/>
      <c r="AP29" s="116"/>
      <c r="AQ29" s="116"/>
      <c r="AR29" s="116"/>
      <c r="AS29" s="116"/>
      <c r="AT29" s="116"/>
      <c r="AU29" s="116"/>
      <c r="AW29" s="118" t="s">
        <v>214</v>
      </c>
      <c r="AX29" s="114" t="str">
        <f t="shared" si="3"/>
        <v>是</v>
      </c>
      <c r="AY29" s="114" t="str">
        <f>IF(H17&lt;&gt;"",IF(AND(H29="",K29=""),"",IF(K29=H29,"是","否")),"是")</f>
        <v>是</v>
      </c>
      <c r="AZ29" s="114" t="str">
        <f>IF(P17&lt;&gt;"",IF(AND(P29="",S29=""),"",IF(S29=P29,"是","否")),"是")</f>
        <v>是</v>
      </c>
      <c r="BA29" s="114" t="str">
        <f>IF(X17&lt;&gt;"",IF(AND(X29="",AA29=""),"",IF(AA29=X29,"是","否")),"是")</f>
        <v>是</v>
      </c>
      <c r="BB29" s="118" t="s">
        <v>214</v>
      </c>
      <c r="BC29" s="124"/>
      <c r="BD29" s="124"/>
      <c r="BE29" s="124"/>
      <c r="BF29" s="124"/>
      <c r="BG29" s="124"/>
      <c r="BH29" s="124"/>
      <c r="BI29" s="114"/>
      <c r="BJ29" s="114"/>
      <c r="CH29" s="118"/>
      <c r="CI29" s="114"/>
      <c r="CJ29" s="114"/>
      <c r="CK29" s="114"/>
      <c r="CL29" s="114"/>
      <c r="CM29" s="118"/>
      <c r="CN29" s="124"/>
      <c r="CO29" s="124"/>
      <c r="CP29" s="124"/>
    </row>
    <row r="30" spans="1:94" ht="14.25" thickBot="1">
      <c r="A30" s="371" t="s">
        <v>96</v>
      </c>
      <c r="B30" s="372"/>
      <c r="C30" s="372"/>
      <c r="D30" s="372"/>
      <c r="E30" s="372"/>
      <c r="F30" s="372"/>
      <c r="G30" s="373"/>
      <c r="H30" s="313" t="s">
        <v>560</v>
      </c>
      <c r="I30" s="314"/>
      <c r="J30" s="315"/>
      <c r="K30" s="370" t="s">
        <v>561</v>
      </c>
      <c r="L30" s="370"/>
      <c r="M30" s="370"/>
      <c r="N30" s="375" t="str">
        <f>IF(H17="","",IF(AND(H30&gt;=0,H30&lt;&gt;"",H30&lt;&gt;"无",K30&gt;=0,K30&lt;&gt;"",K30&lt;&gt;"无",H30=K30),"是",IF(AND(H30="无",K30="无"),"是","否")))</f>
        <v/>
      </c>
      <c r="O30" s="376"/>
      <c r="P30" s="313" t="s">
        <v>562</v>
      </c>
      <c r="Q30" s="314"/>
      <c r="R30" s="315"/>
      <c r="S30" s="313" t="s">
        <v>563</v>
      </c>
      <c r="T30" s="314"/>
      <c r="U30" s="315"/>
      <c r="V30" s="375" t="str">
        <f>IF(P17="","",IF(AND(P30&gt;=0,P30&lt;&gt;"",P30&lt;&gt;"无",S30&gt;=0,S30&lt;&gt;"",S30&lt;&gt;"无",P30=S30),"是",IF(AND(P30="无",S30="无"),"是","否")))</f>
        <v/>
      </c>
      <c r="W30" s="376"/>
      <c r="X30" s="313" t="s">
        <v>564</v>
      </c>
      <c r="Y30" s="314"/>
      <c r="Z30" s="315"/>
      <c r="AA30" s="313" t="s">
        <v>565</v>
      </c>
      <c r="AB30" s="314"/>
      <c r="AC30" s="315"/>
      <c r="AD30" s="375" t="str">
        <f>IF(X17="","",IF(AND(X30&gt;=0,X30&lt;&gt;"",X30&lt;&gt;"无",AA30&gt;=0,AA30&lt;&gt;"",AA30&lt;&gt;"无",X30=AA30),"是",IF(AND(X30="无",AA30="无"),"是","否")))</f>
        <v/>
      </c>
      <c r="AE30" s="376"/>
      <c r="AF30" s="363" t="str">
        <f>IF(AX30="否","有偏差","")</f>
        <v/>
      </c>
      <c r="AG30" s="364"/>
      <c r="AH30" s="364"/>
      <c r="AI30" s="364"/>
      <c r="AJ30" s="364"/>
      <c r="AK30" s="365"/>
      <c r="AO30" s="116"/>
      <c r="AP30" s="116"/>
      <c r="AQ30" s="116"/>
      <c r="AR30" s="116"/>
      <c r="AS30" s="116"/>
      <c r="AT30" s="116"/>
      <c r="AU30" s="116"/>
      <c r="AW30" s="117" t="s">
        <v>215</v>
      </c>
      <c r="AX30" s="114" t="str">
        <f t="shared" si="3"/>
        <v>是</v>
      </c>
      <c r="AY30" s="114" t="str">
        <f>IF(H17&lt;&gt;"",IF(AND(H30="",K30=""),"",IF(K30=H30,"是","否")),"是")</f>
        <v>是</v>
      </c>
      <c r="AZ30" s="114" t="str">
        <f>IF(P17&lt;&gt;"",IF(AND(P30="",S30=""),"",IF(S30=P30,"是","否")),"是")</f>
        <v>是</v>
      </c>
      <c r="BA30" s="114" t="str">
        <f>IF(X17&lt;&gt;"",IF(AND(X30="",AA30=""),"",IF(AA30=X30,"是","否")),"是")</f>
        <v>是</v>
      </c>
      <c r="BB30" s="118" t="s">
        <v>215</v>
      </c>
      <c r="BC30" s="123"/>
      <c r="BD30" s="123"/>
      <c r="BE30" s="123"/>
      <c r="BF30" s="123"/>
      <c r="BG30" s="123"/>
      <c r="BH30" s="123"/>
      <c r="BI30" s="114"/>
      <c r="BJ30" s="114"/>
      <c r="CH30" s="117"/>
      <c r="CI30" s="114"/>
      <c r="CJ30" s="114"/>
      <c r="CK30" s="114"/>
      <c r="CL30" s="114"/>
      <c r="CM30" s="118"/>
      <c r="CN30" s="123"/>
      <c r="CO30" s="123"/>
      <c r="CP30" s="123"/>
    </row>
    <row r="31" spans="1:94" ht="15.75" thickBot="1">
      <c r="A31" s="38" t="s">
        <v>93</v>
      </c>
      <c r="B31" s="23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4"/>
      <c r="AO31" s="116"/>
      <c r="AP31" s="116"/>
      <c r="AQ31" s="116"/>
      <c r="AR31" s="116"/>
      <c r="AS31" s="116"/>
      <c r="AT31" s="116"/>
      <c r="AU31" s="116"/>
      <c r="AX31" s="114" t="str">
        <f>IF(站点验收RRU及合路器勘测报告!V2="","",IF(OR(AX19="否",AX20="否",AX21="否",AX22="否",AX23="否",AX24="否"),"否","是"))</f>
        <v/>
      </c>
      <c r="AY31" s="114"/>
      <c r="AZ31" s="114"/>
      <c r="BA31" s="114"/>
      <c r="BB31" s="114" t="s">
        <v>219</v>
      </c>
      <c r="BC31" s="125"/>
      <c r="BD31" s="125">
        <f>VLOOKUP(BD27,$BL$10:$BM$18,2)</f>
        <v>-6</v>
      </c>
      <c r="BE31" s="125"/>
      <c r="BF31" s="125">
        <f>VLOOKUP(BF27,$BL$10:$BM$18,2)</f>
        <v>-6</v>
      </c>
      <c r="BG31" s="125"/>
      <c r="BH31" s="125">
        <f>VLOOKUP(BH27,$BL$10:$BM$18,2)</f>
        <v>-6</v>
      </c>
      <c r="BI31" s="114"/>
      <c r="BJ31" s="114"/>
      <c r="CI31" s="114"/>
      <c r="CJ31" s="114"/>
      <c r="CK31" s="114"/>
      <c r="CL31" s="114"/>
      <c r="CM31" s="114"/>
      <c r="CN31" s="125"/>
      <c r="CO31" s="125"/>
      <c r="CP31" s="125"/>
    </row>
    <row r="32" spans="1:94" ht="16.5">
      <c r="A32" s="354" t="s">
        <v>88</v>
      </c>
      <c r="B32" s="355"/>
      <c r="C32" s="355"/>
      <c r="D32" s="355"/>
      <c r="E32" s="355"/>
      <c r="F32" s="355"/>
      <c r="G32" s="355"/>
      <c r="H32" s="355"/>
      <c r="I32" s="355"/>
      <c r="J32" s="355"/>
      <c r="K32" s="355"/>
      <c r="L32" s="355"/>
      <c r="M32" s="355"/>
      <c r="N32" s="355"/>
      <c r="O32" s="355"/>
      <c r="P32" s="355"/>
      <c r="Q32" s="355"/>
      <c r="R32" s="355"/>
      <c r="S32" s="356" t="s">
        <v>99</v>
      </c>
      <c r="T32" s="356"/>
      <c r="U32" s="356"/>
      <c r="V32" s="356"/>
      <c r="W32" s="356"/>
      <c r="X32" s="356"/>
      <c r="Y32" s="356"/>
      <c r="Z32" s="356"/>
      <c r="AA32" s="356"/>
      <c r="AB32" s="356"/>
      <c r="AC32" s="356"/>
      <c r="AD32" s="356"/>
      <c r="AE32" s="356"/>
      <c r="AF32" s="356"/>
      <c r="AG32" s="356"/>
      <c r="AH32" s="356"/>
      <c r="AI32" s="356"/>
      <c r="AJ32" s="356"/>
      <c r="AK32" s="357"/>
      <c r="BB32" s="114" t="s">
        <v>220</v>
      </c>
      <c r="BC32" s="125"/>
      <c r="BD32" s="125">
        <f>VLOOKUP(BD28,BP10:BQ17,2)</f>
        <v>1</v>
      </c>
      <c r="BE32" s="125"/>
      <c r="BF32" s="125">
        <f>VLOOKUP(BF28,BP10:BQ17,2)</f>
        <v>1</v>
      </c>
      <c r="BG32" s="125"/>
      <c r="BH32" s="125">
        <f>VLOOKUP(BH28,BP10:BQ17,2)</f>
        <v>1</v>
      </c>
      <c r="BI32" s="114"/>
      <c r="BJ32" s="114"/>
      <c r="CM32" s="114"/>
      <c r="CN32" s="125"/>
      <c r="CO32" s="125"/>
      <c r="CP32" s="125"/>
    </row>
    <row r="33" spans="1:91" ht="170.25" customHeight="1" thickBot="1">
      <c r="A33" s="350"/>
      <c r="B33" s="351"/>
      <c r="C33" s="351"/>
      <c r="D33" s="351"/>
      <c r="E33" s="351"/>
      <c r="F33" s="351"/>
      <c r="G33" s="351"/>
      <c r="H33" s="351"/>
      <c r="I33" s="351"/>
      <c r="J33" s="351"/>
      <c r="K33" s="351"/>
      <c r="L33" s="351"/>
      <c r="M33" s="351"/>
      <c r="N33" s="351"/>
      <c r="O33" s="351"/>
      <c r="P33" s="351"/>
      <c r="Q33" s="351"/>
      <c r="R33" s="351"/>
      <c r="S33" s="352"/>
      <c r="T33" s="352"/>
      <c r="U33" s="352"/>
      <c r="V33" s="352"/>
      <c r="W33" s="352"/>
      <c r="X33" s="352"/>
      <c r="Y33" s="352"/>
      <c r="Z33" s="352"/>
      <c r="AA33" s="352"/>
      <c r="AB33" s="352"/>
      <c r="AC33" s="352"/>
      <c r="AD33" s="352"/>
      <c r="AE33" s="352"/>
      <c r="AF33" s="352"/>
      <c r="AG33" s="352"/>
      <c r="AH33" s="352"/>
      <c r="AI33" s="352"/>
      <c r="AJ33" s="352"/>
      <c r="AK33" s="353"/>
      <c r="AW33" s="154"/>
      <c r="AX33" s="121"/>
      <c r="BB33" s="121" t="s">
        <v>376</v>
      </c>
      <c r="BC33" s="121"/>
      <c r="BD33" s="121" t="str">
        <f>IF(BD26="","",IF(BD26&lt;127,BD26,BD26-256))</f>
        <v/>
      </c>
      <c r="BE33" s="121"/>
      <c r="BF33" s="121" t="str">
        <f>IF(BF26="","",IF(BF26&lt;127,BF26,BF26-256))</f>
        <v/>
      </c>
      <c r="BG33" s="121"/>
      <c r="BH33" s="121" t="str">
        <f>IF(BH26="","",IF(BH26&lt;127,BH26,BH26-256))</f>
        <v/>
      </c>
    </row>
    <row r="34" spans="1:91" ht="15.75" thickBot="1">
      <c r="A34" s="25"/>
      <c r="B34" s="23" t="s">
        <v>23</v>
      </c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4"/>
      <c r="AW34" s="112" t="s">
        <v>375</v>
      </c>
      <c r="AX34" s="112" t="str">
        <f>IF(AND(T13="是",T14="是",N42="是",N43="是",N44="是",N45="是",N48="是",N49="是",N50="是",N51="是"),"是","否")</f>
        <v>否</v>
      </c>
    </row>
    <row r="35" spans="1:91">
      <c r="A35" s="366" t="s">
        <v>24</v>
      </c>
      <c r="B35" s="367"/>
      <c r="C35" s="367"/>
      <c r="D35" s="367"/>
      <c r="E35" s="367"/>
      <c r="F35" s="367"/>
      <c r="G35" s="367"/>
      <c r="H35" s="367"/>
      <c r="I35" s="367"/>
      <c r="J35" s="367"/>
      <c r="K35" s="367"/>
      <c r="L35" s="229" t="s">
        <v>12</v>
      </c>
      <c r="M35" s="230"/>
      <c r="N35" s="230"/>
      <c r="O35" s="230"/>
      <c r="P35" s="230"/>
      <c r="Q35" s="230"/>
      <c r="R35" s="230"/>
      <c r="S35" s="230"/>
      <c r="T35" s="230"/>
      <c r="U35" s="230"/>
      <c r="V35" s="230"/>
      <c r="W35" s="230"/>
      <c r="X35" s="230"/>
      <c r="Y35" s="230"/>
      <c r="Z35" s="230"/>
      <c r="AA35" s="229" t="s">
        <v>13</v>
      </c>
      <c r="AB35" s="229"/>
      <c r="AC35" s="229"/>
      <c r="AD35" s="229"/>
      <c r="AE35" s="229"/>
      <c r="AF35" s="229"/>
      <c r="AG35" s="229"/>
      <c r="AH35" s="229"/>
      <c r="AI35" s="229"/>
      <c r="AJ35" s="229"/>
      <c r="AK35" s="231"/>
    </row>
    <row r="36" spans="1:91">
      <c r="A36" s="368"/>
      <c r="B36" s="369"/>
      <c r="C36" s="369"/>
      <c r="D36" s="369"/>
      <c r="E36" s="369"/>
      <c r="F36" s="369"/>
      <c r="G36" s="369"/>
      <c r="H36" s="369"/>
      <c r="I36" s="369"/>
      <c r="J36" s="369"/>
      <c r="K36" s="369"/>
      <c r="L36" s="358" t="str">
        <f>H17</f>
        <v/>
      </c>
      <c r="M36" s="359"/>
      <c r="N36" s="359"/>
      <c r="O36" s="359"/>
      <c r="P36" s="359"/>
      <c r="Q36" s="358" t="str">
        <f>IF(P17="","",P17)</f>
        <v/>
      </c>
      <c r="R36" s="359"/>
      <c r="S36" s="359"/>
      <c r="T36" s="359"/>
      <c r="U36" s="359"/>
      <c r="V36" s="358" t="str">
        <f>IF(X17="","",X17)</f>
        <v/>
      </c>
      <c r="W36" s="359"/>
      <c r="X36" s="359"/>
      <c r="Y36" s="359"/>
      <c r="Z36" s="359"/>
      <c r="AA36" s="248"/>
      <c r="AB36" s="248"/>
      <c r="AC36" s="248"/>
      <c r="AD36" s="248"/>
      <c r="AE36" s="248"/>
      <c r="AF36" s="248"/>
      <c r="AG36" s="248"/>
      <c r="AH36" s="248"/>
      <c r="AI36" s="248"/>
      <c r="AJ36" s="248"/>
      <c r="AK36" s="346"/>
    </row>
    <row r="37" spans="1:91" ht="12.75" customHeight="1">
      <c r="A37" s="277" t="s">
        <v>25</v>
      </c>
      <c r="B37" s="278"/>
      <c r="C37" s="278"/>
      <c r="D37" s="278"/>
      <c r="E37" s="272" t="s">
        <v>26</v>
      </c>
      <c r="F37" s="272"/>
      <c r="G37" s="272"/>
      <c r="H37" s="272"/>
      <c r="I37" s="272"/>
      <c r="J37" s="272"/>
      <c r="K37" s="272"/>
      <c r="L37" s="248" t="str">
        <f>IF(L36="","",IF(性能验收测试表格!P14="","否",IF(AND(K19=2,K20=7,站点验收RRU及合路器勘测报告!D14="单路",性能验收测试表格!P14&gt;45,),"是",IF(AND(K19=2,K20=7,站点验收RRU及合路器勘测报告!D14="双路",性能验收测试表格!P14&gt;70),"是",IF(AND(K20=5,站点验收RRU及合路器勘测报告!D14="单路",性能验收测试表格!P14&gt;36),"是",IF(AND(K20=5,站点验收RRU及合路器勘测报告!D14="双路",性能验收测试表格!P14&gt;56),"是",IF(性能验收测试表格!P14&gt;36,"是","否")))))))</f>
        <v/>
      </c>
      <c r="M37" s="248"/>
      <c r="N37" s="248"/>
      <c r="O37" s="248"/>
      <c r="P37" s="248"/>
      <c r="Q37" s="248" t="str">
        <f>IF(Q36="","",IF(性能验收测试表格!P31="","否",IF(AND(S19=2,S20=7,站点验收RRU及合路器勘测报告!D14="单路",性能验收测试表格!P31&gt;45),"是",IF(AND(S19=2,S20=7,站点验收RRU及合路器勘测报告!D14="双路",性能验收测试表格!P31&gt;70),"是",IF(AND(S20=5,站点验收RRU及合路器勘测报告!D14="单路",性能验收测试表格!P31&gt;36),"是",IF(AND(S20=5,站点验收RRU及合路器勘测报告!D14="双路",性能验收测试表格!P31&gt;56),"是",IF(AND(性能验收测试表格!P31&gt;36),"是","否")))))))</f>
        <v/>
      </c>
      <c r="R37" s="248"/>
      <c r="S37" s="248"/>
      <c r="T37" s="248"/>
      <c r="U37" s="248"/>
      <c r="V37" s="248" t="str">
        <f>IF(V36="","",IF(性能验收测试表格!P48="","否",IF(AND(AA19=2,AA20=7,站点验收RRU及合路器勘测报告!D14="单路",性能验收测试表格!P48&gt;45),"是",IF(AND(AA19=2,AA20=7,站点验收RRU及合路器勘测报告!D14="双路",性能验收测试表格!P48&gt;70),"是",IF(AND(AA20=5,站点验收RRU及合路器勘测报告!D14="单路",性能验收测试表格!P48&gt;36),"是",IF(AND(AA20=5,站点验收RRU及合路器勘测报告!D14="双路",性能验收测试表格!P48&gt;56),"是",IF(性能验收测试表格!P48&gt;36,"是","否")))))))</f>
        <v/>
      </c>
      <c r="W37" s="248"/>
      <c r="X37" s="248"/>
      <c r="Y37" s="248"/>
      <c r="Z37" s="248"/>
      <c r="AA37" s="269" t="s">
        <v>382</v>
      </c>
      <c r="AB37" s="270"/>
      <c r="AC37" s="270"/>
      <c r="AD37" s="270"/>
      <c r="AE37" s="270"/>
      <c r="AF37" s="270"/>
      <c r="AG37" s="270"/>
      <c r="AH37" s="270"/>
      <c r="AI37" s="270"/>
      <c r="AJ37" s="270"/>
      <c r="AK37" s="271"/>
    </row>
    <row r="38" spans="1:91" ht="12.75" customHeight="1">
      <c r="A38" s="279"/>
      <c r="B38" s="278"/>
      <c r="C38" s="278"/>
      <c r="D38" s="278"/>
      <c r="E38" s="272" t="s">
        <v>27</v>
      </c>
      <c r="F38" s="272"/>
      <c r="G38" s="272"/>
      <c r="H38" s="272"/>
      <c r="I38" s="272"/>
      <c r="J38" s="272"/>
      <c r="K38" s="272"/>
      <c r="L38" s="248" t="str">
        <f>IF(L36="","",IF(性能验收测试表格!P17="","否",IF(性能验收测试表格!P17&gt;=5,"是","否")))</f>
        <v/>
      </c>
      <c r="M38" s="248"/>
      <c r="N38" s="248"/>
      <c r="O38" s="248"/>
      <c r="P38" s="248"/>
      <c r="Q38" s="248" t="str">
        <f>IF(Q36="","",IF(性能验收测试表格!P34="","否",IF(性能验收测试表格!P34&gt;=5,"是","否")))</f>
        <v/>
      </c>
      <c r="R38" s="248"/>
      <c r="S38" s="248"/>
      <c r="T38" s="248"/>
      <c r="U38" s="248"/>
      <c r="V38" s="248" t="str">
        <f>IF(V36="","",IF(性能验收测试表格!P51="","否",IF(性能验收测试表格!P51&gt;=5,"是","否")))</f>
        <v/>
      </c>
      <c r="W38" s="248"/>
      <c r="X38" s="248"/>
      <c r="Y38" s="248"/>
      <c r="Z38" s="248"/>
      <c r="AA38" s="269" t="s">
        <v>383</v>
      </c>
      <c r="AB38" s="270"/>
      <c r="AC38" s="270"/>
      <c r="AD38" s="270"/>
      <c r="AE38" s="270"/>
      <c r="AF38" s="270"/>
      <c r="AG38" s="270"/>
      <c r="AH38" s="270"/>
      <c r="AI38" s="270"/>
      <c r="AJ38" s="270"/>
      <c r="AK38" s="271"/>
    </row>
    <row r="39" spans="1:91" ht="12.75" customHeight="1" thickBot="1">
      <c r="A39" s="280"/>
      <c r="B39" s="281"/>
      <c r="C39" s="281"/>
      <c r="D39" s="281"/>
      <c r="E39" s="282" t="s">
        <v>97</v>
      </c>
      <c r="F39" s="281"/>
      <c r="G39" s="281"/>
      <c r="H39" s="281"/>
      <c r="I39" s="281"/>
      <c r="J39" s="281"/>
      <c r="K39" s="281"/>
      <c r="L39" s="273" t="str">
        <f>IF(L36="","",IF(AND(性能验收测试表格!P12="",性能验收测试表格!P15=""),"否",IF(AND(性能验收测试表格!P12&gt;0.95,性能验收测试表格!P15&gt;0.95),"是","否")))</f>
        <v/>
      </c>
      <c r="M39" s="273"/>
      <c r="N39" s="273"/>
      <c r="O39" s="273"/>
      <c r="P39" s="273"/>
      <c r="Q39" s="273" t="str">
        <f>IF(Q36="","",IF(AND(性能验收测试表格!P29="",性能验收测试表格!P32=""),"否",IF(AND(性能验收测试表格!P29&gt;0.95,性能验收测试表格!P32&gt;0.95),"是","否")))</f>
        <v/>
      </c>
      <c r="R39" s="273"/>
      <c r="S39" s="273"/>
      <c r="T39" s="273"/>
      <c r="U39" s="273"/>
      <c r="V39" s="273" t="str">
        <f>IF(V36="","",IF(AND(性能验收测试表格!P46="",性能验收测试表格!P49=""),"否",IF(AND(性能验收测试表格!P46&gt;0.95,性能验收测试表格!P49&gt;0.95),"是","否")))</f>
        <v/>
      </c>
      <c r="W39" s="273"/>
      <c r="X39" s="273"/>
      <c r="Y39" s="273"/>
      <c r="Z39" s="273"/>
      <c r="AA39" s="283" t="s">
        <v>166</v>
      </c>
      <c r="AB39" s="284"/>
      <c r="AC39" s="284"/>
      <c r="AD39" s="284"/>
      <c r="AE39" s="284"/>
      <c r="AF39" s="284"/>
      <c r="AG39" s="284"/>
      <c r="AH39" s="284"/>
      <c r="AI39" s="284"/>
      <c r="AJ39" s="284"/>
      <c r="AK39" s="285"/>
    </row>
    <row r="40" spans="1:91" ht="15.75" thickBot="1">
      <c r="A40" s="25"/>
      <c r="B40" s="161" t="s">
        <v>31</v>
      </c>
      <c r="C40" s="162"/>
      <c r="D40" s="162"/>
      <c r="E40" s="16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4"/>
    </row>
    <row r="41" spans="1:91">
      <c r="A41" s="267" t="s">
        <v>32</v>
      </c>
      <c r="B41" s="268"/>
      <c r="C41" s="268"/>
      <c r="D41" s="268"/>
      <c r="E41" s="268"/>
      <c r="F41" s="268"/>
      <c r="G41" s="268"/>
      <c r="H41" s="268"/>
      <c r="I41" s="268"/>
      <c r="J41" s="268"/>
      <c r="K41" s="268"/>
      <c r="L41" s="268"/>
      <c r="M41" s="268"/>
      <c r="N41" s="274" t="s">
        <v>33</v>
      </c>
      <c r="O41" s="275"/>
      <c r="P41" s="275"/>
      <c r="Q41" s="275"/>
      <c r="R41" s="275"/>
      <c r="S41" s="275"/>
      <c r="T41" s="275"/>
      <c r="U41" s="275"/>
      <c r="V41" s="275"/>
      <c r="W41" s="275"/>
      <c r="X41" s="275"/>
      <c r="Y41" s="275"/>
      <c r="Z41" s="274" t="s">
        <v>13</v>
      </c>
      <c r="AA41" s="274"/>
      <c r="AB41" s="274"/>
      <c r="AC41" s="274"/>
      <c r="AD41" s="274"/>
      <c r="AE41" s="274"/>
      <c r="AF41" s="274"/>
      <c r="AG41" s="274"/>
      <c r="AH41" s="274"/>
      <c r="AI41" s="274"/>
      <c r="AJ41" s="274"/>
      <c r="AK41" s="276"/>
      <c r="AX41" s="113" t="s">
        <v>371</v>
      </c>
      <c r="AY41" s="113" t="s">
        <v>369</v>
      </c>
      <c r="AZ41" s="113" t="s">
        <v>265</v>
      </c>
      <c r="BA41" s="113" t="s">
        <v>266</v>
      </c>
      <c r="BB41" s="119"/>
      <c r="CI41" s="113"/>
      <c r="CJ41" s="113"/>
      <c r="CK41" s="113"/>
      <c r="CL41" s="113"/>
      <c r="CM41" s="119"/>
    </row>
    <row r="42" spans="1:91">
      <c r="A42" s="286" t="s">
        <v>34</v>
      </c>
      <c r="B42" s="228"/>
      <c r="C42" s="228"/>
      <c r="D42" s="228"/>
      <c r="E42" s="228"/>
      <c r="F42" s="228"/>
      <c r="G42" s="228"/>
      <c r="H42" s="228"/>
      <c r="I42" s="228"/>
      <c r="J42" s="228"/>
      <c r="K42" s="228"/>
      <c r="L42" s="228"/>
      <c r="M42" s="228"/>
      <c r="N42" s="293" t="str">
        <f>AX42</f>
        <v/>
      </c>
      <c r="O42" s="236"/>
      <c r="P42" s="236"/>
      <c r="Q42" s="236"/>
      <c r="R42" s="236"/>
      <c r="S42" s="236"/>
      <c r="T42" s="236"/>
      <c r="U42" s="236"/>
      <c r="V42" s="236"/>
      <c r="W42" s="236"/>
      <c r="X42" s="236"/>
      <c r="Y42" s="237"/>
      <c r="Z42" s="211" t="s">
        <v>98</v>
      </c>
      <c r="AA42" s="212"/>
      <c r="AB42" s="212"/>
      <c r="AC42" s="212"/>
      <c r="AD42" s="212"/>
      <c r="AE42" s="212"/>
      <c r="AF42" s="212"/>
      <c r="AG42" s="212"/>
      <c r="AH42" s="212"/>
      <c r="AI42" s="212"/>
      <c r="AJ42" s="212"/>
      <c r="AK42" s="213"/>
      <c r="AX42" s="113" t="str">
        <f><![CDATA[IF(站点验收RRU及合路器勘测报告!P1>=3,IF((AY42&AZ42&BA42)="是是是","是","否"),IF(站点验收RRU及合路器勘测报告!P1=2,IF((AY42&AZ42&BA42)="是是","是","否"),IF(站点验收RRU及合路器勘测报告!P1=1,IF((AY42&AZ42&BA42)="是","是","否"),IF(站点验收RRU及合路器勘测报告!P1="","",""))))]]></f>
        <v/>
      </c>
      <c r="AY42" s="113" t="str">
        <f>IF(L36="","",IF(性能验收测试表格!AI18="","否",IF(性能验收测试表格!AI18&gt;=0.9,"是","否")))</f>
        <v/>
      </c>
      <c r="AZ42" s="113" t="str">
        <f>IF(Q36="","",IF(性能验收测试表格!AI35="","否",IF(性能验收测试表格!AI35&gt;=0.9,"是","否")))</f>
        <v/>
      </c>
      <c r="BA42" s="113" t="str">
        <f>IF(V36="","",IF(性能验收测试表格!AI52="","否",IF(性能验收测试表格!AI52&gt;=0.9,"是","否")))</f>
        <v/>
      </c>
      <c r="BB42" s="119"/>
      <c r="CI42" s="113"/>
      <c r="CJ42" s="113"/>
      <c r="CK42" s="113"/>
      <c r="CL42" s="113"/>
      <c r="CM42" s="119"/>
    </row>
    <row r="43" spans="1:91" ht="13.5" customHeight="1">
      <c r="A43" s="287" t="s">
        <v>35</v>
      </c>
      <c r="B43" s="288"/>
      <c r="C43" s="288"/>
      <c r="D43" s="288"/>
      <c r="E43" s="288"/>
      <c r="F43" s="288"/>
      <c r="G43" s="288"/>
      <c r="H43" s="288"/>
      <c r="I43" s="288"/>
      <c r="J43" s="288"/>
      <c r="K43" s="288"/>
      <c r="L43" s="288"/>
      <c r="M43" s="289"/>
      <c r="N43" s="293" t="str">
        <f>AX43</f>
        <v/>
      </c>
      <c r="O43" s="236"/>
      <c r="P43" s="236"/>
      <c r="Q43" s="236"/>
      <c r="R43" s="236"/>
      <c r="S43" s="236"/>
      <c r="T43" s="236"/>
      <c r="U43" s="236"/>
      <c r="V43" s="236"/>
      <c r="W43" s="236"/>
      <c r="X43" s="236"/>
      <c r="Y43" s="237"/>
      <c r="Z43" s="290" t="s">
        <v>36</v>
      </c>
      <c r="AA43" s="291"/>
      <c r="AB43" s="291"/>
      <c r="AC43" s="291"/>
      <c r="AD43" s="291"/>
      <c r="AE43" s="291"/>
      <c r="AF43" s="291"/>
      <c r="AG43" s="291"/>
      <c r="AH43" s="291"/>
      <c r="AI43" s="291"/>
      <c r="AJ43" s="291"/>
      <c r="AK43" s="292"/>
      <c r="AX43" s="113" t="str">
        <f><![CDATA[IF(站点验收RRU及合路器勘测报告!P1>=3,IF((AY43&AZ43&BA43)="是是是","是","否"),IF(站点验收RRU及合路器勘测报告!P1=2,IF((AY43&AZ43&BA43)="是是","是","否"),IF(站点验收RRU及合路器勘测报告!P1=1,IF((AY43&AZ43&BA43)="是","是","否"),IF(站点验收RRU及合路器勘测报告!P1="","",""))))]]></f>
        <v/>
      </c>
      <c r="AY43" s="113" t="str">
        <f>IF(AY45="","","是")</f>
        <v/>
      </c>
      <c r="AZ43" s="113" t="str">
        <f>IF(AZ45="","","是")</f>
        <v/>
      </c>
      <c r="BA43" s="113" t="str">
        <f>IF(BA45="","","是")</f>
        <v/>
      </c>
      <c r="CI43" s="113"/>
      <c r="CJ43" s="113"/>
      <c r="CK43" s="113"/>
      <c r="CL43" s="113"/>
    </row>
    <row r="44" spans="1:91">
      <c r="A44" s="220" t="s">
        <v>37</v>
      </c>
      <c r="B44" s="221" t="s">
        <v>38</v>
      </c>
      <c r="C44" s="221"/>
      <c r="D44" s="221"/>
      <c r="E44" s="221"/>
      <c r="F44" s="221"/>
      <c r="G44" s="221"/>
      <c r="H44" s="221"/>
      <c r="I44" s="221"/>
      <c r="J44" s="221"/>
      <c r="K44" s="221"/>
      <c r="L44" s="221"/>
      <c r="M44" s="221"/>
      <c r="N44" s="293" t="str">
        <f>AX44</f>
        <v/>
      </c>
      <c r="O44" s="236"/>
      <c r="P44" s="236"/>
      <c r="Q44" s="236"/>
      <c r="R44" s="236"/>
      <c r="S44" s="236"/>
      <c r="T44" s="236"/>
      <c r="U44" s="236"/>
      <c r="V44" s="236"/>
      <c r="W44" s="236"/>
      <c r="X44" s="236"/>
      <c r="Y44" s="237"/>
      <c r="Z44" s="217" t="s">
        <v>39</v>
      </c>
      <c r="AA44" s="218"/>
      <c r="AB44" s="218"/>
      <c r="AC44" s="218"/>
      <c r="AD44" s="218"/>
      <c r="AE44" s="218"/>
      <c r="AF44" s="218"/>
      <c r="AG44" s="218"/>
      <c r="AH44" s="218"/>
      <c r="AI44" s="218"/>
      <c r="AJ44" s="218"/>
      <c r="AK44" s="219"/>
      <c r="AX44" s="113" t="str">
        <f><![CDATA[IF(站点验收RRU及合路器勘测报告!P1>=3,IF((AY44&AZ44&BA44)="是是是","是","否"),IF(站点验收RRU及合路器勘测报告!P1=2,IF((AY44&AZ44&BA44)="是是","是","否"),IF(站点验收RRU及合路器勘测报告!P1=1,IF((AY44&AZ44&BA44)="是","是","否"),IF(站点验收RRU及合路器勘测报告!P1="","",""))))]]></f>
        <v/>
      </c>
      <c r="AY44" s="113" t="str">
        <f>IF(L36="","",IF(AND(性能验收测试表格!P8="",性能验收测试表格!AI8=""),"否",IF(AND(性能验收测试表格!P8&gt;=5,性能验收测试表格!AI8&gt;=0.9),"是","否")))</f>
        <v/>
      </c>
      <c r="AZ44" s="113" t="str">
        <f>IF(Q36="","",IF(AND(性能验收测试表格!P25="",性能验收测试表格!AI25=""),"否",IF(AND(性能验收测试表格!P25&gt;=5,性能验收测试表格!AI25&gt;=0.9),"是","否")))</f>
        <v/>
      </c>
      <c r="BA44" s="113" t="str">
        <f>IF(V36="","",IF(AND(性能验收测试表格!P42="",性能验收测试表格!AI42=""),"否",IF(AND(性能验收测试表格!P42&gt;=5,性能验收测试表格!AI42&gt;=0.9),"是","否")))</f>
        <v/>
      </c>
      <c r="CI44" s="113"/>
      <c r="CJ44" s="113"/>
      <c r="CK44" s="113"/>
      <c r="CL44" s="113"/>
    </row>
    <row r="45" spans="1:91" ht="14.25" thickBot="1">
      <c r="A45" s="220" t="s">
        <v>230</v>
      </c>
      <c r="B45" s="221" t="s">
        <v>38</v>
      </c>
      <c r="C45" s="221"/>
      <c r="D45" s="221"/>
      <c r="E45" s="221"/>
      <c r="F45" s="221"/>
      <c r="G45" s="221"/>
      <c r="H45" s="221"/>
      <c r="I45" s="221"/>
      <c r="J45" s="221"/>
      <c r="K45" s="221"/>
      <c r="L45" s="221"/>
      <c r="M45" s="221"/>
      <c r="N45" s="225" t="str">
        <f>AX45</f>
        <v/>
      </c>
      <c r="O45" s="226"/>
      <c r="P45" s="226"/>
      <c r="Q45" s="226"/>
      <c r="R45" s="226"/>
      <c r="S45" s="226"/>
      <c r="T45" s="226"/>
      <c r="U45" s="226"/>
      <c r="V45" s="226"/>
      <c r="W45" s="226"/>
      <c r="X45" s="226"/>
      <c r="Y45" s="227"/>
      <c r="Z45" s="217" t="s">
        <v>39</v>
      </c>
      <c r="AA45" s="218"/>
      <c r="AB45" s="218"/>
      <c r="AC45" s="218"/>
      <c r="AD45" s="218"/>
      <c r="AE45" s="218"/>
      <c r="AF45" s="218"/>
      <c r="AG45" s="218"/>
      <c r="AH45" s="218"/>
      <c r="AI45" s="218"/>
      <c r="AJ45" s="218"/>
      <c r="AK45" s="219"/>
      <c r="AX45" s="113" t="str">
        <f><![CDATA[IF(站点验收RRU及合路器勘测报告!P1>=3,IF((AY45&AZ45&BA45)="是是是","是","否"),IF(站点验收RRU及合路器勘测报告!P1=2,IF((AY45&AZ45&BA45)="是是","是","否"),IF(站点验收RRU及合路器勘测报告!P1=1,IF((AY45&AZ45&BA45)="是","是","否"),IF(站点验收RRU及合路器勘测报告!P1="","",""))))]]></f>
        <v/>
      </c>
      <c r="AY45" s="113" t="str">
        <f>IF(L36="","",IF(AND(性能验收测试表格!P9="",性能验收测试表格!AI9=""),"否",IF(AND(性能验收测试表格!P9&gt;=5,性能验收测试表格!AI9&gt;=0.9),"是","否")))</f>
        <v/>
      </c>
      <c r="AZ45" s="113" t="str">
        <f>IF(Q36="","",IF(AND(性能验收测试表格!P26="",性能验收测试表格!AI26=""),"否",IF(AND(性能验收测试表格!P26&gt;=5,性能验收测试表格!AI26&gt;=0.9),"是","否")))</f>
        <v/>
      </c>
      <c r="BA45" s="113" t="str">
        <f>IF(V36="","",IF(AND(性能验收测试表格!P43="",性能验收测试表格!AI43=""),"否",IF(AND(性能验收测试表格!P43&gt;=5,性能验收测试表格!AI43&gt;=0.9),"是","否")))</f>
        <v/>
      </c>
      <c r="CI45" s="113"/>
      <c r="CJ45" s="113"/>
      <c r="CK45" s="113"/>
      <c r="CL45" s="113"/>
    </row>
    <row r="46" spans="1:91" ht="15.75" thickBot="1">
      <c r="A46" s="157"/>
      <c r="B46" s="163" t="s">
        <v>40</v>
      </c>
      <c r="C46" s="162"/>
      <c r="D46" s="162"/>
      <c r="E46" s="16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4"/>
      <c r="AY46" s="112" t="str">
        <f>AY42&amp;AY43&amp;AY44&amp;AY45</f>
        <v/>
      </c>
      <c r="AZ46" s="112" t="str">
        <f t="shared" ref="AZ46:BA46" si="7">AZ42&amp;AZ43&amp;AZ44&amp;AZ45</f>
        <v/>
      </c>
      <c r="BA46" s="112" t="str">
        <f t="shared" si="7"/>
        <v/>
      </c>
    </row>
    <row r="47" spans="1:91">
      <c r="A47" s="294" t="s">
        <v>41</v>
      </c>
      <c r="B47" s="268"/>
      <c r="C47" s="268"/>
      <c r="D47" s="268"/>
      <c r="E47" s="268"/>
      <c r="F47" s="268"/>
      <c r="G47" s="268"/>
      <c r="H47" s="268"/>
      <c r="I47" s="268"/>
      <c r="J47" s="268"/>
      <c r="K47" s="268"/>
      <c r="L47" s="268"/>
      <c r="M47" s="268"/>
      <c r="N47" s="274" t="s">
        <v>33</v>
      </c>
      <c r="O47" s="275"/>
      <c r="P47" s="275"/>
      <c r="Q47" s="275"/>
      <c r="R47" s="275"/>
      <c r="S47" s="275"/>
      <c r="T47" s="275"/>
      <c r="U47" s="275"/>
      <c r="V47" s="275"/>
      <c r="W47" s="275"/>
      <c r="X47" s="275"/>
      <c r="Y47" s="275"/>
      <c r="Z47" s="274" t="s">
        <v>13</v>
      </c>
      <c r="AA47" s="274"/>
      <c r="AB47" s="274"/>
      <c r="AC47" s="274"/>
      <c r="AD47" s="274"/>
      <c r="AE47" s="274"/>
      <c r="AF47" s="274"/>
      <c r="AG47" s="274"/>
      <c r="AH47" s="274"/>
      <c r="AI47" s="274"/>
      <c r="AJ47" s="274"/>
      <c r="AK47" s="276"/>
      <c r="AX47" s="112" t="s">
        <v>301</v>
      </c>
    </row>
    <row r="48" spans="1:91">
      <c r="A48" s="286" t="s">
        <v>100</v>
      </c>
      <c r="B48" s="228"/>
      <c r="C48" s="228"/>
      <c r="D48" s="228"/>
      <c r="E48" s="228"/>
      <c r="F48" s="228"/>
      <c r="G48" s="228"/>
      <c r="H48" s="228"/>
      <c r="I48" s="228"/>
      <c r="J48" s="228"/>
      <c r="K48" s="228"/>
      <c r="L48" s="228"/>
      <c r="M48" s="228"/>
      <c r="N48" s="214" t="str">
        <f>IF(站点验收RRU及合路器勘测报告!AA9="","",站点验收RRU及合路器勘测报告!AA9)</f>
        <v/>
      </c>
      <c r="O48" s="215"/>
      <c r="P48" s="215"/>
      <c r="Q48" s="215"/>
      <c r="R48" s="215"/>
      <c r="S48" s="215"/>
      <c r="T48" s="215"/>
      <c r="U48" s="215"/>
      <c r="V48" s="215"/>
      <c r="W48" s="215"/>
      <c r="X48" s="215"/>
      <c r="Y48" s="216"/>
      <c r="Z48" s="211" t="s">
        <v>101</v>
      </c>
      <c r="AA48" s="212"/>
      <c r="AB48" s="212"/>
      <c r="AC48" s="212"/>
      <c r="AD48" s="212"/>
      <c r="AE48" s="212"/>
      <c r="AF48" s="212"/>
      <c r="AG48" s="212"/>
      <c r="AH48" s="212"/>
      <c r="AI48" s="212"/>
      <c r="AJ48" s="212"/>
      <c r="AK48" s="213"/>
      <c r="AX48" s="112" t="s">
        <v>302</v>
      </c>
    </row>
    <row r="49" spans="1:50">
      <c r="A49" s="220" t="s">
        <v>102</v>
      </c>
      <c r="B49" s="228"/>
      <c r="C49" s="228"/>
      <c r="D49" s="228"/>
      <c r="E49" s="228"/>
      <c r="F49" s="228"/>
      <c r="G49" s="228"/>
      <c r="H49" s="228"/>
      <c r="I49" s="228"/>
      <c r="J49" s="228"/>
      <c r="K49" s="228"/>
      <c r="L49" s="228"/>
      <c r="M49" s="228"/>
      <c r="N49" s="214" t="str">
        <f>IF(站点验收RRU及合路器勘测报告!AA15="","",站点验收RRU及合路器勘测报告!AA15)</f>
        <v/>
      </c>
      <c r="O49" s="215"/>
      <c r="P49" s="215"/>
      <c r="Q49" s="215"/>
      <c r="R49" s="215"/>
      <c r="S49" s="215"/>
      <c r="T49" s="215"/>
      <c r="U49" s="215"/>
      <c r="V49" s="215"/>
      <c r="W49" s="215"/>
      <c r="X49" s="215"/>
      <c r="Y49" s="216"/>
      <c r="Z49" s="211" t="s">
        <v>105</v>
      </c>
      <c r="AA49" s="212"/>
      <c r="AB49" s="212"/>
      <c r="AC49" s="212"/>
      <c r="AD49" s="212"/>
      <c r="AE49" s="212"/>
      <c r="AF49" s="212"/>
      <c r="AG49" s="212"/>
      <c r="AH49" s="212"/>
      <c r="AI49" s="212"/>
      <c r="AJ49" s="212"/>
      <c r="AK49" s="213"/>
      <c r="AX49" s="112" t="s">
        <v>303</v>
      </c>
    </row>
    <row r="50" spans="1:50">
      <c r="A50" s="220" t="s">
        <v>103</v>
      </c>
      <c r="B50" s="221"/>
      <c r="C50" s="221"/>
      <c r="D50" s="221"/>
      <c r="E50" s="221"/>
      <c r="F50" s="221"/>
      <c r="G50" s="221"/>
      <c r="H50" s="221"/>
      <c r="I50" s="221"/>
      <c r="J50" s="221"/>
      <c r="K50" s="221"/>
      <c r="L50" s="221"/>
      <c r="M50" s="221"/>
      <c r="N50" s="222" t="str">
        <f>IF(站点验收RRU及合路器勘测报告!AA10="","",站点验收RRU及合路器勘测报告!AA10)</f>
        <v/>
      </c>
      <c r="O50" s="223"/>
      <c r="P50" s="223"/>
      <c r="Q50" s="223"/>
      <c r="R50" s="223"/>
      <c r="S50" s="223"/>
      <c r="T50" s="223"/>
      <c r="U50" s="223"/>
      <c r="V50" s="223"/>
      <c r="W50" s="223"/>
      <c r="X50" s="223"/>
      <c r="Y50" s="224"/>
      <c r="Z50" s="217" t="s">
        <v>106</v>
      </c>
      <c r="AA50" s="218"/>
      <c r="AB50" s="218"/>
      <c r="AC50" s="218"/>
      <c r="AD50" s="218"/>
      <c r="AE50" s="218"/>
      <c r="AF50" s="218"/>
      <c r="AG50" s="218"/>
      <c r="AH50" s="218"/>
      <c r="AI50" s="218"/>
      <c r="AJ50" s="218"/>
      <c r="AK50" s="219"/>
    </row>
    <row r="51" spans="1:50" ht="14.25" customHeight="1" thickBot="1">
      <c r="A51" s="220" t="s">
        <v>104</v>
      </c>
      <c r="B51" s="221"/>
      <c r="C51" s="221"/>
      <c r="D51" s="221"/>
      <c r="E51" s="221"/>
      <c r="F51" s="221"/>
      <c r="G51" s="221"/>
      <c r="H51" s="221"/>
      <c r="I51" s="221"/>
      <c r="J51" s="221"/>
      <c r="K51" s="221"/>
      <c r="L51" s="221"/>
      <c r="M51" s="221"/>
      <c r="N51" s="214" t="str">
        <f>IF(站点验收RRU及合路器勘测报告!AA11="","",站点验收RRU及合路器勘测报告!AA11)</f>
        <v/>
      </c>
      <c r="O51" s="215"/>
      <c r="P51" s="215"/>
      <c r="Q51" s="215"/>
      <c r="R51" s="215"/>
      <c r="S51" s="215"/>
      <c r="T51" s="215"/>
      <c r="U51" s="215"/>
      <c r="V51" s="215"/>
      <c r="W51" s="215"/>
      <c r="X51" s="215"/>
      <c r="Y51" s="216"/>
      <c r="Z51" s="217" t="s">
        <v>107</v>
      </c>
      <c r="AA51" s="218"/>
      <c r="AB51" s="218"/>
      <c r="AC51" s="218"/>
      <c r="AD51" s="218"/>
      <c r="AE51" s="218"/>
      <c r="AF51" s="218"/>
      <c r="AG51" s="218"/>
      <c r="AH51" s="218"/>
      <c r="AI51" s="218"/>
      <c r="AJ51" s="218"/>
      <c r="AK51" s="219"/>
    </row>
    <row r="52" spans="1:50" ht="15.75" thickBot="1">
      <c r="A52" s="208" t="s">
        <v>94</v>
      </c>
      <c r="B52" s="209"/>
      <c r="C52" s="209"/>
      <c r="D52" s="209"/>
      <c r="E52" s="209"/>
      <c r="F52" s="209"/>
      <c r="G52" s="209"/>
      <c r="H52" s="209"/>
      <c r="I52" s="209"/>
      <c r="J52" s="109"/>
      <c r="K52" s="109"/>
      <c r="L52" s="109"/>
      <c r="M52" s="109"/>
      <c r="N52" s="109"/>
      <c r="O52" s="109"/>
      <c r="P52" s="109"/>
      <c r="Q52" s="109"/>
      <c r="R52" s="109"/>
      <c r="S52" s="109"/>
      <c r="T52" s="109"/>
      <c r="U52" s="109"/>
      <c r="V52" s="109"/>
      <c r="W52" s="109"/>
      <c r="X52" s="109"/>
      <c r="Y52" s="109"/>
      <c r="Z52" s="109"/>
      <c r="AA52" s="109"/>
      <c r="AB52" s="109"/>
      <c r="AC52" s="109"/>
      <c r="AD52" s="109"/>
      <c r="AE52" s="109"/>
      <c r="AF52" s="109"/>
      <c r="AG52" s="109"/>
      <c r="AH52" s="109"/>
      <c r="AI52" s="109"/>
      <c r="AJ52" s="109"/>
      <c r="AK52" s="110"/>
    </row>
    <row r="53" spans="1:50">
      <c r="A53" s="232" t="s">
        <v>41</v>
      </c>
      <c r="B53" s="233"/>
      <c r="C53" s="233"/>
      <c r="D53" s="233"/>
      <c r="E53" s="233"/>
      <c r="F53" s="233"/>
      <c r="G53" s="233"/>
      <c r="H53" s="233"/>
      <c r="I53" s="233"/>
      <c r="J53" s="233"/>
      <c r="K53" s="233"/>
      <c r="L53" s="233"/>
      <c r="M53" s="234"/>
      <c r="N53" s="229" t="s">
        <v>33</v>
      </c>
      <c r="O53" s="230"/>
      <c r="P53" s="230"/>
      <c r="Q53" s="230"/>
      <c r="R53" s="230"/>
      <c r="S53" s="230"/>
      <c r="T53" s="230"/>
      <c r="U53" s="230"/>
      <c r="V53" s="230"/>
      <c r="W53" s="230"/>
      <c r="X53" s="230"/>
      <c r="Y53" s="230"/>
      <c r="Z53" s="229" t="s">
        <v>13</v>
      </c>
      <c r="AA53" s="229"/>
      <c r="AB53" s="229"/>
      <c r="AC53" s="229"/>
      <c r="AD53" s="229"/>
      <c r="AE53" s="229"/>
      <c r="AF53" s="229"/>
      <c r="AG53" s="229"/>
      <c r="AH53" s="229"/>
      <c r="AI53" s="229"/>
      <c r="AJ53" s="229"/>
      <c r="AK53" s="231"/>
    </row>
    <row r="54" spans="1:50">
      <c r="A54" s="235" t="s">
        <v>42</v>
      </c>
      <c r="B54" s="236"/>
      <c r="C54" s="236"/>
      <c r="D54" s="236"/>
      <c r="E54" s="236"/>
      <c r="F54" s="236"/>
      <c r="G54" s="236"/>
      <c r="H54" s="236"/>
      <c r="I54" s="236"/>
      <c r="J54" s="236"/>
      <c r="K54" s="236"/>
      <c r="L54" s="236"/>
      <c r="M54" s="237"/>
      <c r="N54" s="210" t="s">
        <v>566</v>
      </c>
      <c r="O54" s="210"/>
      <c r="P54" s="210"/>
      <c r="Q54" s="210"/>
      <c r="R54" s="210"/>
      <c r="S54" s="210"/>
      <c r="T54" s="210"/>
      <c r="U54" s="210"/>
      <c r="V54" s="210"/>
      <c r="W54" s="210"/>
      <c r="X54" s="210"/>
      <c r="Y54" s="210"/>
      <c r="Z54" s="211" t="s">
        <v>17</v>
      </c>
      <c r="AA54" s="212"/>
      <c r="AB54" s="212"/>
      <c r="AC54" s="212"/>
      <c r="AD54" s="212"/>
      <c r="AE54" s="212"/>
      <c r="AF54" s="212"/>
      <c r="AG54" s="212"/>
      <c r="AH54" s="212"/>
      <c r="AI54" s="212"/>
      <c r="AJ54" s="212"/>
      <c r="AK54" s="213"/>
    </row>
    <row r="55" spans="1:50">
      <c r="A55" s="235" t="s">
        <v>43</v>
      </c>
      <c r="B55" s="236"/>
      <c r="C55" s="236"/>
      <c r="D55" s="236"/>
      <c r="E55" s="236"/>
      <c r="F55" s="236"/>
      <c r="G55" s="236"/>
      <c r="H55" s="236"/>
      <c r="I55" s="236"/>
      <c r="J55" s="236"/>
      <c r="K55" s="236"/>
      <c r="L55" s="236"/>
      <c r="M55" s="237"/>
      <c r="N55" s="210" t="s">
        <v>567</v>
      </c>
      <c r="O55" s="210"/>
      <c r="P55" s="210"/>
      <c r="Q55" s="210"/>
      <c r="R55" s="210"/>
      <c r="S55" s="210"/>
      <c r="T55" s="210"/>
      <c r="U55" s="210"/>
      <c r="V55" s="210"/>
      <c r="W55" s="210"/>
      <c r="X55" s="210"/>
      <c r="Y55" s="210"/>
      <c r="Z55" s="211" t="s">
        <v>44</v>
      </c>
      <c r="AA55" s="212"/>
      <c r="AB55" s="212"/>
      <c r="AC55" s="212"/>
      <c r="AD55" s="212"/>
      <c r="AE55" s="212"/>
      <c r="AF55" s="212"/>
      <c r="AG55" s="212"/>
      <c r="AH55" s="212"/>
      <c r="AI55" s="212"/>
      <c r="AJ55" s="212"/>
      <c r="AK55" s="213"/>
    </row>
    <row r="56" spans="1:50">
      <c r="A56" s="277" t="s">
        <v>45</v>
      </c>
      <c r="B56" s="278"/>
      <c r="C56" s="278"/>
      <c r="D56" s="278"/>
      <c r="E56" s="278"/>
      <c r="F56" s="278"/>
      <c r="G56" s="278"/>
      <c r="H56" s="278"/>
      <c r="I56" s="278"/>
      <c r="J56" s="278"/>
      <c r="K56" s="278"/>
      <c r="L56" s="278"/>
      <c r="M56" s="309"/>
      <c r="N56" s="210" t="s">
        <v>566</v>
      </c>
      <c r="O56" s="210"/>
      <c r="P56" s="210"/>
      <c r="Q56" s="210"/>
      <c r="R56" s="210"/>
      <c r="S56" s="210"/>
      <c r="T56" s="210"/>
      <c r="U56" s="210"/>
      <c r="V56" s="210"/>
      <c r="W56" s="210"/>
      <c r="X56" s="210"/>
      <c r="Y56" s="210"/>
      <c r="Z56" s="211" t="s">
        <v>46</v>
      </c>
      <c r="AA56" s="212"/>
      <c r="AB56" s="212"/>
      <c r="AC56" s="212"/>
      <c r="AD56" s="212"/>
      <c r="AE56" s="212"/>
      <c r="AF56" s="212"/>
      <c r="AG56" s="212"/>
      <c r="AH56" s="212"/>
      <c r="AI56" s="212"/>
      <c r="AJ56" s="212"/>
      <c r="AK56" s="213"/>
    </row>
    <row r="57" spans="1:50" ht="15.75" thickBot="1">
      <c r="A57" s="15"/>
      <c r="B57" s="310" t="s">
        <v>47</v>
      </c>
      <c r="C57" s="311"/>
      <c r="D57" s="311"/>
      <c r="E57" s="311"/>
      <c r="F57" s="311"/>
      <c r="G57" s="311"/>
      <c r="H57" s="311"/>
      <c r="I57" s="311"/>
      <c r="J57" s="311"/>
      <c r="K57" s="311"/>
      <c r="L57" s="311"/>
      <c r="M57" s="312"/>
      <c r="N57" s="313" t="s">
        <v>568</v>
      </c>
      <c r="O57" s="314"/>
      <c r="P57" s="314"/>
      <c r="Q57" s="314"/>
      <c r="R57" s="314"/>
      <c r="S57" s="314"/>
      <c r="T57" s="314"/>
      <c r="U57" s="314"/>
      <c r="V57" s="314"/>
      <c r="W57" s="314"/>
      <c r="X57" s="314"/>
      <c r="Y57" s="315"/>
      <c r="Z57" s="306" t="s">
        <v>48</v>
      </c>
      <c r="AA57" s="307"/>
      <c r="AB57" s="307"/>
      <c r="AC57" s="307"/>
      <c r="AD57" s="307"/>
      <c r="AE57" s="307"/>
      <c r="AF57" s="307"/>
      <c r="AG57" s="307"/>
      <c r="AH57" s="307"/>
      <c r="AI57" s="307"/>
      <c r="AJ57" s="307"/>
      <c r="AK57" s="308"/>
    </row>
    <row r="58" spans="1:50" ht="15.75" thickBot="1">
      <c r="A58" s="159"/>
      <c r="B58" s="14" t="s">
        <v>49</v>
      </c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60"/>
    </row>
    <row r="59" spans="1:50" ht="15">
      <c r="A59" s="16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8"/>
      <c r="AJ59" s="18"/>
      <c r="AK59" s="19"/>
    </row>
    <row r="60" spans="1:50" ht="15">
      <c r="A60" s="17"/>
      <c r="B60" s="331" t="s">
        <v>50</v>
      </c>
      <c r="C60" s="331"/>
      <c r="D60" s="331"/>
      <c r="E60" s="331"/>
      <c r="F60" s="331"/>
      <c r="G60" s="332"/>
      <c r="H60" s="322" t="str">
        <f>AX60</f>
        <v/>
      </c>
      <c r="I60" s="323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1"/>
      <c r="AL60" s="63" t="str">
        <f>H60</f>
        <v/>
      </c>
      <c r="AX60" s="156" t="str">
        <f><![CDATA[IF(AND(L36<>"",Q36<>"",V36<>""),IF(H13="","",IF(AND(AX31="是",AX34="是",L37="是",L38="是",L39="是",Q37="是",Q38="是",Q39="是",V37="是",V38="是",V39="是"),"是","否")),
IF(AND(L36<>"",Q36<>"",V36=""),IF(H13="","",IF(AND(AX31="是",AX34="是",L37="是",L38="是",L39="是",Q37="是",Q38="是",Q39="是"),"是","否")),
IF(AND(L36<>"",Q36="",V36<>""),IF(H13="","",IF(AND(AX31="是",AX34="是",L37="是",L38="是",L39="是",V37="是",V38="是",V39="是"),"是","否")),
IF(AND(L36="",Q36<>"",V36<>""),IF(H13="","",IF(AND(AX31="是",AX34="是",Q37="是",Q38="是",Q39="是",V37="是",V38="是",V39="是"),"是","否")),
IF(AND(L36<>"",Q36="",V36=""),IF(H13="","",IF(AND(AX31="是",AX34="是",L37="是",L38="是",L39="是"),"是","否")),
IF(AND(L36="",Q36<>"",V36=""),IF(H13="","",IF(AND(AX31="是",AX34="是",Q37="是",Q38="是",Q39="是"),"是","否")),
IF(AND(L36="",Q36="",V36<>""),IF(H13="","",IF(AND(AX31="是",AX34="是",V37="是",V38="是",V39="是"),"是","否")),
"")))))))]]></f>
        <v/>
      </c>
    </row>
    <row r="61" spans="1:50" ht="15">
      <c r="A61" s="40"/>
      <c r="B61" s="41"/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  <c r="Z61" s="41"/>
      <c r="AA61" s="41"/>
      <c r="AB61" s="41"/>
      <c r="AC61" s="41"/>
      <c r="AD61" s="41"/>
      <c r="AE61" s="41"/>
      <c r="AF61" s="41"/>
      <c r="AG61" s="41"/>
      <c r="AH61" s="41"/>
      <c r="AI61" s="41"/>
      <c r="AJ61" s="41"/>
      <c r="AK61" s="42"/>
    </row>
    <row r="62" spans="1:50">
      <c r="A62" s="37"/>
      <c r="B62" s="39" t="s">
        <v>51</v>
      </c>
      <c r="C62" s="9"/>
      <c r="D62" s="9"/>
      <c r="E62" s="9" t="str">
        <f>IF(站点验收RRU及合路器勘测报告!V1="testnok","HO不可测","")</f>
        <v/>
      </c>
      <c r="F62" s="9"/>
      <c r="G62" s="9"/>
      <c r="H62" s="9"/>
      <c r="I62" s="9"/>
      <c r="J62" s="9"/>
      <c r="K62" s="9"/>
      <c r="L62" s="9" t="str">
        <f>IF(站点验收RRU及合路器勘测报告!P2="","",站点验收RRU及合路器勘测报告!M2)</f>
        <v/>
      </c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54"/>
    </row>
    <row r="63" spans="1:50">
      <c r="A63" s="37"/>
      <c r="B63" s="344" t="str">
        <f>IF(H60="否","该站未通过验收，原因如下：","")</f>
        <v/>
      </c>
      <c r="C63" s="344"/>
      <c r="D63" s="344"/>
      <c r="E63" s="344"/>
      <c r="F63" s="344"/>
      <c r="G63" s="344"/>
      <c r="H63" s="344"/>
      <c r="I63" s="344"/>
      <c r="J63" s="344"/>
      <c r="K63" s="344" t="str">
        <f>IF(OR(站点验收RRU及合路器勘测报告!AA9="否",站点验收RRU及合路器勘测报告!AA10="否",站点验收RRU及合路器勘测报告!AA11="否",站点验收RRU及合路器勘测报告!AA12="否",站点验收RRU及合路器勘测报告!AA13="否",站点验收RRU及合路器勘测报告!AA14="否",站点验收RRU及合路器勘测报告!AA15="否",AX19="否",AX20="否",AX21="否",AX22="否",AX23="否",AX24="否",AX26="否",AX27="否",AX28="否",AX29="否",AX30="否",T13="否",T14="否",T15="否",T16="否"),站点验收RRU及合路器勘测报告!AF1,"")</f>
        <v/>
      </c>
      <c r="L63" s="344"/>
      <c r="M63" s="344"/>
      <c r="N63" s="344"/>
      <c r="O63" s="344"/>
      <c r="P63" s="344"/>
      <c r="Q63" s="344"/>
      <c r="R63" s="344"/>
      <c r="S63" s="344"/>
      <c r="T63" s="344"/>
      <c r="U63" s="344"/>
      <c r="V63" s="344"/>
      <c r="W63" s="344"/>
      <c r="X63" s="344"/>
      <c r="Y63" s="344"/>
      <c r="Z63" s="344"/>
      <c r="AA63" s="344"/>
      <c r="AB63" s="344"/>
      <c r="AC63" s="344"/>
      <c r="AD63" s="344"/>
      <c r="AE63" s="344"/>
      <c r="AF63" s="344"/>
      <c r="AG63" s="344"/>
      <c r="AH63" s="344"/>
      <c r="AI63" s="59"/>
      <c r="AJ63" s="59"/>
      <c r="AK63" s="60"/>
    </row>
    <row r="64" spans="1:50">
      <c r="A64" s="37"/>
      <c r="B64" s="344" t="str">
        <f>IF(H60="否","基站核查：","")</f>
        <v/>
      </c>
      <c r="C64" s="344"/>
      <c r="D64" s="344"/>
      <c r="E64" s="344"/>
      <c r="F64" s="344" t="str">
        <f>IF(H17="","",IF(AY46="否否否否",L36&amp;"："&amp;"未进行业务测试",IF(性能验收测试表格!CB9="","",L36&amp;"："&amp;性能验收测试表格!CB9)))</f>
        <v/>
      </c>
      <c r="G64" s="344"/>
      <c r="H64" s="344"/>
      <c r="I64" s="344"/>
      <c r="J64" s="344"/>
      <c r="K64" s="344"/>
      <c r="L64" s="344"/>
      <c r="M64" s="344"/>
      <c r="N64" s="344"/>
      <c r="O64" s="344"/>
      <c r="P64" s="344"/>
      <c r="Q64" s="344"/>
      <c r="R64" s="344"/>
      <c r="S64" s="344"/>
      <c r="T64" s="344"/>
      <c r="U64" s="344"/>
      <c r="V64" s="344"/>
      <c r="W64" s="344"/>
      <c r="X64" s="344"/>
      <c r="Y64" s="344"/>
      <c r="Z64" s="344"/>
      <c r="AA64" s="344"/>
      <c r="AB64" s="344"/>
      <c r="AC64" s="344"/>
      <c r="AD64" s="344"/>
      <c r="AE64" s="344"/>
      <c r="AF64" s="344"/>
      <c r="AG64" s="344"/>
      <c r="AH64" s="344"/>
      <c r="AI64" s="344"/>
      <c r="AJ64" s="344"/>
      <c r="AK64" s="345"/>
    </row>
    <row r="65" spans="1:37">
      <c r="A65" s="37"/>
      <c r="B65" s="59"/>
      <c r="C65" s="59"/>
      <c r="D65" s="59"/>
      <c r="E65" s="59"/>
      <c r="F65" s="344" t="str">
        <f>IF(P17="","",IF(AZ46="否否否否",Q36&amp;"："&amp;"未进行业务测试",IF(性能验收测试表格!CB10="","",Q36&amp;"："&amp;性能验收测试表格!CB10)))</f>
        <v/>
      </c>
      <c r="G65" s="344"/>
      <c r="H65" s="344"/>
      <c r="I65" s="344"/>
      <c r="J65" s="344"/>
      <c r="K65" s="344"/>
      <c r="L65" s="344"/>
      <c r="M65" s="344"/>
      <c r="N65" s="344"/>
      <c r="O65" s="344"/>
      <c r="P65" s="344"/>
      <c r="Q65" s="344"/>
      <c r="R65" s="344"/>
      <c r="S65" s="344"/>
      <c r="T65" s="344"/>
      <c r="U65" s="344"/>
      <c r="V65" s="344"/>
      <c r="W65" s="344"/>
      <c r="X65" s="344"/>
      <c r="Y65" s="344"/>
      <c r="Z65" s="344"/>
      <c r="AA65" s="344"/>
      <c r="AB65" s="344"/>
      <c r="AC65" s="344"/>
      <c r="AD65" s="344"/>
      <c r="AE65" s="344"/>
      <c r="AF65" s="344"/>
      <c r="AG65" s="344"/>
      <c r="AH65" s="344"/>
      <c r="AI65" s="344"/>
      <c r="AJ65" s="344"/>
      <c r="AK65" s="345"/>
    </row>
    <row r="66" spans="1:37" ht="14.25" thickBot="1">
      <c r="A66" s="37"/>
      <c r="B66" s="59"/>
      <c r="C66" s="59"/>
      <c r="D66" s="59"/>
      <c r="E66" s="59"/>
      <c r="F66" s="344" t="str">
        <f>IF(X17="","",IF(BA46="否否否否",V36&amp;"："&amp;"未进行业务测试",IF(性能验收测试表格!CB11="","",V36&amp;"："&amp;性能验收测试表格!CB11)))</f>
        <v/>
      </c>
      <c r="G66" s="344"/>
      <c r="H66" s="344"/>
      <c r="I66" s="344"/>
      <c r="J66" s="344"/>
      <c r="K66" s="344"/>
      <c r="L66" s="344"/>
      <c r="M66" s="344"/>
      <c r="N66" s="344"/>
      <c r="O66" s="344"/>
      <c r="P66" s="344"/>
      <c r="Q66" s="344"/>
      <c r="R66" s="344"/>
      <c r="S66" s="344"/>
      <c r="T66" s="344"/>
      <c r="U66" s="344"/>
      <c r="V66" s="344"/>
      <c r="W66" s="344"/>
      <c r="X66" s="344"/>
      <c r="Y66" s="344"/>
      <c r="Z66" s="344"/>
      <c r="AA66" s="344"/>
      <c r="AB66" s="344"/>
      <c r="AC66" s="344"/>
      <c r="AD66" s="344"/>
      <c r="AE66" s="344"/>
      <c r="AF66" s="344"/>
      <c r="AG66" s="344"/>
      <c r="AH66" s="344"/>
      <c r="AI66" s="344"/>
      <c r="AJ66" s="344"/>
      <c r="AK66" s="345"/>
    </row>
    <row r="67" spans="1:37" ht="15">
      <c r="A67" s="26"/>
      <c r="B67" s="338" t="s">
        <v>52</v>
      </c>
      <c r="C67" s="338"/>
      <c r="D67" s="338"/>
      <c r="E67" s="338"/>
      <c r="F67" s="338"/>
      <c r="G67" s="338"/>
      <c r="H67" s="339"/>
      <c r="I67" s="340" t="s">
        <v>53</v>
      </c>
      <c r="J67" s="341"/>
      <c r="K67" s="341"/>
      <c r="L67" s="341"/>
      <c r="M67" s="341"/>
      <c r="N67" s="341"/>
      <c r="O67" s="341"/>
      <c r="P67" s="342" t="s">
        <v>54</v>
      </c>
      <c r="Q67" s="343"/>
      <c r="R67" s="343"/>
      <c r="S67" s="343"/>
      <c r="T67" s="343"/>
      <c r="U67" s="343"/>
      <c r="V67" s="343"/>
      <c r="W67" s="340" t="s">
        <v>55</v>
      </c>
      <c r="X67" s="341"/>
      <c r="Y67" s="341"/>
      <c r="Z67" s="341"/>
      <c r="AA67" s="341"/>
      <c r="AB67" s="341"/>
      <c r="AC67" s="341"/>
      <c r="AD67" s="316" t="s">
        <v>56</v>
      </c>
      <c r="AE67" s="317"/>
      <c r="AF67" s="317"/>
      <c r="AG67" s="317"/>
      <c r="AH67" s="317"/>
      <c r="AI67" s="317"/>
      <c r="AJ67" s="317"/>
      <c r="AK67" s="318"/>
    </row>
    <row r="68" spans="1:37" ht="15">
      <c r="A68" s="27"/>
      <c r="B68" s="333" t="s">
        <v>57</v>
      </c>
      <c r="C68" s="333"/>
      <c r="D68" s="333"/>
      <c r="E68" s="333"/>
      <c r="F68" s="333"/>
      <c r="G68" s="333"/>
      <c r="H68" s="334"/>
      <c r="I68" s="324"/>
      <c r="J68" s="325"/>
      <c r="K68" s="325"/>
      <c r="L68" s="325"/>
      <c r="M68" s="325"/>
      <c r="N68" s="325"/>
      <c r="O68" s="326"/>
      <c r="P68" s="327" t="str">
        <f>IF(AY3="","",AY3)</f>
        <v/>
      </c>
      <c r="Q68" s="327"/>
      <c r="R68" s="327"/>
      <c r="S68" s="327"/>
      <c r="T68" s="327"/>
      <c r="U68" s="327"/>
      <c r="V68" s="327"/>
      <c r="W68" s="328"/>
      <c r="X68" s="329"/>
      <c r="Y68" s="329"/>
      <c r="Z68" s="329"/>
      <c r="AA68" s="329"/>
      <c r="AB68" s="329"/>
      <c r="AC68" s="330"/>
      <c r="AD68" s="319"/>
      <c r="AE68" s="320"/>
      <c r="AF68" s="320"/>
      <c r="AG68" s="320"/>
      <c r="AH68" s="320"/>
      <c r="AI68" s="320"/>
      <c r="AJ68" s="320"/>
      <c r="AK68" s="321"/>
    </row>
    <row r="69" spans="1:37" ht="15">
      <c r="A69" s="27"/>
      <c r="B69" s="333" t="s">
        <v>58</v>
      </c>
      <c r="C69" s="333"/>
      <c r="D69" s="333"/>
      <c r="E69" s="333"/>
      <c r="F69" s="333"/>
      <c r="G69" s="333"/>
      <c r="H69" s="334"/>
      <c r="I69" s="335"/>
      <c r="J69" s="336"/>
      <c r="K69" s="336"/>
      <c r="L69" s="336"/>
      <c r="M69" s="336"/>
      <c r="N69" s="336"/>
      <c r="O69" s="336"/>
      <c r="P69" s="327" t="str">
        <f>IF(AY3="","",AY3)</f>
        <v/>
      </c>
      <c r="Q69" s="327"/>
      <c r="R69" s="327"/>
      <c r="S69" s="327"/>
      <c r="T69" s="327"/>
      <c r="U69" s="327"/>
      <c r="V69" s="327"/>
      <c r="W69" s="337"/>
      <c r="X69" s="337"/>
      <c r="Y69" s="337"/>
      <c r="Z69" s="337"/>
      <c r="AA69" s="337"/>
      <c r="AB69" s="337"/>
      <c r="AC69" s="337"/>
      <c r="AD69" s="319"/>
      <c r="AE69" s="320"/>
      <c r="AF69" s="320"/>
      <c r="AG69" s="320"/>
      <c r="AH69" s="320"/>
      <c r="AI69" s="320"/>
      <c r="AJ69" s="320"/>
      <c r="AK69" s="321"/>
    </row>
    <row r="70" spans="1:37" ht="15.75" thickBot="1">
      <c r="A70" s="28"/>
      <c r="B70" s="295" t="s">
        <v>59</v>
      </c>
      <c r="C70" s="295"/>
      <c r="D70" s="295"/>
      <c r="E70" s="295"/>
      <c r="F70" s="295"/>
      <c r="G70" s="295"/>
      <c r="H70" s="296"/>
      <c r="I70" s="297"/>
      <c r="J70" s="298"/>
      <c r="K70" s="298"/>
      <c r="L70" s="298"/>
      <c r="M70" s="298"/>
      <c r="N70" s="298"/>
      <c r="O70" s="299"/>
      <c r="P70" s="300"/>
      <c r="Q70" s="300"/>
      <c r="R70" s="300"/>
      <c r="S70" s="300"/>
      <c r="T70" s="300"/>
      <c r="U70" s="300"/>
      <c r="V70" s="300"/>
      <c r="W70" s="301"/>
      <c r="X70" s="302"/>
      <c r="Y70" s="302"/>
      <c r="Z70" s="302"/>
      <c r="AA70" s="302"/>
      <c r="AB70" s="302"/>
      <c r="AC70" s="302"/>
      <c r="AD70" s="303"/>
      <c r="AE70" s="304"/>
      <c r="AF70" s="304"/>
      <c r="AG70" s="304"/>
      <c r="AH70" s="304"/>
      <c r="AI70" s="304"/>
      <c r="AJ70" s="304"/>
      <c r="AK70" s="305"/>
    </row>
    <row r="71" spans="1:37">
      <c r="A71" s="43"/>
      <c r="B71" s="43"/>
      <c r="C71" s="43"/>
      <c r="D71" s="43"/>
      <c r="E71" s="43"/>
      <c r="F71" s="43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  <c r="AA71" s="43"/>
      <c r="AB71" s="43"/>
      <c r="AC71" s="43"/>
      <c r="AD71" s="43"/>
      <c r="AE71" s="43"/>
      <c r="AF71" s="43"/>
      <c r="AG71" s="43"/>
      <c r="AH71" s="43"/>
      <c r="AI71" s="43"/>
      <c r="AJ71" s="43"/>
      <c r="AK71" s="43"/>
    </row>
    <row r="72" spans="1:37">
      <c r="A72" s="43"/>
      <c r="B72" s="43"/>
      <c r="C72" s="43"/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  <c r="AA72" s="43"/>
      <c r="AB72" s="43"/>
      <c r="AC72" s="43"/>
      <c r="AD72" s="43"/>
      <c r="AE72" s="43"/>
      <c r="AF72" s="43"/>
      <c r="AG72" s="43"/>
      <c r="AH72" s="43"/>
      <c r="AI72" s="43"/>
      <c r="AJ72" s="43"/>
      <c r="AK72" s="43"/>
    </row>
    <row r="73" spans="1:37">
      <c r="A73" s="43"/>
      <c r="B73" s="43"/>
      <c r="C73" s="43"/>
      <c r="D73" s="43"/>
      <c r="E73" s="43"/>
      <c r="F73" s="43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  <c r="AA73" s="43"/>
      <c r="AB73" s="43"/>
      <c r="AC73" s="43"/>
      <c r="AD73" s="43"/>
      <c r="AE73" s="43"/>
      <c r="AF73" s="43"/>
      <c r="AG73" s="43"/>
      <c r="AH73" s="43"/>
      <c r="AI73" s="43"/>
      <c r="AJ73" s="43"/>
      <c r="AK73" s="43"/>
    </row>
    <row r="74" spans="1:37">
      <c r="A74" s="43"/>
      <c r="B74" s="43"/>
      <c r="C74" s="43"/>
      <c r="D74" s="43"/>
      <c r="E74" s="43"/>
      <c r="F74" s="43"/>
      <c r="G74" s="43"/>
      <c r="H74" s="43"/>
      <c r="I74" s="43"/>
      <c r="J74" s="43"/>
      <c r="K74" s="43"/>
      <c r="L74" s="43"/>
      <c r="M74" s="43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  <c r="AA74" s="43"/>
      <c r="AB74" s="43"/>
      <c r="AC74" s="43"/>
      <c r="AD74" s="43"/>
      <c r="AE74" s="43"/>
      <c r="AF74" s="43"/>
      <c r="AG74" s="43"/>
      <c r="AH74" s="43"/>
      <c r="AI74" s="43"/>
      <c r="AJ74" s="43"/>
      <c r="AK74" s="43"/>
    </row>
    <row r="75" spans="1:37">
      <c r="A75" s="43"/>
      <c r="B75" s="43"/>
      <c r="C75" s="43"/>
      <c r="D75" s="43"/>
      <c r="E75" s="43"/>
      <c r="F75" s="43"/>
      <c r="G75" s="43"/>
      <c r="H75" s="43"/>
      <c r="I75" s="43"/>
      <c r="J75" s="43"/>
      <c r="K75" s="43"/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  <c r="AA75" s="43"/>
      <c r="AB75" s="43"/>
      <c r="AC75" s="43"/>
      <c r="AD75" s="43"/>
      <c r="AE75" s="43"/>
      <c r="AF75" s="43"/>
      <c r="AG75" s="43"/>
      <c r="AH75" s="43"/>
      <c r="AI75" s="43"/>
      <c r="AJ75" s="43"/>
      <c r="AK75" s="43"/>
    </row>
    <row r="76" spans="1:37">
      <c r="A76" s="43"/>
      <c r="B76" s="43"/>
      <c r="C76" s="43"/>
      <c r="D76" s="43"/>
      <c r="E76" s="43"/>
      <c r="F76" s="43"/>
      <c r="G76" s="43"/>
      <c r="H76" s="43"/>
      <c r="I76" s="43"/>
      <c r="J76" s="43"/>
      <c r="K76" s="43"/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  <c r="AA76" s="43"/>
      <c r="AB76" s="43"/>
      <c r="AC76" s="43"/>
      <c r="AD76" s="43"/>
      <c r="AE76" s="43"/>
      <c r="AF76" s="43"/>
      <c r="AG76" s="43"/>
      <c r="AH76" s="43"/>
      <c r="AI76" s="43"/>
      <c r="AJ76" s="43"/>
      <c r="AK76" s="43"/>
    </row>
    <row r="77" spans="1:37">
      <c r="A77" s="43"/>
      <c r="B77" s="43"/>
      <c r="C77" s="43"/>
      <c r="D77" s="43"/>
      <c r="E77" s="43"/>
      <c r="F77" s="43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  <c r="AA77" s="43"/>
      <c r="AB77" s="43"/>
      <c r="AC77" s="43"/>
      <c r="AD77" s="43"/>
      <c r="AE77" s="43"/>
      <c r="AF77" s="43"/>
      <c r="AG77" s="43"/>
      <c r="AH77" s="43"/>
      <c r="AI77" s="43"/>
      <c r="AJ77" s="43"/>
      <c r="AK77" s="43"/>
    </row>
    <row r="78" spans="1:37">
      <c r="A78" s="43"/>
      <c r="B78" s="43"/>
      <c r="C78" s="43"/>
      <c r="D78" s="43"/>
      <c r="E78" s="43"/>
      <c r="F78" s="43"/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3"/>
      <c r="X78" s="43"/>
      <c r="Y78" s="43"/>
      <c r="Z78" s="43"/>
      <c r="AA78" s="43"/>
      <c r="AB78" s="43"/>
      <c r="AC78" s="43"/>
      <c r="AD78" s="43"/>
      <c r="AE78" s="43"/>
      <c r="AF78" s="43"/>
      <c r="AG78" s="43"/>
      <c r="AH78" s="43"/>
      <c r="AI78" s="43"/>
      <c r="AJ78" s="43"/>
      <c r="AK78" s="43"/>
    </row>
    <row r="79" spans="1:37">
      <c r="A79" s="43"/>
      <c r="B79" s="43"/>
      <c r="C79" s="43"/>
      <c r="D79" s="43"/>
      <c r="E79" s="43"/>
      <c r="F79" s="43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  <c r="AA79" s="43"/>
      <c r="AB79" s="43"/>
      <c r="AC79" s="43"/>
      <c r="AD79" s="43"/>
      <c r="AE79" s="43"/>
      <c r="AF79" s="43"/>
      <c r="AG79" s="43"/>
      <c r="AH79" s="43"/>
      <c r="AI79" s="43"/>
      <c r="AJ79" s="43"/>
      <c r="AK79" s="43"/>
    </row>
    <row r="80" spans="1:37">
      <c r="A80" s="43"/>
      <c r="B80" s="43"/>
      <c r="C80" s="43"/>
      <c r="D80" s="43"/>
      <c r="E80" s="43"/>
      <c r="F80" s="43"/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  <c r="AA80" s="43"/>
      <c r="AB80" s="43"/>
      <c r="AC80" s="43"/>
      <c r="AD80" s="43"/>
      <c r="AE80" s="43"/>
      <c r="AF80" s="43"/>
      <c r="AG80" s="43"/>
      <c r="AH80" s="43"/>
      <c r="AI80" s="43"/>
      <c r="AJ80" s="43"/>
      <c r="AK80" s="43"/>
    </row>
    <row r="81" spans="1:37">
      <c r="A81" s="43"/>
      <c r="B81" s="43"/>
      <c r="C81" s="43"/>
      <c r="D81" s="43"/>
      <c r="E81" s="43"/>
      <c r="F81" s="43"/>
      <c r="G81" s="43"/>
      <c r="H81" s="43"/>
      <c r="I81" s="43"/>
      <c r="J81" s="43"/>
      <c r="K81" s="43"/>
      <c r="L81" s="43"/>
      <c r="M81" s="43"/>
      <c r="N81" s="43"/>
      <c r="O81" s="43"/>
      <c r="P81" s="43"/>
      <c r="Q81" s="43"/>
      <c r="R81" s="43"/>
      <c r="S81" s="43"/>
      <c r="T81" s="43"/>
      <c r="U81" s="43"/>
      <c r="V81" s="43"/>
      <c r="W81" s="43"/>
      <c r="X81" s="43"/>
      <c r="Y81" s="43"/>
      <c r="Z81" s="43"/>
      <c r="AA81" s="43"/>
      <c r="AB81" s="43"/>
      <c r="AC81" s="43"/>
      <c r="AD81" s="43"/>
      <c r="AE81" s="43"/>
      <c r="AF81" s="43"/>
      <c r="AG81" s="43"/>
      <c r="AH81" s="43"/>
      <c r="AI81" s="43"/>
      <c r="AJ81" s="43"/>
      <c r="AK81" s="43"/>
    </row>
    <row r="82" spans="1:37">
      <c r="A82" s="43"/>
      <c r="B82" s="43"/>
      <c r="C82" s="43"/>
      <c r="D82" s="43"/>
      <c r="E82" s="43"/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</row>
    <row r="83" spans="1:37">
      <c r="A83" s="43"/>
      <c r="B83" s="43"/>
      <c r="C83" s="43"/>
      <c r="D83" s="43"/>
      <c r="E83" s="43"/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3"/>
      <c r="V83" s="43"/>
      <c r="W83" s="43"/>
      <c r="X83" s="43"/>
      <c r="Y83" s="43"/>
      <c r="Z83" s="43"/>
      <c r="AA83" s="43"/>
      <c r="AB83" s="43"/>
      <c r="AC83" s="43"/>
      <c r="AD83" s="43"/>
      <c r="AE83" s="43"/>
      <c r="AF83" s="43"/>
      <c r="AG83" s="43"/>
      <c r="AH83" s="43"/>
      <c r="AI83" s="43"/>
      <c r="AJ83" s="43"/>
      <c r="AK83" s="43"/>
    </row>
    <row r="84" spans="1:37">
      <c r="A84" s="43"/>
      <c r="B84" s="43"/>
      <c r="C84" s="43"/>
      <c r="D84" s="43"/>
      <c r="E84" s="43"/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  <c r="U84" s="43"/>
      <c r="V84" s="43"/>
      <c r="W84" s="43"/>
      <c r="X84" s="43"/>
      <c r="Y84" s="43"/>
      <c r="Z84" s="43"/>
      <c r="AA84" s="43"/>
      <c r="AB84" s="43"/>
      <c r="AC84" s="43"/>
      <c r="AD84" s="43"/>
      <c r="AE84" s="43"/>
      <c r="AF84" s="43"/>
      <c r="AG84" s="43"/>
      <c r="AH84" s="43"/>
      <c r="AI84" s="43"/>
      <c r="AJ84" s="43"/>
      <c r="AK84" s="43"/>
    </row>
    <row r="85" spans="1:37">
      <c r="A85" s="43"/>
      <c r="B85" s="43"/>
      <c r="C85" s="43"/>
      <c r="D85" s="43"/>
      <c r="E85" s="43"/>
      <c r="F85" s="43"/>
      <c r="G85" s="43"/>
      <c r="H85" s="43"/>
      <c r="I85" s="43"/>
      <c r="J85" s="43"/>
      <c r="K85" s="43"/>
      <c r="L85" s="43"/>
      <c r="M85" s="43"/>
      <c r="N85" s="43"/>
      <c r="O85" s="43"/>
      <c r="P85" s="43"/>
      <c r="Q85" s="43"/>
      <c r="R85" s="43"/>
      <c r="S85" s="43"/>
      <c r="T85" s="43"/>
      <c r="U85" s="43"/>
      <c r="V85" s="43"/>
      <c r="W85" s="43"/>
      <c r="X85" s="43"/>
      <c r="Y85" s="43"/>
      <c r="Z85" s="43"/>
      <c r="AA85" s="43"/>
      <c r="AB85" s="43"/>
      <c r="AC85" s="43"/>
      <c r="AD85" s="43"/>
      <c r="AE85" s="43"/>
      <c r="AF85" s="43"/>
      <c r="AG85" s="43"/>
      <c r="AH85" s="43"/>
      <c r="AI85" s="43"/>
      <c r="AJ85" s="43"/>
      <c r="AK85" s="43"/>
    </row>
    <row r="86" spans="1:37">
      <c r="A86" s="43"/>
      <c r="B86" s="43"/>
      <c r="C86" s="43"/>
      <c r="D86" s="43"/>
      <c r="E86" s="43"/>
      <c r="F86" s="43"/>
      <c r="G86" s="43"/>
      <c r="H86" s="43"/>
      <c r="I86" s="43"/>
      <c r="J86" s="43"/>
      <c r="K86" s="43"/>
      <c r="L86" s="43"/>
      <c r="M86" s="43"/>
      <c r="N86" s="43"/>
      <c r="O86" s="43"/>
      <c r="P86" s="43"/>
      <c r="Q86" s="43"/>
      <c r="R86" s="43"/>
      <c r="S86" s="43"/>
      <c r="T86" s="43"/>
      <c r="U86" s="43"/>
      <c r="V86" s="43"/>
      <c r="W86" s="43"/>
      <c r="X86" s="43"/>
      <c r="Y86" s="43"/>
      <c r="Z86" s="43"/>
      <c r="AA86" s="43"/>
      <c r="AB86" s="43"/>
      <c r="AC86" s="43"/>
      <c r="AD86" s="43"/>
      <c r="AE86" s="43"/>
      <c r="AF86" s="43"/>
      <c r="AG86" s="43"/>
      <c r="AH86" s="43"/>
      <c r="AI86" s="43"/>
      <c r="AJ86" s="43"/>
      <c r="AK86" s="43"/>
    </row>
    <row r="87" spans="1:37">
      <c r="A87" s="43"/>
      <c r="B87" s="43"/>
      <c r="C87" s="43"/>
      <c r="D87" s="43"/>
      <c r="E87" s="43"/>
      <c r="F87" s="43"/>
      <c r="G87" s="43"/>
      <c r="H87" s="43"/>
      <c r="I87" s="43"/>
      <c r="J87" s="43"/>
      <c r="K87" s="43"/>
      <c r="L87" s="43"/>
      <c r="M87" s="43"/>
      <c r="N87" s="43"/>
      <c r="O87" s="43"/>
      <c r="P87" s="43"/>
      <c r="Q87" s="43"/>
      <c r="R87" s="43"/>
      <c r="S87" s="43"/>
      <c r="T87" s="43"/>
      <c r="U87" s="43"/>
      <c r="V87" s="43"/>
      <c r="W87" s="43"/>
      <c r="X87" s="43"/>
      <c r="Y87" s="43"/>
      <c r="Z87" s="43"/>
      <c r="AA87" s="43"/>
      <c r="AB87" s="43"/>
      <c r="AC87" s="43"/>
      <c r="AD87" s="43"/>
      <c r="AE87" s="43"/>
      <c r="AF87" s="43"/>
      <c r="AG87" s="43"/>
      <c r="AH87" s="43"/>
      <c r="AI87" s="43"/>
      <c r="AJ87" s="43"/>
      <c r="AK87" s="43"/>
    </row>
    <row r="88" spans="1:37">
      <c r="A88" s="43"/>
      <c r="B88" s="43"/>
      <c r="C88" s="43"/>
      <c r="D88" s="43"/>
      <c r="E88" s="43"/>
      <c r="F88" s="43"/>
      <c r="G88" s="43"/>
      <c r="H88" s="43"/>
      <c r="I88" s="43"/>
      <c r="J88" s="43"/>
      <c r="K88" s="43"/>
      <c r="L88" s="43"/>
      <c r="M88" s="43"/>
      <c r="N88" s="43"/>
      <c r="O88" s="43"/>
      <c r="P88" s="43"/>
      <c r="Q88" s="43"/>
      <c r="R88" s="43"/>
      <c r="S88" s="43"/>
      <c r="T88" s="43"/>
      <c r="U88" s="43"/>
      <c r="V88" s="43"/>
      <c r="W88" s="43"/>
      <c r="X88" s="43"/>
      <c r="Y88" s="43"/>
      <c r="Z88" s="43"/>
      <c r="AA88" s="43"/>
      <c r="AB88" s="43"/>
      <c r="AC88" s="43"/>
      <c r="AD88" s="43"/>
      <c r="AE88" s="43"/>
      <c r="AF88" s="43"/>
      <c r="AG88" s="43"/>
      <c r="AH88" s="43"/>
      <c r="AI88" s="43"/>
      <c r="AJ88" s="43"/>
      <c r="AK88" s="43"/>
    </row>
    <row r="89" spans="1:37">
      <c r="A89" s="43"/>
      <c r="B89" s="43"/>
      <c r="C89" s="43"/>
      <c r="D89" s="43"/>
      <c r="E89" s="43"/>
      <c r="F89" s="43"/>
      <c r="G89" s="43"/>
      <c r="H89" s="43"/>
      <c r="I89" s="43"/>
      <c r="J89" s="43"/>
      <c r="K89" s="43"/>
      <c r="L89" s="43"/>
      <c r="M89" s="43"/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  <c r="AB89" s="43"/>
      <c r="AC89" s="43"/>
      <c r="AD89" s="43"/>
      <c r="AE89" s="43"/>
      <c r="AF89" s="43"/>
      <c r="AG89" s="43"/>
      <c r="AH89" s="43"/>
      <c r="AI89" s="43"/>
      <c r="AJ89" s="43"/>
      <c r="AK89" s="43"/>
    </row>
    <row r="90" spans="1:37">
      <c r="A90" s="43"/>
      <c r="B90" s="43"/>
      <c r="C90" s="43"/>
      <c r="D90" s="43"/>
      <c r="E90" s="43"/>
      <c r="F90" s="43"/>
      <c r="G90" s="43"/>
      <c r="H90" s="43"/>
      <c r="I90" s="43"/>
      <c r="J90" s="43"/>
      <c r="K90" s="43"/>
      <c r="L90" s="43"/>
      <c r="M90" s="43"/>
      <c r="N90" s="43"/>
      <c r="O90" s="43"/>
      <c r="P90" s="43"/>
      <c r="Q90" s="43"/>
      <c r="R90" s="43"/>
      <c r="S90" s="43"/>
      <c r="T90" s="43"/>
      <c r="U90" s="43"/>
      <c r="V90" s="43"/>
      <c r="W90" s="43"/>
      <c r="X90" s="43"/>
      <c r="Y90" s="43"/>
      <c r="Z90" s="43"/>
      <c r="AA90" s="43"/>
      <c r="AB90" s="43"/>
      <c r="AC90" s="43"/>
      <c r="AD90" s="43"/>
      <c r="AE90" s="43"/>
      <c r="AF90" s="43"/>
      <c r="AG90" s="43"/>
      <c r="AH90" s="43"/>
      <c r="AI90" s="43"/>
      <c r="AJ90" s="43"/>
      <c r="AK90" s="43"/>
    </row>
    <row r="91" spans="1:37">
      <c r="A91" s="43"/>
      <c r="B91" s="43"/>
      <c r="C91" s="43"/>
      <c r="D91" s="43"/>
      <c r="E91" s="43"/>
      <c r="F91" s="43"/>
      <c r="G91" s="43"/>
      <c r="H91" s="43"/>
      <c r="I91" s="43"/>
      <c r="J91" s="43"/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  <c r="AB91" s="43"/>
      <c r="AC91" s="43"/>
      <c r="AD91" s="43"/>
      <c r="AE91" s="43"/>
      <c r="AF91" s="43"/>
      <c r="AG91" s="43"/>
      <c r="AH91" s="43"/>
      <c r="AI91" s="43"/>
      <c r="AJ91" s="43"/>
      <c r="AK91" s="43"/>
    </row>
    <row r="92" spans="1:37">
      <c r="A92" s="43"/>
      <c r="B92" s="43"/>
      <c r="C92" s="43"/>
      <c r="D92" s="43"/>
      <c r="E92" s="43"/>
      <c r="F92" s="43"/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43"/>
      <c r="Y92" s="43"/>
      <c r="Z92" s="43"/>
      <c r="AA92" s="43"/>
      <c r="AB92" s="43"/>
      <c r="AC92" s="43"/>
      <c r="AD92" s="43"/>
      <c r="AE92" s="43"/>
      <c r="AF92" s="43"/>
      <c r="AG92" s="43"/>
      <c r="AH92" s="43"/>
      <c r="AI92" s="43"/>
      <c r="AJ92" s="43"/>
      <c r="AK92" s="43"/>
    </row>
    <row r="93" spans="1:37">
      <c r="A93" s="43"/>
      <c r="B93" s="43"/>
      <c r="C93" s="43"/>
      <c r="D93" s="43"/>
      <c r="E93" s="43"/>
      <c r="F93" s="43"/>
      <c r="G93" s="43"/>
      <c r="H93" s="43"/>
      <c r="I93" s="43"/>
      <c r="J93" s="43"/>
      <c r="K93" s="43"/>
      <c r="L93" s="43"/>
      <c r="M93" s="43"/>
      <c r="N93" s="43"/>
      <c r="O93" s="43"/>
      <c r="P93" s="43"/>
      <c r="Q93" s="43"/>
      <c r="R93" s="43"/>
      <c r="S93" s="43"/>
      <c r="T93" s="43"/>
      <c r="U93" s="43"/>
      <c r="V93" s="43"/>
      <c r="W93" s="43"/>
      <c r="X93" s="43"/>
      <c r="Y93" s="43"/>
      <c r="Z93" s="43"/>
      <c r="AA93" s="43"/>
      <c r="AB93" s="43"/>
      <c r="AC93" s="43"/>
      <c r="AD93" s="43"/>
      <c r="AE93" s="43"/>
      <c r="AF93" s="43"/>
      <c r="AG93" s="43"/>
      <c r="AH93" s="43"/>
      <c r="AI93" s="43"/>
      <c r="AJ93" s="43"/>
      <c r="AK93" s="43"/>
    </row>
    <row r="94" spans="1:37">
      <c r="A94" s="43"/>
      <c r="B94" s="43"/>
      <c r="C94" s="43"/>
      <c r="D94" s="43"/>
      <c r="E94" s="43"/>
      <c r="F94" s="43"/>
      <c r="G94" s="43"/>
      <c r="H94" s="43"/>
      <c r="I94" s="43"/>
      <c r="J94" s="43"/>
      <c r="K94" s="43"/>
      <c r="L94" s="43"/>
      <c r="M94" s="43"/>
      <c r="N94" s="43"/>
      <c r="O94" s="43"/>
      <c r="P94" s="43"/>
      <c r="Q94" s="43"/>
      <c r="R94" s="43"/>
      <c r="S94" s="43"/>
      <c r="T94" s="43"/>
      <c r="U94" s="43"/>
      <c r="V94" s="43"/>
      <c r="W94" s="43"/>
      <c r="X94" s="43"/>
      <c r="Y94" s="43"/>
      <c r="Z94" s="43"/>
      <c r="AA94" s="43"/>
      <c r="AB94" s="43"/>
      <c r="AC94" s="43"/>
      <c r="AD94" s="43"/>
      <c r="AE94" s="43"/>
      <c r="AF94" s="43"/>
      <c r="AG94" s="43"/>
      <c r="AH94" s="43"/>
      <c r="AI94" s="43"/>
      <c r="AJ94" s="43"/>
      <c r="AK94" s="43"/>
    </row>
    <row r="95" spans="1:37">
      <c r="A95" s="43"/>
      <c r="B95" s="43"/>
      <c r="C95" s="43"/>
      <c r="D95" s="43"/>
      <c r="E95" s="43"/>
      <c r="F95" s="43"/>
      <c r="G95" s="43"/>
      <c r="H95" s="43"/>
      <c r="I95" s="43"/>
      <c r="J95" s="43"/>
      <c r="K95" s="43"/>
      <c r="L95" s="43"/>
      <c r="M95" s="43"/>
      <c r="N95" s="43"/>
      <c r="O95" s="43"/>
      <c r="P95" s="43"/>
      <c r="Q95" s="43"/>
      <c r="R95" s="43"/>
      <c r="S95" s="43"/>
      <c r="T95" s="43"/>
      <c r="U95" s="43"/>
      <c r="V95" s="43"/>
      <c r="W95" s="43"/>
      <c r="X95" s="43"/>
      <c r="Y95" s="43"/>
      <c r="Z95" s="43"/>
      <c r="AA95" s="43"/>
      <c r="AB95" s="43"/>
      <c r="AC95" s="43"/>
      <c r="AD95" s="43"/>
      <c r="AE95" s="43"/>
      <c r="AF95" s="43"/>
      <c r="AG95" s="43"/>
      <c r="AH95" s="43"/>
      <c r="AI95" s="43"/>
      <c r="AJ95" s="43"/>
      <c r="AK95" s="43"/>
    </row>
    <row r="96" spans="1:37">
      <c r="A96" s="43"/>
      <c r="B96" s="43"/>
      <c r="C96" s="43"/>
      <c r="D96" s="43"/>
      <c r="E96" s="43"/>
      <c r="F96" s="43"/>
      <c r="G96" s="43"/>
      <c r="H96" s="43"/>
      <c r="I96" s="43"/>
      <c r="J96" s="43"/>
      <c r="K96" s="43"/>
      <c r="L96" s="43"/>
      <c r="M96" s="43"/>
      <c r="N96" s="43"/>
      <c r="O96" s="43"/>
      <c r="P96" s="43"/>
      <c r="Q96" s="43"/>
      <c r="R96" s="43"/>
      <c r="S96" s="43"/>
      <c r="T96" s="43"/>
      <c r="U96" s="43"/>
      <c r="V96" s="43"/>
      <c r="W96" s="43"/>
      <c r="X96" s="43"/>
      <c r="Y96" s="43"/>
      <c r="Z96" s="43"/>
      <c r="AA96" s="43"/>
      <c r="AB96" s="43"/>
      <c r="AC96" s="43"/>
      <c r="AD96" s="43"/>
      <c r="AE96" s="43"/>
      <c r="AF96" s="43"/>
      <c r="AG96" s="43"/>
      <c r="AH96" s="43"/>
      <c r="AI96" s="43"/>
      <c r="AJ96" s="43"/>
      <c r="AK96" s="43"/>
    </row>
    <row r="97" spans="1:37">
      <c r="A97" s="43"/>
      <c r="B97" s="43"/>
      <c r="C97" s="43"/>
      <c r="D97" s="43"/>
      <c r="E97" s="43"/>
      <c r="F97" s="43"/>
      <c r="G97" s="43"/>
      <c r="H97" s="43"/>
      <c r="I97" s="43"/>
      <c r="J97" s="43"/>
      <c r="K97" s="43"/>
      <c r="L97" s="43"/>
      <c r="M97" s="43"/>
      <c r="N97" s="43"/>
      <c r="O97" s="43"/>
      <c r="P97" s="43"/>
      <c r="Q97" s="43"/>
      <c r="R97" s="43"/>
      <c r="S97" s="43"/>
      <c r="T97" s="43"/>
      <c r="U97" s="43"/>
      <c r="V97" s="43"/>
      <c r="W97" s="43"/>
      <c r="X97" s="43"/>
      <c r="Y97" s="43"/>
      <c r="Z97" s="43"/>
      <c r="AA97" s="43"/>
      <c r="AB97" s="43"/>
      <c r="AC97" s="43"/>
      <c r="AD97" s="43"/>
      <c r="AE97" s="43"/>
      <c r="AF97" s="43"/>
      <c r="AG97" s="43"/>
      <c r="AH97" s="43"/>
      <c r="AI97" s="43"/>
      <c r="AJ97" s="43"/>
      <c r="AK97" s="43"/>
    </row>
    <row r="98" spans="1:37">
      <c r="A98" s="43"/>
      <c r="B98" s="43"/>
      <c r="C98" s="43"/>
      <c r="D98" s="43"/>
      <c r="E98" s="43"/>
      <c r="F98" s="43"/>
      <c r="G98" s="43"/>
      <c r="H98" s="43"/>
      <c r="I98" s="43"/>
      <c r="J98" s="43"/>
      <c r="K98" s="43"/>
      <c r="L98" s="43"/>
      <c r="M98" s="43"/>
      <c r="N98" s="43"/>
      <c r="O98" s="43"/>
      <c r="P98" s="43"/>
      <c r="Q98" s="43"/>
      <c r="R98" s="43"/>
      <c r="S98" s="43"/>
      <c r="T98" s="43"/>
      <c r="U98" s="43"/>
      <c r="V98" s="43"/>
      <c r="W98" s="43"/>
      <c r="X98" s="43"/>
      <c r="Y98" s="43"/>
      <c r="Z98" s="43"/>
      <c r="AA98" s="43"/>
      <c r="AB98" s="43"/>
      <c r="AC98" s="43"/>
      <c r="AD98" s="43"/>
      <c r="AE98" s="43"/>
      <c r="AF98" s="43"/>
      <c r="AG98" s="43"/>
      <c r="AH98" s="43"/>
      <c r="AI98" s="43"/>
      <c r="AJ98" s="43"/>
      <c r="AK98" s="43"/>
    </row>
    <row r="99" spans="1:37">
      <c r="A99" s="43"/>
      <c r="B99" s="43"/>
      <c r="C99" s="43"/>
      <c r="D99" s="43"/>
      <c r="E99" s="43"/>
      <c r="F99" s="43"/>
      <c r="G99" s="43"/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43"/>
      <c r="V99" s="43"/>
      <c r="W99" s="43"/>
      <c r="X99" s="43"/>
      <c r="Y99" s="43"/>
      <c r="Z99" s="43"/>
      <c r="AA99" s="43"/>
      <c r="AB99" s="43"/>
      <c r="AC99" s="43"/>
      <c r="AD99" s="43"/>
      <c r="AE99" s="43"/>
      <c r="AF99" s="43"/>
      <c r="AG99" s="43"/>
      <c r="AH99" s="43"/>
      <c r="AI99" s="43"/>
      <c r="AJ99" s="43"/>
      <c r="AK99" s="43"/>
    </row>
    <row r="100" spans="1:37">
      <c r="A100" s="43"/>
      <c r="B100" s="43"/>
      <c r="C100" s="43"/>
      <c r="D100" s="43"/>
      <c r="E100" s="43"/>
      <c r="F100" s="43"/>
      <c r="G100" s="43"/>
      <c r="H100" s="43"/>
      <c r="I100" s="43"/>
      <c r="J100" s="43"/>
      <c r="K100" s="43"/>
      <c r="L100" s="43"/>
      <c r="M100" s="43"/>
      <c r="N100" s="43"/>
      <c r="O100" s="43"/>
      <c r="P100" s="43"/>
      <c r="Q100" s="43"/>
      <c r="R100" s="43"/>
      <c r="S100" s="43"/>
      <c r="T100" s="43"/>
      <c r="U100" s="43"/>
      <c r="V100" s="43"/>
      <c r="W100" s="43"/>
      <c r="X100" s="43"/>
      <c r="Y100" s="43"/>
      <c r="Z100" s="43"/>
      <c r="AA100" s="43"/>
      <c r="AB100" s="43"/>
      <c r="AC100" s="43"/>
      <c r="AD100" s="43"/>
      <c r="AE100" s="43"/>
      <c r="AF100" s="43"/>
      <c r="AG100" s="43"/>
      <c r="AH100" s="43"/>
      <c r="AI100" s="43"/>
      <c r="AJ100" s="43"/>
      <c r="AK100" s="43"/>
    </row>
  </sheetData>
  <mergeCells count="267">
    <mergeCell ref="E3:U3"/>
    <mergeCell ref="E5:U5"/>
    <mergeCell ref="E7:U7"/>
    <mergeCell ref="F9:U9"/>
    <mergeCell ref="A24:G25"/>
    <mergeCell ref="H24:J25"/>
    <mergeCell ref="K24:M25"/>
    <mergeCell ref="N24:O25"/>
    <mergeCell ref="P24:R25"/>
    <mergeCell ref="S24:U25"/>
    <mergeCell ref="A19:G19"/>
    <mergeCell ref="A20:G20"/>
    <mergeCell ref="K19:M19"/>
    <mergeCell ref="K20:M20"/>
    <mergeCell ref="H19:J19"/>
    <mergeCell ref="H20:J20"/>
    <mergeCell ref="A22:G22"/>
    <mergeCell ref="K22:M22"/>
    <mergeCell ref="A13:G13"/>
    <mergeCell ref="A14:G14"/>
    <mergeCell ref="A15:G15"/>
    <mergeCell ref="A16:G16"/>
    <mergeCell ref="A21:G21"/>
    <mergeCell ref="AF24:AK25"/>
    <mergeCell ref="AF19:AK19"/>
    <mergeCell ref="AF20:AK20"/>
    <mergeCell ref="N20:O20"/>
    <mergeCell ref="N19:O19"/>
    <mergeCell ref="S19:U19"/>
    <mergeCell ref="S20:U20"/>
    <mergeCell ref="P19:R19"/>
    <mergeCell ref="P20:R20"/>
    <mergeCell ref="AF21:AK21"/>
    <mergeCell ref="N22:O22"/>
    <mergeCell ref="P22:R22"/>
    <mergeCell ref="S22:U22"/>
    <mergeCell ref="V22:W22"/>
    <mergeCell ref="X22:Z22"/>
    <mergeCell ref="AA20:AC20"/>
    <mergeCell ref="AD19:AE19"/>
    <mergeCell ref="AD20:AE20"/>
    <mergeCell ref="AA22:AC22"/>
    <mergeCell ref="AD22:AE22"/>
    <mergeCell ref="AF22:AK22"/>
    <mergeCell ref="V21:W21"/>
    <mergeCell ref="X21:Z21"/>
    <mergeCell ref="AA21:AC21"/>
    <mergeCell ref="Z3:AE3"/>
    <mergeCell ref="V30:W30"/>
    <mergeCell ref="AD30:AE30"/>
    <mergeCell ref="K27:M27"/>
    <mergeCell ref="K28:M28"/>
    <mergeCell ref="S27:U27"/>
    <mergeCell ref="S28:U28"/>
    <mergeCell ref="AA27:AC27"/>
    <mergeCell ref="AA28:AC28"/>
    <mergeCell ref="V27:W27"/>
    <mergeCell ref="AD27:AE27"/>
    <mergeCell ref="Z5:AE5"/>
    <mergeCell ref="Z7:AE7"/>
    <mergeCell ref="AA29:AC29"/>
    <mergeCell ref="AA30:AC30"/>
    <mergeCell ref="AD26:AE26"/>
    <mergeCell ref="AA26:AC26"/>
    <mergeCell ref="AD21:AE21"/>
    <mergeCell ref="AD23:AE23"/>
    <mergeCell ref="V19:W19"/>
    <mergeCell ref="V20:W20"/>
    <mergeCell ref="X19:Z19"/>
    <mergeCell ref="X20:Z20"/>
    <mergeCell ref="AA19:AC19"/>
    <mergeCell ref="H29:J29"/>
    <mergeCell ref="K29:M29"/>
    <mergeCell ref="H30:J30"/>
    <mergeCell ref="H15:M15"/>
    <mergeCell ref="H16:M16"/>
    <mergeCell ref="N13:S13"/>
    <mergeCell ref="N14:S14"/>
    <mergeCell ref="N15:S15"/>
    <mergeCell ref="N16:S16"/>
    <mergeCell ref="N30:O30"/>
    <mergeCell ref="H13:M13"/>
    <mergeCell ref="H14:M14"/>
    <mergeCell ref="H18:J18"/>
    <mergeCell ref="K18:M18"/>
    <mergeCell ref="H17:O17"/>
    <mergeCell ref="N18:O18"/>
    <mergeCell ref="P18:R18"/>
    <mergeCell ref="S18:U18"/>
    <mergeCell ref="H22:J22"/>
    <mergeCell ref="H21:J21"/>
    <mergeCell ref="K21:M21"/>
    <mergeCell ref="N21:O21"/>
    <mergeCell ref="P21:R21"/>
    <mergeCell ref="S21:U21"/>
    <mergeCell ref="V36:Z36"/>
    <mergeCell ref="A35:K36"/>
    <mergeCell ref="A28:G28"/>
    <mergeCell ref="N28:O28"/>
    <mergeCell ref="A27:G27"/>
    <mergeCell ref="N27:O27"/>
    <mergeCell ref="A26:G26"/>
    <mergeCell ref="N26:O26"/>
    <mergeCell ref="V26:W26"/>
    <mergeCell ref="Q36:U36"/>
    <mergeCell ref="S29:U29"/>
    <mergeCell ref="S30:U30"/>
    <mergeCell ref="K30:M30"/>
    <mergeCell ref="P27:R27"/>
    <mergeCell ref="L35:Z35"/>
    <mergeCell ref="P28:R28"/>
    <mergeCell ref="P29:R29"/>
    <mergeCell ref="P30:R30"/>
    <mergeCell ref="H26:J26"/>
    <mergeCell ref="X26:Z26"/>
    <mergeCell ref="K26:M26"/>
    <mergeCell ref="S26:U26"/>
    <mergeCell ref="P26:R26"/>
    <mergeCell ref="A30:G30"/>
    <mergeCell ref="AA35:AK36"/>
    <mergeCell ref="T16:Y16"/>
    <mergeCell ref="Z16:AK16"/>
    <mergeCell ref="A33:R33"/>
    <mergeCell ref="S33:AK33"/>
    <mergeCell ref="A32:R32"/>
    <mergeCell ref="S32:AK32"/>
    <mergeCell ref="L36:P36"/>
    <mergeCell ref="A29:G29"/>
    <mergeCell ref="N29:O29"/>
    <mergeCell ref="X27:Z27"/>
    <mergeCell ref="AF30:AK30"/>
    <mergeCell ref="V29:W29"/>
    <mergeCell ref="AD29:AE29"/>
    <mergeCell ref="AF29:AK29"/>
    <mergeCell ref="V28:W28"/>
    <mergeCell ref="AD28:AE28"/>
    <mergeCell ref="AF28:AK28"/>
    <mergeCell ref="H27:J27"/>
    <mergeCell ref="H28:J28"/>
    <mergeCell ref="AF27:AK27"/>
    <mergeCell ref="X28:Z28"/>
    <mergeCell ref="X29:Z29"/>
    <mergeCell ref="X30:Z30"/>
    <mergeCell ref="B67:H67"/>
    <mergeCell ref="I67:O67"/>
    <mergeCell ref="P67:V67"/>
    <mergeCell ref="W67:AC67"/>
    <mergeCell ref="B63:J63"/>
    <mergeCell ref="K63:AH63"/>
    <mergeCell ref="B64:E64"/>
    <mergeCell ref="F64:AK64"/>
    <mergeCell ref="F65:AK65"/>
    <mergeCell ref="F66:AK66"/>
    <mergeCell ref="B70:H70"/>
    <mergeCell ref="I70:O70"/>
    <mergeCell ref="P70:V70"/>
    <mergeCell ref="W70:AC70"/>
    <mergeCell ref="AD70:AK70"/>
    <mergeCell ref="N56:Y56"/>
    <mergeCell ref="Z57:AK57"/>
    <mergeCell ref="A56:M56"/>
    <mergeCell ref="Z56:AK56"/>
    <mergeCell ref="B57:M57"/>
    <mergeCell ref="N57:Y57"/>
    <mergeCell ref="AD67:AK67"/>
    <mergeCell ref="AD68:AK68"/>
    <mergeCell ref="H60:I60"/>
    <mergeCell ref="I68:O68"/>
    <mergeCell ref="P68:V68"/>
    <mergeCell ref="W68:AC68"/>
    <mergeCell ref="AD69:AK69"/>
    <mergeCell ref="B60:G60"/>
    <mergeCell ref="B69:H69"/>
    <mergeCell ref="I69:O69"/>
    <mergeCell ref="P69:V69"/>
    <mergeCell ref="W69:AC69"/>
    <mergeCell ref="B68:H68"/>
    <mergeCell ref="A42:M42"/>
    <mergeCell ref="A43:M43"/>
    <mergeCell ref="Z43:AK43"/>
    <mergeCell ref="N43:Y43"/>
    <mergeCell ref="A45:M45"/>
    <mergeCell ref="Z47:AK47"/>
    <mergeCell ref="A48:M48"/>
    <mergeCell ref="N48:Y48"/>
    <mergeCell ref="Z48:AK48"/>
    <mergeCell ref="A47:M47"/>
    <mergeCell ref="N47:Y47"/>
    <mergeCell ref="N42:Y42"/>
    <mergeCell ref="Z42:AK42"/>
    <mergeCell ref="A44:M44"/>
    <mergeCell ref="N44:Y44"/>
    <mergeCell ref="Z44:AK44"/>
    <mergeCell ref="A41:M41"/>
    <mergeCell ref="AA38:AK38"/>
    <mergeCell ref="E37:K37"/>
    <mergeCell ref="AA37:AK37"/>
    <mergeCell ref="L39:P39"/>
    <mergeCell ref="Q39:U39"/>
    <mergeCell ref="V39:Z39"/>
    <mergeCell ref="N41:Y41"/>
    <mergeCell ref="Z41:AK41"/>
    <mergeCell ref="L38:P38"/>
    <mergeCell ref="Q37:U37"/>
    <mergeCell ref="Q38:U38"/>
    <mergeCell ref="V37:Z37"/>
    <mergeCell ref="V38:Z38"/>
    <mergeCell ref="A37:D39"/>
    <mergeCell ref="E39:K39"/>
    <mergeCell ref="AA39:AK39"/>
    <mergeCell ref="E38:K38"/>
    <mergeCell ref="L37:P37"/>
    <mergeCell ref="AF26:AK26"/>
    <mergeCell ref="H12:M12"/>
    <mergeCell ref="N12:S12"/>
    <mergeCell ref="T12:Y12"/>
    <mergeCell ref="Z12:AK12"/>
    <mergeCell ref="A12:G12"/>
    <mergeCell ref="T13:Y13"/>
    <mergeCell ref="Z13:AK13"/>
    <mergeCell ref="AF17:AK18"/>
    <mergeCell ref="T14:Y14"/>
    <mergeCell ref="Z14:AK14"/>
    <mergeCell ref="T15:Y15"/>
    <mergeCell ref="Z15:AK15"/>
    <mergeCell ref="V18:W18"/>
    <mergeCell ref="X18:Z18"/>
    <mergeCell ref="AA18:AC18"/>
    <mergeCell ref="AD18:AE18"/>
    <mergeCell ref="A17:G18"/>
    <mergeCell ref="P17:W17"/>
    <mergeCell ref="X17:AE17"/>
    <mergeCell ref="V24:W25"/>
    <mergeCell ref="X24:Z25"/>
    <mergeCell ref="AA24:AC25"/>
    <mergeCell ref="AD24:AE25"/>
    <mergeCell ref="AF23:AK23"/>
    <mergeCell ref="A23:G23"/>
    <mergeCell ref="H23:J23"/>
    <mergeCell ref="K23:M23"/>
    <mergeCell ref="N23:O23"/>
    <mergeCell ref="P23:R23"/>
    <mergeCell ref="S23:U23"/>
    <mergeCell ref="V23:W23"/>
    <mergeCell ref="X23:Z23"/>
    <mergeCell ref="AA23:AC23"/>
    <mergeCell ref="A52:I52"/>
    <mergeCell ref="N55:Y55"/>
    <mergeCell ref="Z55:AK55"/>
    <mergeCell ref="N51:Y51"/>
    <mergeCell ref="Z51:AK51"/>
    <mergeCell ref="A50:M50"/>
    <mergeCell ref="N50:Y50"/>
    <mergeCell ref="Z50:AK50"/>
    <mergeCell ref="N45:Y45"/>
    <mergeCell ref="Z45:AK45"/>
    <mergeCell ref="A49:M49"/>
    <mergeCell ref="N49:Y49"/>
    <mergeCell ref="Z49:AK49"/>
    <mergeCell ref="A51:M51"/>
    <mergeCell ref="N53:Y53"/>
    <mergeCell ref="Z53:AK53"/>
    <mergeCell ref="N54:Y54"/>
    <mergeCell ref="Z54:AK54"/>
    <mergeCell ref="A53:M53"/>
    <mergeCell ref="A54:M54"/>
    <mergeCell ref="A55:M55"/>
  </mergeCells>
  <phoneticPr fontId="3" type="noConversion"/>
  <conditionalFormatting sqref="H60:I60 N19:O24 V19:W24 AD19:AE24 AD26:AE30 V26:W30 N26:O28">
    <cfRule type="cellIs" dxfId="9" priority="21" operator="equal">
      <formula>"否"</formula>
    </cfRule>
  </conditionalFormatting>
  <conditionalFormatting sqref="T13:Y16">
    <cfRule type="cellIs" dxfId="8" priority="20" operator="equal">
      <formula>"否"</formula>
    </cfRule>
  </conditionalFormatting>
  <conditionalFormatting sqref="L37:Z39">
    <cfRule type="cellIs" dxfId="7" priority="16" operator="equal">
      <formula>"否"</formula>
    </cfRule>
  </conditionalFormatting>
  <conditionalFormatting sqref="N42:Y43 N45:Y45">
    <cfRule type="cellIs" dxfId="6" priority="15" operator="equal">
      <formula>"否"</formula>
    </cfRule>
  </conditionalFormatting>
  <conditionalFormatting sqref="N48:Y50">
    <cfRule type="cellIs" dxfId="5" priority="14" operator="equal">
      <formula>"否"</formula>
    </cfRule>
  </conditionalFormatting>
  <conditionalFormatting sqref="N54:Y57">
    <cfRule type="cellIs" dxfId="4" priority="13" operator="equal">
      <formula>"否"</formula>
    </cfRule>
  </conditionalFormatting>
  <conditionalFormatting sqref="N51:Y51">
    <cfRule type="cellIs" dxfId="3" priority="8" operator="equal">
      <formula>"否"</formula>
    </cfRule>
  </conditionalFormatting>
  <conditionalFormatting sqref="N29:O29">
    <cfRule type="cellIs" dxfId="2" priority="7" operator="equal">
      <formula>"否"</formula>
    </cfRule>
  </conditionalFormatting>
  <conditionalFormatting sqref="N30:O30">
    <cfRule type="cellIs" dxfId="1" priority="6" operator="equal">
      <formula>"否"</formula>
    </cfRule>
  </conditionalFormatting>
  <conditionalFormatting sqref="N44:Y44">
    <cfRule type="cellIs" dxfId="0" priority="1" operator="equal">
      <formula>"否"</formula>
    </cfRule>
  </conditionalFormatting>
  <pageMargins left="0.7" right="0.7" top="0.75" bottom="0.75" header="0.3" footer="0.3"/>
  <pageSetup paperSize="9" orientation="portrait" r:id="rId1"/>
  <ignoredErrors>
    <ignoredError sqref="L27:O27 Q27:R27 Y27:Z27 AB27:AC27 T27:W27" formula="1"/>
    <ignoredError sqref="P68:V69" unlocked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B126"/>
  <sheetViews>
    <sheetView topLeftCell="A7" zoomScale="85" zoomScaleNormal="85" workbookViewId="0">
      <selection activeCell="P23" sqref="P23:V23"/>
    </sheetView>
  </sheetViews>
  <sheetFormatPr defaultRowHeight="13.5"/>
  <cols>
    <col min="1" max="11" customWidth="true" style="43" width="2.375" collapsed="false"/>
    <col min="12" max="12" customWidth="true" style="43" width="4.5" collapsed="false"/>
    <col min="13" max="31" customWidth="true" style="43" width="2.375" collapsed="false"/>
    <col min="32" max="32" customWidth="true" style="43" width="4.5" collapsed="false"/>
    <col min="33" max="39" customWidth="true" style="43" width="2.375" collapsed="false"/>
    <col min="40" max="40" customWidth="true" style="43" width="5.125" collapsed="false"/>
    <col min="41" max="49" customWidth="true" style="43" width="2.375" collapsed="false"/>
    <col min="50" max="50" customWidth="true" style="43" width="11.5" collapsed="false"/>
    <col min="51" max="53" customWidth="true" style="63" width="11.5" collapsed="false"/>
    <col min="54" max="57" customWidth="true" style="64" width="11.5" collapsed="false"/>
    <col min="58" max="58" customWidth="true" style="64" width="7.5" collapsed="false"/>
    <col min="59" max="72" customWidth="true" style="64" width="11.5" collapsed="false"/>
    <col min="73" max="73" customWidth="true" style="134" width="11.5" collapsed="false"/>
    <col min="74" max="74" bestFit="true" customWidth="true" style="64" width="3.375" collapsed="false"/>
    <col min="75" max="76" bestFit="true" customWidth="true" style="63" width="3.375" collapsed="false"/>
    <col min="77" max="77" customWidth="true" style="64" width="1.875" collapsed="false"/>
    <col min="78" max="78" customWidth="true" style="64" width="8.875" collapsed="false"/>
    <col min="79" max="79" customWidth="true" style="64" width="9.375" collapsed="false"/>
    <col min="80" max="80" bestFit="true" customWidth="true" style="63" width="42.25" collapsed="false"/>
    <col min="81" max="16384" style="63" width="9.0" collapsed="false"/>
  </cols>
  <sheetData>
    <row r="1" spans="1:80" ht="20.25">
      <c r="A1" s="496" t="s">
        <v>91</v>
      </c>
      <c r="B1" s="496"/>
      <c r="C1" s="496"/>
      <c r="D1" s="496"/>
      <c r="E1" s="496"/>
      <c r="F1" s="496"/>
      <c r="G1" s="496"/>
      <c r="H1" s="496"/>
      <c r="I1" s="496"/>
      <c r="J1" s="496"/>
      <c r="K1" s="496"/>
      <c r="L1" s="496"/>
      <c r="M1" s="496"/>
      <c r="N1" s="496"/>
      <c r="O1" s="496"/>
      <c r="P1" s="496"/>
      <c r="Q1" s="496"/>
      <c r="R1" s="496"/>
      <c r="S1" s="496"/>
      <c r="T1" s="496"/>
      <c r="U1" s="496"/>
      <c r="V1" s="496"/>
      <c r="W1" s="496"/>
      <c r="X1" s="496"/>
      <c r="Y1" s="496"/>
      <c r="Z1" s="496"/>
      <c r="AA1" s="496"/>
      <c r="AB1" s="496"/>
      <c r="AC1" s="496"/>
      <c r="AD1" s="496"/>
      <c r="AE1" s="496"/>
      <c r="AF1" s="496"/>
      <c r="AG1" s="496"/>
      <c r="AH1" s="496"/>
      <c r="AI1" s="496"/>
      <c r="AJ1" s="496"/>
      <c r="AK1" s="496"/>
      <c r="AL1" s="496"/>
      <c r="AM1" s="496"/>
      <c r="AN1" s="496"/>
      <c r="AO1" s="496"/>
      <c r="AP1" s="496"/>
      <c r="AQ1" s="496"/>
      <c r="AR1" s="496"/>
      <c r="AS1" s="496"/>
      <c r="AT1" s="496"/>
      <c r="AU1" s="496"/>
      <c r="AV1" s="496"/>
      <c r="AW1" s="496"/>
      <c r="AX1" s="496"/>
      <c r="AY1" s="126"/>
      <c r="AZ1" s="126"/>
      <c r="BA1" s="126"/>
      <c r="BB1" s="126"/>
      <c r="BC1" s="126"/>
      <c r="BD1" s="126"/>
      <c r="BE1" s="126"/>
      <c r="BF1" s="126"/>
      <c r="BH1" s="126" t="s">
        <v>182</v>
      </c>
      <c r="BI1" s="126" t="s">
        <v>183</v>
      </c>
      <c r="BJ1" s="126" t="s">
        <v>184</v>
      </c>
      <c r="BK1" s="126"/>
      <c r="BN1" s="126"/>
      <c r="BO1" s="135" t="s">
        <v>267</v>
      </c>
      <c r="BP1" s="136" t="str">
        <f>室分验收记录单!AY42</f>
        <v/>
      </c>
      <c r="BQ1" s="136" t="str">
        <f>室分验收记录单!AZ42</f>
        <v/>
      </c>
      <c r="BR1" s="136" t="str">
        <f>室分验收记录单!BA42</f>
        <v/>
      </c>
      <c r="BS1" s="126"/>
      <c r="BT1" s="126"/>
      <c r="BU1" s="137" t="s">
        <v>255</v>
      </c>
      <c r="BV1" s="136" t="str">
        <f>IF(OR(BV4="N",BV5="N"),"N","Y")</f>
        <v>N</v>
      </c>
      <c r="BW1" s="136" t="str">
        <f>IF(OR(BW4="N",BW5="N"),"N","Y")</f>
        <v>N</v>
      </c>
      <c r="BX1" s="136" t="str">
        <f>IF(OR(BX4="N",BX5="N"),"N","Y")</f>
        <v>N</v>
      </c>
      <c r="BY1" s="136"/>
      <c r="BZ1" s="136"/>
      <c r="CA1" s="136" t="s">
        <v>245</v>
      </c>
      <c r="CB1" s="135" t="s">
        <v>246</v>
      </c>
    </row>
    <row r="2" spans="1:80" ht="19.5" thickBot="1">
      <c r="A2" s="30" t="s">
        <v>1</v>
      </c>
      <c r="B2" s="31"/>
      <c r="C2" s="505" t="str">
        <f>室分验收记录单!E3</f>
        <v/>
      </c>
      <c r="D2" s="505"/>
      <c r="E2" s="505"/>
      <c r="F2" s="505"/>
      <c r="G2" s="505"/>
      <c r="H2" s="505"/>
      <c r="I2" s="30" t="s">
        <v>3</v>
      </c>
      <c r="J2" s="30"/>
      <c r="K2" s="503" t="str">
        <f>室分验收记录单!E5</f>
        <v/>
      </c>
      <c r="L2" s="503"/>
      <c r="M2" s="503"/>
      <c r="N2" s="503"/>
      <c r="O2" s="503"/>
      <c r="P2" s="503"/>
      <c r="Q2" s="503"/>
      <c r="R2" s="503"/>
      <c r="S2" s="503"/>
      <c r="T2" s="503"/>
      <c r="U2" s="56"/>
      <c r="V2" s="57" t="s">
        <v>2</v>
      </c>
      <c r="W2" s="56"/>
      <c r="X2" s="504" t="str">
        <f>室分验收记录单!Z3</f>
        <v/>
      </c>
      <c r="Y2" s="504"/>
      <c r="Z2" s="504"/>
      <c r="AA2" s="504"/>
      <c r="AB2" s="58"/>
      <c r="AC2" s="497" t="s">
        <v>60</v>
      </c>
      <c r="AD2" s="497"/>
      <c r="AE2" s="497"/>
      <c r="AF2" s="497"/>
      <c r="AG2" s="506">
        <f>室分验收记录单!I69</f>
        <v>0</v>
      </c>
      <c r="AH2" s="506"/>
      <c r="AI2" s="506"/>
      <c r="AJ2" s="506"/>
      <c r="AK2" s="506"/>
      <c r="AL2" s="506"/>
      <c r="AM2" s="506"/>
      <c r="AN2" s="506"/>
      <c r="AO2" s="29"/>
      <c r="AP2" s="29"/>
      <c r="AQ2" s="29"/>
      <c r="AR2" s="29"/>
      <c r="AS2" s="29"/>
      <c r="AT2" s="29"/>
      <c r="AU2" s="29"/>
      <c r="AV2" s="29"/>
      <c r="AW2" s="29"/>
      <c r="AX2" s="29"/>
      <c r="AY2" s="127"/>
      <c r="AZ2" s="127"/>
      <c r="BA2" s="127"/>
      <c r="BB2" s="127"/>
      <c r="BC2" s="127"/>
      <c r="BD2" s="127"/>
      <c r="BE2" s="127"/>
      <c r="BF2" s="127"/>
      <c r="BG2" s="127"/>
      <c r="BH2" s="127"/>
      <c r="BI2" s="127"/>
      <c r="BJ2" s="127"/>
      <c r="BK2" s="127"/>
      <c r="BM2" s="127"/>
      <c r="BN2" s="127"/>
      <c r="BO2" s="135" t="s">
        <v>269</v>
      </c>
      <c r="BP2" s="136" t="str">
        <f>室分验收记录单!AY44</f>
        <v/>
      </c>
      <c r="BQ2" s="136" t="str">
        <f>室分验收记录单!AZ44</f>
        <v/>
      </c>
      <c r="BR2" s="136" t="str">
        <f>室分验收记录单!BA43</f>
        <v/>
      </c>
      <c r="BS2" s="127"/>
      <c r="BT2" s="127"/>
      <c r="BU2" s="137" t="s">
        <v>253</v>
      </c>
      <c r="BV2" s="136" t="str">
        <f>IF(BV6="N","N","Y")</f>
        <v>N</v>
      </c>
      <c r="BW2" s="136" t="str">
        <f>IF(BW6="N","N","Y")</f>
        <v>N</v>
      </c>
      <c r="BX2" s="136" t="str">
        <f>IF(BX6="N","N","Y")</f>
        <v>N</v>
      </c>
      <c r="BY2" s="136"/>
      <c r="BZ2" s="136"/>
      <c r="CA2" s="136" t="s">
        <v>244</v>
      </c>
      <c r="CB2" s="135" t="s">
        <v>247</v>
      </c>
    </row>
    <row r="3" spans="1:80" ht="18.75">
      <c r="A3" s="500" t="s">
        <v>61</v>
      </c>
      <c r="B3" s="501"/>
      <c r="C3" s="501"/>
      <c r="D3" s="501"/>
      <c r="E3" s="501"/>
      <c r="F3" s="501"/>
      <c r="G3" s="501"/>
      <c r="H3" s="501"/>
      <c r="I3" s="501"/>
      <c r="J3" s="501"/>
      <c r="K3" s="501"/>
      <c r="L3" s="501"/>
      <c r="M3" s="501"/>
      <c r="N3" s="501"/>
      <c r="O3" s="501"/>
      <c r="P3" s="501"/>
      <c r="Q3" s="501"/>
      <c r="R3" s="501"/>
      <c r="S3" s="501"/>
      <c r="T3" s="501"/>
      <c r="U3" s="501"/>
      <c r="V3" s="501"/>
      <c r="W3" s="501"/>
      <c r="X3" s="501"/>
      <c r="Y3" s="501"/>
      <c r="Z3" s="501"/>
      <c r="AA3" s="501"/>
      <c r="AB3" s="501"/>
      <c r="AC3" s="501"/>
      <c r="AD3" s="501"/>
      <c r="AE3" s="501"/>
      <c r="AF3" s="501"/>
      <c r="AG3" s="501"/>
      <c r="AH3" s="501"/>
      <c r="AI3" s="501"/>
      <c r="AJ3" s="501"/>
      <c r="AK3" s="501"/>
      <c r="AL3" s="501"/>
      <c r="AM3" s="501"/>
      <c r="AN3" s="501"/>
      <c r="AO3" s="340" t="s">
        <v>13</v>
      </c>
      <c r="AP3" s="340"/>
      <c r="AQ3" s="340"/>
      <c r="AR3" s="340"/>
      <c r="AS3" s="340"/>
      <c r="AT3" s="340"/>
      <c r="AU3" s="340"/>
      <c r="AV3" s="340"/>
      <c r="AW3" s="340"/>
      <c r="AX3" s="502"/>
      <c r="AY3" s="128"/>
      <c r="AZ3" s="128"/>
      <c r="BA3" s="128"/>
      <c r="BB3" s="128"/>
      <c r="BC3" s="128"/>
      <c r="BD3" s="128"/>
      <c r="BE3" s="128"/>
      <c r="BF3" s="127"/>
      <c r="BG3" s="127"/>
      <c r="BH3" s="127"/>
      <c r="BI3" s="127"/>
      <c r="BJ3" s="127"/>
      <c r="BK3" s="127"/>
      <c r="BM3" s="127"/>
      <c r="BN3" s="127"/>
      <c r="BO3" s="135" t="s">
        <v>270</v>
      </c>
      <c r="BP3" s="136" t="str">
        <f>室分验收记录单!AY45</f>
        <v/>
      </c>
      <c r="BQ3" s="136" t="str">
        <f>室分验收记录单!AZ45</f>
        <v/>
      </c>
      <c r="BR3" s="136" t="str">
        <f>室分验收记录单!BA45</f>
        <v/>
      </c>
      <c r="BS3" s="127"/>
      <c r="BT3" s="130"/>
      <c r="BU3" s="135" t="s">
        <v>254</v>
      </c>
      <c r="BV3" s="136" t="str">
        <f>IF(OR(BV8="N",BV9="N"),"N","Y")</f>
        <v>N</v>
      </c>
      <c r="BW3" s="136" t="str">
        <f>IF(OR(BW8="N",BW9="N"),"N","Y")</f>
        <v>N</v>
      </c>
      <c r="BX3" s="136" t="str">
        <f>IF(OR(BX8="N",BX9="N"),"N","Y")</f>
        <v>N</v>
      </c>
      <c r="BY3" s="136"/>
      <c r="BZ3" s="136"/>
      <c r="CA3" s="136" t="s">
        <v>243</v>
      </c>
      <c r="CB3" s="135" t="s">
        <v>248</v>
      </c>
    </row>
    <row r="4" spans="1:80" ht="18.75">
      <c r="A4" s="468" t="s">
        <v>62</v>
      </c>
      <c r="B4" s="469"/>
      <c r="C4" s="469"/>
      <c r="D4" s="469"/>
      <c r="E4" s="498" t="s">
        <v>63</v>
      </c>
      <c r="F4" s="498"/>
      <c r="G4" s="498"/>
      <c r="H4" s="498"/>
      <c r="I4" s="498"/>
      <c r="J4" s="498"/>
      <c r="K4" s="498"/>
      <c r="L4" s="498"/>
      <c r="M4" s="498"/>
      <c r="N4" s="498"/>
      <c r="O4" s="498"/>
      <c r="P4" s="473" t="s">
        <v>64</v>
      </c>
      <c r="Q4" s="473"/>
      <c r="R4" s="473"/>
      <c r="S4" s="473"/>
      <c r="T4" s="473"/>
      <c r="U4" s="473"/>
      <c r="V4" s="473"/>
      <c r="W4" s="473" t="s">
        <v>65</v>
      </c>
      <c r="X4" s="473"/>
      <c r="Y4" s="473"/>
      <c r="Z4" s="473"/>
      <c r="AA4" s="473"/>
      <c r="AB4" s="473"/>
      <c r="AC4" s="473" t="s">
        <v>66</v>
      </c>
      <c r="AD4" s="473"/>
      <c r="AE4" s="473"/>
      <c r="AF4" s="473"/>
      <c r="AG4" s="473"/>
      <c r="AH4" s="473"/>
      <c r="AI4" s="473" t="s">
        <v>67</v>
      </c>
      <c r="AJ4" s="473"/>
      <c r="AK4" s="473"/>
      <c r="AL4" s="473"/>
      <c r="AM4" s="473"/>
      <c r="AN4" s="473"/>
      <c r="AO4" s="498" t="s">
        <v>68</v>
      </c>
      <c r="AP4" s="469"/>
      <c r="AQ4" s="469"/>
      <c r="AR4" s="469"/>
      <c r="AS4" s="469"/>
      <c r="AT4" s="469"/>
      <c r="AU4" s="469"/>
      <c r="AV4" s="469"/>
      <c r="AW4" s="469"/>
      <c r="AX4" s="499"/>
      <c r="AY4" s="129"/>
      <c r="AZ4" s="129"/>
      <c r="BA4" s="129"/>
      <c r="BB4" s="129"/>
      <c r="BC4" s="129"/>
      <c r="BD4" s="129"/>
      <c r="BE4" s="129"/>
      <c r="BF4" s="128"/>
      <c r="BG4" s="138" t="s">
        <v>377</v>
      </c>
      <c r="BH4" s="130" t="str">
        <f>IF(BH6="","",BH6)</f>
        <v/>
      </c>
      <c r="BI4" s="130" t="str">
        <f>IF(BI6="","",BI6)</f>
        <v/>
      </c>
      <c r="BJ4" s="130" t="str">
        <f>IF(BJ6="","",BJ6)</f>
        <v/>
      </c>
      <c r="BN4" s="130"/>
      <c r="BO4" s="135" t="s">
        <v>268</v>
      </c>
      <c r="BP4" s="136" t="str">
        <f>室分验收记录单!AY43</f>
        <v/>
      </c>
      <c r="BQ4" s="136" t="str">
        <f>室分验收记录单!AZ43</f>
        <v/>
      </c>
      <c r="BR4" s="136" t="str">
        <f>室分验收记录单!BA43</f>
        <v/>
      </c>
      <c r="BS4" s="130"/>
      <c r="BT4" s="130"/>
      <c r="BU4" s="135" t="s">
        <v>232</v>
      </c>
      <c r="BV4" s="136" t="str">
        <f>IF(P14="","N",IF(P14&gt;30,"Y","N"))</f>
        <v>N</v>
      </c>
      <c r="BW4" s="136" t="str">
        <f>IF(P31="","N",IF(P31&gt;30,"Y","N"))</f>
        <v>N</v>
      </c>
      <c r="BX4" s="136" t="str">
        <f>IF(P48="","N",IF(P48&gt;30,"Y","N"))</f>
        <v>N</v>
      </c>
      <c r="BY4" s="136"/>
      <c r="BZ4" s="136"/>
      <c r="CA4" s="136" t="s">
        <v>242</v>
      </c>
      <c r="CB4" s="135" t="s">
        <v>249</v>
      </c>
    </row>
    <row r="5" spans="1:80" ht="13.5" customHeight="1">
      <c r="A5" s="468"/>
      <c r="B5" s="469"/>
      <c r="C5" s="469"/>
      <c r="D5" s="469"/>
      <c r="E5" s="458" t="s">
        <v>28</v>
      </c>
      <c r="F5" s="458"/>
      <c r="G5" s="458"/>
      <c r="H5" s="458"/>
      <c r="I5" s="458"/>
      <c r="J5" s="458"/>
      <c r="K5" s="458"/>
      <c r="L5" s="458"/>
      <c r="M5" s="458"/>
      <c r="N5" s="458"/>
      <c r="O5" s="458"/>
      <c r="P5" s="436" t="str">
        <f>IF(BH5="","",IF(BH5&gt;=0,BH5,""))</f>
        <v/>
      </c>
      <c r="Q5" s="437"/>
      <c r="R5" s="437"/>
      <c r="S5" s="437"/>
      <c r="T5" s="437"/>
      <c r="U5" s="437"/>
      <c r="V5" s="438"/>
      <c r="W5" s="436" t="str">
        <f>IF(BH11="","",IF(BH11&gt;=0,BH11,""))</f>
        <v/>
      </c>
      <c r="X5" s="437"/>
      <c r="Y5" s="437"/>
      <c r="Z5" s="437"/>
      <c r="AA5" s="437"/>
      <c r="AB5" s="438"/>
      <c r="AC5" s="460" t="str">
        <f>IF(P5="","",IF(W5="",P5,P5-W5))</f>
        <v/>
      </c>
      <c r="AD5" s="461"/>
      <c r="AE5" s="461"/>
      <c r="AF5" s="461"/>
      <c r="AG5" s="461"/>
      <c r="AH5" s="462"/>
      <c r="AI5" s="440" t="str">
        <f>IF(P5="","",IF(W5="",0,IF(P5&lt;&gt;0,W5/P5,0)))</f>
        <v/>
      </c>
      <c r="AJ5" s="441"/>
      <c r="AK5" s="441"/>
      <c r="AL5" s="441"/>
      <c r="AM5" s="441"/>
      <c r="AN5" s="442"/>
      <c r="AO5" s="421" t="s">
        <v>167</v>
      </c>
      <c r="AP5" s="422"/>
      <c r="AQ5" s="422"/>
      <c r="AR5" s="422"/>
      <c r="AS5" s="422"/>
      <c r="AT5" s="422"/>
      <c r="AU5" s="422"/>
      <c r="AV5" s="422"/>
      <c r="AW5" s="422"/>
      <c r="AX5" s="423"/>
      <c r="AY5" s="167"/>
      <c r="AZ5" s="167"/>
      <c r="BA5" s="167"/>
      <c r="BB5" s="130"/>
      <c r="BC5" s="130"/>
      <c r="BD5" s="130"/>
      <c r="BE5" s="130"/>
      <c r="BF5" s="129"/>
      <c r="BG5" s="138" t="s">
        <v>378</v>
      </c>
      <c r="BH5" s="130" t="n">
        <v>12.0</v>
      </c>
      <c r="BI5" s="130"/>
      <c r="BJ5" s="130"/>
      <c r="BL5" s="130"/>
      <c r="BN5" s="130"/>
      <c r="BO5" s="130"/>
      <c r="BP5" s="130"/>
      <c r="BQ5" s="130"/>
      <c r="BR5" s="130"/>
      <c r="BS5" s="130"/>
      <c r="BT5" s="130"/>
      <c r="BU5" s="135" t="s">
        <v>233</v>
      </c>
      <c r="BV5" s="136" t="str">
        <f>IF(AI14="","N",IF(AI14&gt;30,"Y","N"))</f>
        <v>N</v>
      </c>
      <c r="BW5" s="136" t="str">
        <f>IF(AI31="","N",IF(AI31&gt;30,"Y","N"))</f>
        <v>N</v>
      </c>
      <c r="BX5" s="136" t="str">
        <f>IF(AI48="","N",IF(AI48&gt;30,"Y","N"))</f>
        <v>N</v>
      </c>
      <c r="BY5" s="136"/>
      <c r="BZ5" s="136"/>
      <c r="CA5" s="136" t="s">
        <v>241</v>
      </c>
      <c r="CB5" s="135" t="s">
        <v>250</v>
      </c>
    </row>
    <row r="6" spans="1:80" ht="13.5" customHeight="1">
      <c r="A6" s="468"/>
      <c r="B6" s="469"/>
      <c r="C6" s="469"/>
      <c r="D6" s="469"/>
      <c r="E6" s="458" t="s">
        <v>29</v>
      </c>
      <c r="F6" s="458"/>
      <c r="G6" s="458"/>
      <c r="H6" s="458"/>
      <c r="I6" s="458"/>
      <c r="J6" s="458"/>
      <c r="K6" s="458"/>
      <c r="L6" s="458"/>
      <c r="M6" s="458"/>
      <c r="N6" s="458"/>
      <c r="O6" s="458"/>
      <c r="P6" s="436" t="str">
        <f>IF(BH4="","",IF(BH4&gt;=0,BH4,""))</f>
        <v/>
      </c>
      <c r="Q6" s="437"/>
      <c r="R6" s="437"/>
      <c r="S6" s="437"/>
      <c r="T6" s="437"/>
      <c r="U6" s="437"/>
      <c r="V6" s="438"/>
      <c r="W6" s="436" t="str">
        <f>IF(BH20="","",IF(BH20&gt;=0,BH20,""))</f>
        <v/>
      </c>
      <c r="X6" s="437"/>
      <c r="Y6" s="437"/>
      <c r="Z6" s="437"/>
      <c r="AA6" s="437"/>
      <c r="AB6" s="438"/>
      <c r="AC6" s="460" t="str">
        <f>IF(P6="","",IF(W6="",P5,P6-W6))</f>
        <v/>
      </c>
      <c r="AD6" s="461"/>
      <c r="AE6" s="461"/>
      <c r="AF6" s="461"/>
      <c r="AG6" s="461"/>
      <c r="AH6" s="462"/>
      <c r="AI6" s="440" t="str">
        <f>IF(P6="","",IF(W6="",0,IF(P6&lt;&gt;0,W6/P6,0)))</f>
        <v/>
      </c>
      <c r="AJ6" s="441"/>
      <c r="AK6" s="441"/>
      <c r="AL6" s="441"/>
      <c r="AM6" s="441"/>
      <c r="AN6" s="442"/>
      <c r="AO6" s="421" t="s">
        <v>167</v>
      </c>
      <c r="AP6" s="422"/>
      <c r="AQ6" s="422"/>
      <c r="AR6" s="422"/>
      <c r="AS6" s="422"/>
      <c r="AT6" s="422"/>
      <c r="AU6" s="422"/>
      <c r="AV6" s="422"/>
      <c r="AW6" s="422"/>
      <c r="AX6" s="423"/>
      <c r="AY6" s="167"/>
      <c r="AZ6" s="167"/>
      <c r="BA6" s="167"/>
      <c r="BB6" s="130"/>
      <c r="BC6" s="130"/>
      <c r="BD6" s="130"/>
      <c r="BE6" s="130"/>
      <c r="BF6" s="130"/>
      <c r="BG6" s="138" t="s">
        <v>379</v>
      </c>
      <c r="BH6" s="130" t="n">
        <v>11.0</v>
      </c>
      <c r="BI6" s="130"/>
      <c r="BJ6" s="130"/>
      <c r="BL6" s="130"/>
      <c r="BN6" s="130"/>
      <c r="BO6" s="130"/>
      <c r="BP6" s="130"/>
      <c r="BQ6" s="130"/>
      <c r="BR6" s="130"/>
      <c r="BS6" s="130"/>
      <c r="BT6" s="130"/>
      <c r="BU6" s="135" t="s">
        <v>234</v>
      </c>
      <c r="BV6" s="136" t="str">
        <f>IF(P17="","N",IF(P17&gt;=5,"Y","N"))</f>
        <v>N</v>
      </c>
      <c r="BW6" s="136" t="str">
        <f>IF(P34="","N",IF(P34&gt;=5,"Y","N"))</f>
        <v>N</v>
      </c>
      <c r="BX6" s="136" t="str">
        <f>IF(P51="","N",IF(P51&gt;=5,"Y","N"))</f>
        <v>N</v>
      </c>
      <c r="BY6" s="136"/>
      <c r="BZ6" s="136"/>
      <c r="CA6" s="136" t="s">
        <v>240</v>
      </c>
      <c r="CB6" s="135" t="s">
        <v>251</v>
      </c>
    </row>
    <row r="7" spans="1:80" ht="13.5" customHeight="1">
      <c r="A7" s="468"/>
      <c r="B7" s="469"/>
      <c r="C7" s="469"/>
      <c r="D7" s="469"/>
      <c r="E7" s="458" t="s">
        <v>30</v>
      </c>
      <c r="F7" s="458"/>
      <c r="G7" s="458"/>
      <c r="H7" s="458"/>
      <c r="I7" s="458"/>
      <c r="J7" s="458"/>
      <c r="K7" s="458"/>
      <c r="L7" s="458"/>
      <c r="M7" s="458"/>
      <c r="N7" s="458"/>
      <c r="O7" s="458"/>
      <c r="P7" s="436" t="str">
        <f>IF(BH6="","",IF(BH6&gt;=0,BH6,""))</f>
        <v/>
      </c>
      <c r="Q7" s="437"/>
      <c r="R7" s="437"/>
      <c r="S7" s="437"/>
      <c r="T7" s="437"/>
      <c r="U7" s="437"/>
      <c r="V7" s="438"/>
      <c r="W7" s="436" t="str">
        <f>IF(BH12="","",IF(BH12&gt;=0,BH12,""))</f>
        <v/>
      </c>
      <c r="X7" s="437"/>
      <c r="Y7" s="437"/>
      <c r="Z7" s="437"/>
      <c r="AA7" s="437"/>
      <c r="AB7" s="438"/>
      <c r="AC7" s="460" t="str">
        <f>IF(P7="","",IF(W7="",P5,P7-W7))</f>
        <v/>
      </c>
      <c r="AD7" s="461"/>
      <c r="AE7" s="461"/>
      <c r="AF7" s="461"/>
      <c r="AG7" s="461"/>
      <c r="AH7" s="462"/>
      <c r="AI7" s="440" t="str">
        <f>IF(P7="","",IF(W7="",0,IF(P7&lt;&gt;0,W7/P7,0)))</f>
        <v/>
      </c>
      <c r="AJ7" s="441"/>
      <c r="AK7" s="441"/>
      <c r="AL7" s="441"/>
      <c r="AM7" s="441"/>
      <c r="AN7" s="442"/>
      <c r="AO7" s="421" t="s">
        <v>167</v>
      </c>
      <c r="AP7" s="422"/>
      <c r="AQ7" s="422"/>
      <c r="AR7" s="422"/>
      <c r="AS7" s="422"/>
      <c r="AT7" s="422"/>
      <c r="AU7" s="422"/>
      <c r="AV7" s="422"/>
      <c r="AW7" s="422"/>
      <c r="AX7" s="423"/>
      <c r="AY7" s="167"/>
      <c r="AZ7" s="167"/>
      <c r="BA7" s="167"/>
      <c r="BB7" s="130"/>
      <c r="BC7" s="130"/>
      <c r="BD7" s="130"/>
      <c r="BE7" s="130"/>
      <c r="BF7" s="130"/>
      <c r="BG7" s="138" t="s">
        <v>380</v>
      </c>
      <c r="BH7" s="130" t="n">
        <v>9.0</v>
      </c>
      <c r="BI7" s="130"/>
      <c r="BJ7" s="130"/>
      <c r="BL7" s="130"/>
      <c r="BN7" s="130"/>
      <c r="BO7" s="130"/>
      <c r="BP7" s="130"/>
      <c r="BQ7" s="130"/>
      <c r="BR7" s="130"/>
      <c r="BS7" s="130"/>
      <c r="BT7" s="130"/>
      <c r="BU7" s="135" t="s">
        <v>235</v>
      </c>
      <c r="BV7" s="136" t="str">
        <f>IF(AI17="","N",IF(AI17&gt;=5,"Y","N"))</f>
        <v>N</v>
      </c>
      <c r="BW7" s="136" t="str">
        <f>IF(AI34="","N",IF(AI34&gt;=5,"Y","N"))</f>
        <v>N</v>
      </c>
      <c r="BX7" s="136" t="str">
        <f>IF(AI51="","N",IF(AI51&gt;=5,"Y","N"))</f>
        <v>N</v>
      </c>
      <c r="BY7" s="136"/>
      <c r="BZ7" s="136"/>
      <c r="CA7" s="136" t="s">
        <v>239</v>
      </c>
      <c r="CB7" s="135" t="s">
        <v>252</v>
      </c>
    </row>
    <row r="8" spans="1:80" ht="13.5" customHeight="1">
      <c r="A8" s="468"/>
      <c r="B8" s="469"/>
      <c r="C8" s="469"/>
      <c r="D8" s="469"/>
      <c r="E8" s="458" t="s">
        <v>69</v>
      </c>
      <c r="F8" s="458"/>
      <c r="G8" s="458"/>
      <c r="H8" s="458"/>
      <c r="I8" s="458"/>
      <c r="J8" s="458"/>
      <c r="K8" s="458"/>
      <c r="L8" s="458"/>
      <c r="M8" s="458"/>
      <c r="N8" s="458"/>
      <c r="O8" s="458"/>
      <c r="P8" s="436" t="str">
        <f>IF(BH7="","",IF(BH7&gt;=0,BH7,""))</f>
        <v/>
      </c>
      <c r="Q8" s="437"/>
      <c r="R8" s="437"/>
      <c r="S8" s="437"/>
      <c r="T8" s="437"/>
      <c r="U8" s="437"/>
      <c r="V8" s="438"/>
      <c r="W8" s="436" t="str">
        <f>IF(BH13="","",IF(BH13&gt;=0,BH13,""))</f>
        <v/>
      </c>
      <c r="X8" s="437"/>
      <c r="Y8" s="437"/>
      <c r="Z8" s="437"/>
      <c r="AA8" s="437"/>
      <c r="AB8" s="438"/>
      <c r="AC8" s="460" t="str">
        <f>IF(P8="","",IF(W8="",P5,P8-W8))</f>
        <v/>
      </c>
      <c r="AD8" s="461"/>
      <c r="AE8" s="461"/>
      <c r="AF8" s="461"/>
      <c r="AG8" s="461"/>
      <c r="AH8" s="462"/>
      <c r="AI8" s="440" t="str">
        <f>IF(P8="","",IF(W8="",0,IF(P8&lt;&gt;0,W8/P8,0)))</f>
        <v/>
      </c>
      <c r="AJ8" s="441"/>
      <c r="AK8" s="441"/>
      <c r="AL8" s="441"/>
      <c r="AM8" s="441"/>
      <c r="AN8" s="442"/>
      <c r="AO8" s="421" t="s">
        <v>167</v>
      </c>
      <c r="AP8" s="422"/>
      <c r="AQ8" s="422"/>
      <c r="AR8" s="422"/>
      <c r="AS8" s="422"/>
      <c r="AT8" s="422"/>
      <c r="AU8" s="422"/>
      <c r="AV8" s="422"/>
      <c r="AW8" s="422"/>
      <c r="AX8" s="423"/>
      <c r="AY8" s="167"/>
      <c r="AZ8" s="167"/>
      <c r="BA8" s="167"/>
      <c r="BB8" s="130"/>
      <c r="BC8" s="130"/>
      <c r="BD8" s="130"/>
      <c r="BE8" s="130"/>
      <c r="BF8" s="130"/>
      <c r="BG8" s="138" t="s">
        <v>381</v>
      </c>
      <c r="BH8" s="130" t="n">
        <v>10.0</v>
      </c>
      <c r="BI8" s="130"/>
      <c r="BJ8" s="130"/>
      <c r="BL8" s="130"/>
      <c r="BN8" s="130"/>
      <c r="BO8" s="130"/>
      <c r="BP8" s="130"/>
      <c r="BQ8" s="130"/>
      <c r="BR8" s="130"/>
      <c r="BS8" s="130"/>
      <c r="BT8" s="130"/>
      <c r="BU8" s="135" t="s">
        <v>236</v>
      </c>
      <c r="BV8" s="136" t="str">
        <f>IF(AI12="","N",IF(AI12&gt;0.95,"Y","N"))</f>
        <v>N</v>
      </c>
      <c r="BW8" s="136" t="str">
        <f>IF(AI29="","N",IF(AI29&gt;0.95,"Y","N"))</f>
        <v>N</v>
      </c>
      <c r="BX8" s="136" t="str">
        <f>IF(AI46="","N",IF(AI46&gt;0.95,"Y","N"))</f>
        <v>N</v>
      </c>
      <c r="BY8" s="136"/>
      <c r="BZ8" s="136"/>
      <c r="CA8" s="136" t="s">
        <v>238</v>
      </c>
      <c r="CB8" s="135"/>
    </row>
    <row r="9" spans="1:80" ht="13.5" customHeight="1">
      <c r="A9" s="468"/>
      <c r="B9" s="469"/>
      <c r="C9" s="469"/>
      <c r="D9" s="469"/>
      <c r="E9" s="458" t="s">
        <v>175</v>
      </c>
      <c r="F9" s="458"/>
      <c r="G9" s="458"/>
      <c r="H9" s="458"/>
      <c r="I9" s="458"/>
      <c r="J9" s="458"/>
      <c r="K9" s="458"/>
      <c r="L9" s="458"/>
      <c r="M9" s="458"/>
      <c r="N9" s="458"/>
      <c r="O9" s="458"/>
      <c r="P9" s="436" t="str">
        <f>IF(BH8="","",IF(BH8&gt;=0,BH8,""))</f>
        <v/>
      </c>
      <c r="Q9" s="437"/>
      <c r="R9" s="437"/>
      <c r="S9" s="437"/>
      <c r="T9" s="437"/>
      <c r="U9" s="437"/>
      <c r="V9" s="438"/>
      <c r="W9" s="436" t="str">
        <f>IF(BH14="","",IF(BH14&gt;=0,BH14,""))</f>
        <v/>
      </c>
      <c r="X9" s="437"/>
      <c r="Y9" s="437"/>
      <c r="Z9" s="437"/>
      <c r="AA9" s="437"/>
      <c r="AB9" s="438"/>
      <c r="AC9" s="460" t="str">
        <f>IF(P9="","",IF(W9="",P5,P9-W9))</f>
        <v/>
      </c>
      <c r="AD9" s="461"/>
      <c r="AE9" s="461"/>
      <c r="AF9" s="461"/>
      <c r="AG9" s="461"/>
      <c r="AH9" s="462"/>
      <c r="AI9" s="440" t="str">
        <f>IF(P9="","",IF(W9="",0,IF(P9&lt;&gt;0,W9/P9,0)))</f>
        <v/>
      </c>
      <c r="AJ9" s="441"/>
      <c r="AK9" s="441"/>
      <c r="AL9" s="441"/>
      <c r="AM9" s="441"/>
      <c r="AN9" s="442"/>
      <c r="AO9" s="427" t="s">
        <v>176</v>
      </c>
      <c r="AP9" s="464"/>
      <c r="AQ9" s="464"/>
      <c r="AR9" s="464"/>
      <c r="AS9" s="464"/>
      <c r="AT9" s="464"/>
      <c r="AU9" s="464"/>
      <c r="AV9" s="464"/>
      <c r="AW9" s="464"/>
      <c r="AX9" s="465"/>
      <c r="AY9" s="130"/>
      <c r="AZ9" s="130"/>
      <c r="BA9" s="130"/>
      <c r="BB9" s="130"/>
      <c r="BC9" s="130"/>
      <c r="BD9" s="130"/>
      <c r="BE9" s="130"/>
      <c r="BF9" s="130"/>
      <c r="BG9" s="131" t="s">
        <v>193</v>
      </c>
      <c r="BH9" s="167" t="n">
        <v>14.0</v>
      </c>
      <c r="BI9" s="167"/>
      <c r="BJ9" s="167"/>
      <c r="BL9" s="139"/>
      <c r="BN9" s="130"/>
      <c r="BO9" s="130"/>
      <c r="BP9" s="130"/>
      <c r="BQ9" s="130"/>
      <c r="BR9" s="130"/>
      <c r="BS9" s="130"/>
      <c r="BT9" s="167"/>
      <c r="BU9" s="135" t="s">
        <v>237</v>
      </c>
      <c r="BV9" s="136" t="str">
        <f>IF(AI15="","N",IF(AI15&gt;0.95,"Y","N"))</f>
        <v>N</v>
      </c>
      <c r="BW9" s="136" t="str">
        <f>IF(AI32="","N",IF(AI32&gt;0.95,"Y","N"))</f>
        <v>N</v>
      </c>
      <c r="BX9" s="136" t="str">
        <f>IF(AI49="","N",IF(AI49&gt;0.95,"Y","N"))</f>
        <v>N</v>
      </c>
      <c r="BY9" s="136"/>
      <c r="BZ9" s="136" t="s">
        <v>256</v>
      </c>
      <c r="CA9" s="136" t="str">
        <f>BV1&amp;BV2&amp;BV3</f>
        <v>NNN</v>
      </c>
      <c r="CB9" s="140" t="str">
        <f>CB38&amp;CB34</f>
        <v>FTP下载、FTP上传、覆盖率不达标</v>
      </c>
    </row>
    <row r="10" spans="1:80" ht="13.5" customHeight="1">
      <c r="A10" s="468"/>
      <c r="B10" s="469"/>
      <c r="C10" s="469"/>
      <c r="D10" s="469"/>
      <c r="E10" s="458" t="s">
        <v>177</v>
      </c>
      <c r="F10" s="458"/>
      <c r="G10" s="458"/>
      <c r="H10" s="458"/>
      <c r="I10" s="458"/>
      <c r="J10" s="458"/>
      <c r="K10" s="458"/>
      <c r="L10" s="458"/>
      <c r="M10" s="458"/>
      <c r="N10" s="458"/>
      <c r="O10" s="458"/>
      <c r="P10" s="489" t="str">
        <f>IF(OR(W9="",W9=0),"",IF(W9=0,"∞",IF(P9&lt;&gt;0,BH17/W9,0)))</f>
        <v/>
      </c>
      <c r="Q10" s="490"/>
      <c r="R10" s="490"/>
      <c r="S10" s="490"/>
      <c r="T10" s="490"/>
      <c r="U10" s="490"/>
      <c r="V10" s="491"/>
      <c r="W10" s="383" t="s">
        <v>178</v>
      </c>
      <c r="X10" s="439"/>
      <c r="Y10" s="439"/>
      <c r="Z10" s="439"/>
      <c r="AA10" s="439"/>
      <c r="AB10" s="439"/>
      <c r="AC10" s="439"/>
      <c r="AD10" s="439"/>
      <c r="AE10" s="439"/>
      <c r="AF10" s="439"/>
      <c r="AG10" s="439"/>
      <c r="AH10" s="384"/>
      <c r="AI10" s="511" t="str">
        <f>(IF(OR(W9="",W9=0),"",IF(W9&lt;&gt;0,IF(AND(BH19&lt;&gt;0,BH18&lt;&gt;""),BH18/BH19,"")))&amp;" ms")</f>
        <v xml:space="preserve"> ms</v>
      </c>
      <c r="AJ10" s="512"/>
      <c r="AK10" s="512"/>
      <c r="AL10" s="512"/>
      <c r="AM10" s="512"/>
      <c r="AN10" s="513"/>
      <c r="AO10" s="427"/>
      <c r="AP10" s="464"/>
      <c r="AQ10" s="464"/>
      <c r="AR10" s="464"/>
      <c r="AS10" s="464"/>
      <c r="AT10" s="464"/>
      <c r="AU10" s="464"/>
      <c r="AV10" s="464"/>
      <c r="AW10" s="464"/>
      <c r="AX10" s="465"/>
      <c r="AY10" s="130"/>
      <c r="AZ10" s="130"/>
      <c r="BA10" s="130"/>
      <c r="BB10" s="130"/>
      <c r="BC10" s="130"/>
      <c r="BD10" s="130"/>
      <c r="BE10" s="130"/>
      <c r="BF10" s="130"/>
      <c r="BG10" s="131" t="s">
        <v>195</v>
      </c>
      <c r="BH10" s="133" t="n">
        <v>0.0</v>
      </c>
      <c r="BI10" s="133"/>
      <c r="BJ10" s="133"/>
      <c r="BK10" s="167"/>
      <c r="BL10" s="139"/>
      <c r="BM10" s="167"/>
      <c r="BN10" s="167"/>
      <c r="BO10" s="167"/>
      <c r="BP10" s="167"/>
      <c r="BQ10" s="167"/>
      <c r="BR10" s="167"/>
      <c r="BS10" s="167"/>
      <c r="BT10" s="133"/>
      <c r="BZ10" s="136" t="s">
        <v>257</v>
      </c>
      <c r="CA10" s="136" t="str">
        <f>BW1&amp;BW2&amp;BW3</f>
        <v>NNN</v>
      </c>
      <c r="CB10" s="140" t="str">
        <f>CB39&amp;CB35</f>
        <v>FTP下载、FTP上传、覆盖率不达标</v>
      </c>
    </row>
    <row r="11" spans="1:80" ht="13.5" customHeight="1">
      <c r="A11" s="468"/>
      <c r="B11" s="469"/>
      <c r="C11" s="469"/>
      <c r="D11" s="469"/>
      <c r="E11" s="458" t="s">
        <v>70</v>
      </c>
      <c r="F11" s="458"/>
      <c r="G11" s="458"/>
      <c r="H11" s="458"/>
      <c r="I11" s="458"/>
      <c r="J11" s="458"/>
      <c r="K11" s="458"/>
      <c r="L11" s="458"/>
      <c r="M11" s="458"/>
      <c r="N11" s="458"/>
      <c r="O11" s="458"/>
      <c r="P11" s="443" t="s">
        <v>109</v>
      </c>
      <c r="Q11" s="444"/>
      <c r="R11" s="444"/>
      <c r="S11" s="444"/>
      <c r="T11" s="444"/>
      <c r="U11" s="444"/>
      <c r="V11" s="444"/>
      <c r="W11" s="444"/>
      <c r="X11" s="444"/>
      <c r="Y11" s="444"/>
      <c r="Z11" s="444"/>
      <c r="AA11" s="444"/>
      <c r="AB11" s="444"/>
      <c r="AC11" s="444"/>
      <c r="AD11" s="444"/>
      <c r="AE11" s="444"/>
      <c r="AF11" s="444"/>
      <c r="AG11" s="444"/>
      <c r="AH11" s="445"/>
      <c r="AI11" s="463" t="s">
        <v>71</v>
      </c>
      <c r="AJ11" s="463"/>
      <c r="AK11" s="463"/>
      <c r="AL11" s="463"/>
      <c r="AM11" s="463"/>
      <c r="AN11" s="463"/>
      <c r="AO11" s="427" t="s">
        <v>181</v>
      </c>
      <c r="AP11" s="427"/>
      <c r="AQ11" s="427"/>
      <c r="AR11" s="427"/>
      <c r="AS11" s="427"/>
      <c r="AT11" s="427"/>
      <c r="AU11" s="427"/>
      <c r="AV11" s="427"/>
      <c r="AW11" s="427"/>
      <c r="AX11" s="428"/>
      <c r="AY11" s="167"/>
      <c r="AZ11" s="167"/>
      <c r="BA11" s="167"/>
      <c r="BB11" s="167"/>
      <c r="BC11" s="167"/>
      <c r="BD11" s="167"/>
      <c r="BE11" s="167"/>
      <c r="BF11" s="130"/>
      <c r="BG11" s="138" t="s">
        <v>185</v>
      </c>
      <c r="BH11" s="130" t="n">
        <v>12.0</v>
      </c>
      <c r="BI11" s="130"/>
      <c r="BJ11" s="130"/>
      <c r="BK11" s="133"/>
      <c r="BL11" s="130"/>
      <c r="BM11" s="133"/>
      <c r="BN11" s="133"/>
      <c r="BO11" s="133"/>
      <c r="BP11" s="133"/>
      <c r="BQ11" s="133"/>
      <c r="BR11" s="133"/>
      <c r="BS11" s="133"/>
      <c r="BU11" s="141"/>
      <c r="BV11" s="133"/>
      <c r="BY11" s="133"/>
      <c r="BZ11" s="136" t="s">
        <v>258</v>
      </c>
      <c r="CA11" s="136" t="str">
        <f>BX1&amp;BX2&amp;BX3</f>
        <v>NNN</v>
      </c>
      <c r="CB11" s="140" t="str">
        <f>CB40&amp;CB36</f>
        <v>FTP下载、FTP上传、覆盖率不达标</v>
      </c>
    </row>
    <row r="12" spans="1:80" ht="6.4" customHeight="1">
      <c r="A12" s="468"/>
      <c r="B12" s="469"/>
      <c r="C12" s="469"/>
      <c r="D12" s="469"/>
      <c r="E12" s="458" t="s">
        <v>72</v>
      </c>
      <c r="F12" s="458"/>
      <c r="G12" s="458"/>
      <c r="H12" s="458"/>
      <c r="I12" s="458"/>
      <c r="J12" s="458"/>
      <c r="K12" s="483" t="s">
        <v>108</v>
      </c>
      <c r="L12" s="484"/>
      <c r="M12" s="484"/>
      <c r="N12" s="484"/>
      <c r="O12" s="485"/>
      <c r="P12" s="452" t="str">
        <f>IF(BH26="","",IF(BH26&gt;0,IF(BH25&lt;&gt;"",BH25/BH26,0),0))</f>
        <v/>
      </c>
      <c r="Q12" s="453"/>
      <c r="R12" s="453"/>
      <c r="S12" s="453"/>
      <c r="T12" s="453"/>
      <c r="U12" s="453"/>
      <c r="V12" s="453"/>
      <c r="W12" s="453"/>
      <c r="X12" s="453"/>
      <c r="Y12" s="453"/>
      <c r="Z12" s="453"/>
      <c r="AA12" s="453"/>
      <c r="AB12" s="453"/>
      <c r="AC12" s="453"/>
      <c r="AD12" s="453"/>
      <c r="AE12" s="453"/>
      <c r="AF12" s="453"/>
      <c r="AG12" s="453"/>
      <c r="AH12" s="454"/>
      <c r="AI12" s="452" t="str">
        <f>IF(BI26="","",IF(BI26&gt;0,IF(BI25&lt;&gt;"",BI25/BI26,0),0))</f>
        <v/>
      </c>
      <c r="AJ12" s="453"/>
      <c r="AK12" s="453"/>
      <c r="AL12" s="453"/>
      <c r="AM12" s="453"/>
      <c r="AN12" s="454"/>
      <c r="AO12" s="429" t="s">
        <v>384</v>
      </c>
      <c r="AP12" s="430"/>
      <c r="AQ12" s="430"/>
      <c r="AR12" s="430"/>
      <c r="AS12" s="430"/>
      <c r="AT12" s="430"/>
      <c r="AU12" s="430"/>
      <c r="AV12" s="430"/>
      <c r="AW12" s="430"/>
      <c r="AX12" s="431"/>
      <c r="AY12" s="133"/>
      <c r="AZ12" s="133"/>
      <c r="BA12" s="133"/>
      <c r="BB12" s="133"/>
      <c r="BC12" s="133"/>
      <c r="BD12" s="133"/>
      <c r="BE12" s="133"/>
      <c r="BF12" s="417" t="s">
        <v>190</v>
      </c>
      <c r="BG12" s="138" t="s">
        <v>187</v>
      </c>
      <c r="BH12" s="130" t="n">
        <v>11.0</v>
      </c>
      <c r="BI12" s="130"/>
      <c r="BJ12" s="130"/>
      <c r="BL12" s="130"/>
      <c r="BT12" s="133"/>
      <c r="BU12" s="141"/>
      <c r="BV12" s="133"/>
      <c r="BY12" s="133"/>
      <c r="BZ12" s="133"/>
      <c r="CA12" s="133"/>
    </row>
    <row r="13" spans="1:80" ht="6.4" customHeight="1">
      <c r="A13" s="468"/>
      <c r="B13" s="469"/>
      <c r="C13" s="469"/>
      <c r="D13" s="469"/>
      <c r="E13" s="458"/>
      <c r="F13" s="458"/>
      <c r="G13" s="458"/>
      <c r="H13" s="458"/>
      <c r="I13" s="458"/>
      <c r="J13" s="458"/>
      <c r="K13" s="486"/>
      <c r="L13" s="487"/>
      <c r="M13" s="487"/>
      <c r="N13" s="487"/>
      <c r="O13" s="488"/>
      <c r="P13" s="455"/>
      <c r="Q13" s="456"/>
      <c r="R13" s="456"/>
      <c r="S13" s="456"/>
      <c r="T13" s="456"/>
      <c r="U13" s="456"/>
      <c r="V13" s="456"/>
      <c r="W13" s="456"/>
      <c r="X13" s="456"/>
      <c r="Y13" s="456"/>
      <c r="Z13" s="456"/>
      <c r="AA13" s="456"/>
      <c r="AB13" s="456"/>
      <c r="AC13" s="456"/>
      <c r="AD13" s="456"/>
      <c r="AE13" s="456"/>
      <c r="AF13" s="456"/>
      <c r="AG13" s="456"/>
      <c r="AH13" s="457"/>
      <c r="AI13" s="455"/>
      <c r="AJ13" s="456"/>
      <c r="AK13" s="456"/>
      <c r="AL13" s="456"/>
      <c r="AM13" s="456"/>
      <c r="AN13" s="457"/>
      <c r="AO13" s="432"/>
      <c r="AP13" s="433"/>
      <c r="AQ13" s="433"/>
      <c r="AR13" s="433"/>
      <c r="AS13" s="433"/>
      <c r="AT13" s="433"/>
      <c r="AU13" s="433"/>
      <c r="AV13" s="433"/>
      <c r="AW13" s="433"/>
      <c r="AX13" s="434"/>
      <c r="AY13" s="133"/>
      <c r="AZ13" s="133"/>
      <c r="BA13" s="133"/>
      <c r="BF13" s="417"/>
      <c r="BG13" s="138" t="s">
        <v>188</v>
      </c>
      <c r="BH13" s="130" t="n">
        <v>9.0</v>
      </c>
      <c r="BI13" s="130"/>
      <c r="BJ13" s="130"/>
      <c r="BK13" s="133"/>
      <c r="BL13" s="130"/>
      <c r="BM13" s="133"/>
      <c r="BN13" s="133"/>
      <c r="BO13" s="133"/>
      <c r="BP13" s="133"/>
      <c r="BQ13" s="133"/>
      <c r="BR13" s="133"/>
      <c r="BS13" s="133"/>
      <c r="BT13" s="133"/>
      <c r="BU13" s="141"/>
      <c r="BV13" s="133"/>
      <c r="BY13" s="133"/>
      <c r="BZ13" s="133"/>
      <c r="CA13" s="133"/>
    </row>
    <row r="14" spans="1:80" ht="12.75" customHeight="1">
      <c r="A14" s="468"/>
      <c r="B14" s="469"/>
      <c r="C14" s="469"/>
      <c r="D14" s="469"/>
      <c r="E14" s="458"/>
      <c r="F14" s="458"/>
      <c r="G14" s="458"/>
      <c r="H14" s="458"/>
      <c r="I14" s="458"/>
      <c r="J14" s="458"/>
      <c r="K14" s="458" t="s">
        <v>73</v>
      </c>
      <c r="L14" s="459"/>
      <c r="M14" s="459"/>
      <c r="N14" s="459"/>
      <c r="O14" s="459"/>
      <c r="P14" s="449" t="str">
        <f>IF(BH28="","",IF(BH28&gt;0,IF(BH27&lt;&gt;"",BH27/BH28/1024,0),0))</f>
        <v/>
      </c>
      <c r="Q14" s="450"/>
      <c r="R14" s="450"/>
      <c r="S14" s="450"/>
      <c r="T14" s="450"/>
      <c r="U14" s="450"/>
      <c r="V14" s="450"/>
      <c r="W14" s="450"/>
      <c r="X14" s="450"/>
      <c r="Y14" s="450"/>
      <c r="Z14" s="450"/>
      <c r="AA14" s="450"/>
      <c r="AB14" s="450"/>
      <c r="AC14" s="450"/>
      <c r="AD14" s="450"/>
      <c r="AE14" s="450"/>
      <c r="AF14" s="450"/>
      <c r="AG14" s="450"/>
      <c r="AH14" s="451"/>
      <c r="AI14" s="446" t="str">
        <f>IF(BI28="","",IF(BI28&gt;0,IF(BI27&lt;&gt;"",BI27/BI28/1024,0),0))</f>
        <v/>
      </c>
      <c r="AJ14" s="447"/>
      <c r="AK14" s="447"/>
      <c r="AL14" s="447"/>
      <c r="AM14" s="447"/>
      <c r="AN14" s="448"/>
      <c r="AO14" s="424" t="s">
        <v>382</v>
      </c>
      <c r="AP14" s="425"/>
      <c r="AQ14" s="425"/>
      <c r="AR14" s="425"/>
      <c r="AS14" s="425"/>
      <c r="AT14" s="425"/>
      <c r="AU14" s="425"/>
      <c r="AV14" s="425"/>
      <c r="AW14" s="425"/>
      <c r="AX14" s="426"/>
      <c r="AY14" s="133"/>
      <c r="AZ14" s="133"/>
      <c r="BA14" s="133"/>
      <c r="BB14" s="133"/>
      <c r="BC14" s="133"/>
      <c r="BD14" s="133"/>
      <c r="BE14" s="133"/>
      <c r="BF14" s="417"/>
      <c r="BG14" s="138" t="s">
        <v>189</v>
      </c>
      <c r="BH14" s="130" t="n">
        <v>10.0</v>
      </c>
      <c r="BI14" s="130"/>
      <c r="BJ14" s="130"/>
      <c r="BK14" s="133"/>
      <c r="BL14" s="130"/>
      <c r="BM14" s="133"/>
      <c r="BN14" s="133"/>
      <c r="BO14" s="133"/>
      <c r="BP14" s="133"/>
      <c r="BQ14" s="133"/>
      <c r="BR14" s="133"/>
      <c r="BS14" s="133"/>
      <c r="BT14" s="133"/>
      <c r="BU14" s="141"/>
      <c r="BV14" s="133"/>
      <c r="BY14" s="133"/>
      <c r="BZ14" s="133"/>
      <c r="CA14" s="142" t="s">
        <v>272</v>
      </c>
      <c r="CB14" s="63" t="s">
        <v>286</v>
      </c>
    </row>
    <row r="15" spans="1:80" ht="6.4" customHeight="1">
      <c r="A15" s="468"/>
      <c r="B15" s="469"/>
      <c r="C15" s="469"/>
      <c r="D15" s="469"/>
      <c r="E15" s="458" t="s">
        <v>74</v>
      </c>
      <c r="F15" s="458"/>
      <c r="G15" s="458"/>
      <c r="H15" s="458"/>
      <c r="I15" s="458"/>
      <c r="J15" s="458"/>
      <c r="K15" s="483" t="s">
        <v>108</v>
      </c>
      <c r="L15" s="484"/>
      <c r="M15" s="484"/>
      <c r="N15" s="484"/>
      <c r="O15" s="485"/>
      <c r="P15" s="452" t="str">
        <f>IF(BJ26="","",IF(BJ26&gt;0,IF(BJ25&lt;&gt;"",BJ25/BJ26,0),0))</f>
        <v/>
      </c>
      <c r="Q15" s="453"/>
      <c r="R15" s="453"/>
      <c r="S15" s="453"/>
      <c r="T15" s="453"/>
      <c r="U15" s="453"/>
      <c r="V15" s="453"/>
      <c r="W15" s="453"/>
      <c r="X15" s="453"/>
      <c r="Y15" s="453"/>
      <c r="Z15" s="453"/>
      <c r="AA15" s="453"/>
      <c r="AB15" s="453"/>
      <c r="AC15" s="453"/>
      <c r="AD15" s="453"/>
      <c r="AE15" s="453"/>
      <c r="AF15" s="453"/>
      <c r="AG15" s="453"/>
      <c r="AH15" s="454"/>
      <c r="AI15" s="452" t="str">
        <f>IF(BK26="","",IF(BK26&gt;0,IF(BK25&lt;&gt;"",BK25/BK26,0),0))</f>
        <v/>
      </c>
      <c r="AJ15" s="453"/>
      <c r="AK15" s="453"/>
      <c r="AL15" s="453"/>
      <c r="AM15" s="453"/>
      <c r="AN15" s="454"/>
      <c r="AO15" s="429" t="s">
        <v>172</v>
      </c>
      <c r="AP15" s="430"/>
      <c r="AQ15" s="430"/>
      <c r="AR15" s="430"/>
      <c r="AS15" s="430"/>
      <c r="AT15" s="430"/>
      <c r="AU15" s="430"/>
      <c r="AV15" s="430"/>
      <c r="AW15" s="430"/>
      <c r="AX15" s="431"/>
      <c r="AY15" s="133"/>
      <c r="AZ15" s="133"/>
      <c r="BA15" s="133"/>
      <c r="BB15" s="164"/>
      <c r="BC15" s="164"/>
      <c r="BD15" s="164"/>
      <c r="BE15" s="164"/>
      <c r="BF15" s="131"/>
      <c r="BG15" s="131" t="s">
        <v>194</v>
      </c>
      <c r="BH15" s="167" t="n">
        <v>14.0</v>
      </c>
      <c r="BI15" s="167"/>
      <c r="BJ15" s="167"/>
      <c r="BK15" s="133"/>
      <c r="BL15" s="139"/>
      <c r="BM15" s="133"/>
      <c r="BN15" s="133"/>
      <c r="BO15" s="133"/>
      <c r="BP15" s="133"/>
      <c r="BQ15" s="133"/>
      <c r="BR15" s="133"/>
      <c r="BS15" s="133"/>
      <c r="BT15" s="133"/>
      <c r="BU15" s="141"/>
      <c r="BV15" s="133"/>
      <c r="BY15" s="133"/>
      <c r="BZ15" s="133"/>
      <c r="CA15" s="142" t="s">
        <v>273</v>
      </c>
      <c r="CB15" s="63" t="s">
        <v>287</v>
      </c>
    </row>
    <row r="16" spans="1:80" ht="6.4" customHeight="1">
      <c r="A16" s="468"/>
      <c r="B16" s="469"/>
      <c r="C16" s="469"/>
      <c r="D16" s="469"/>
      <c r="E16" s="458"/>
      <c r="F16" s="458"/>
      <c r="G16" s="458"/>
      <c r="H16" s="458"/>
      <c r="I16" s="458"/>
      <c r="J16" s="458"/>
      <c r="K16" s="486"/>
      <c r="L16" s="487"/>
      <c r="M16" s="487"/>
      <c r="N16" s="487"/>
      <c r="O16" s="488"/>
      <c r="P16" s="455" t="e">
        <f>IF(站点验收RRU及合路器勘测报告!V6="testnok","",IF(#REF!="","",IF(#REF!&gt;0,IF(#REF!&lt;&gt;"",#REF!/#REF!,0))))</f>
        <v>#REF!</v>
      </c>
      <c r="Q16" s="456"/>
      <c r="R16" s="456"/>
      <c r="S16" s="456"/>
      <c r="T16" s="456"/>
      <c r="U16" s="456"/>
      <c r="V16" s="456"/>
      <c r="W16" s="456"/>
      <c r="X16" s="456"/>
      <c r="Y16" s="456"/>
      <c r="Z16" s="456"/>
      <c r="AA16" s="456"/>
      <c r="AB16" s="456"/>
      <c r="AC16" s="456"/>
      <c r="AD16" s="456"/>
      <c r="AE16" s="456"/>
      <c r="AF16" s="456"/>
      <c r="AG16" s="456"/>
      <c r="AH16" s="457"/>
      <c r="AI16" s="455"/>
      <c r="AJ16" s="456"/>
      <c r="AK16" s="456"/>
      <c r="AL16" s="456"/>
      <c r="AM16" s="456"/>
      <c r="AN16" s="457"/>
      <c r="AO16" s="432"/>
      <c r="AP16" s="433"/>
      <c r="AQ16" s="433"/>
      <c r="AR16" s="433"/>
      <c r="AS16" s="433"/>
      <c r="AT16" s="433"/>
      <c r="AU16" s="433"/>
      <c r="AV16" s="433"/>
      <c r="AW16" s="433"/>
      <c r="AX16" s="434"/>
      <c r="AY16" s="133"/>
      <c r="AZ16" s="133"/>
      <c r="BA16" s="133"/>
      <c r="BB16" s="164"/>
      <c r="BC16" s="164"/>
      <c r="BD16" s="164"/>
      <c r="BE16" s="164"/>
      <c r="BF16" s="131"/>
      <c r="BG16" s="131" t="s">
        <v>196</v>
      </c>
      <c r="BH16" s="133" t="n">
        <v>0.0</v>
      </c>
      <c r="BI16" s="133"/>
      <c r="BJ16" s="133"/>
      <c r="BK16" s="133"/>
      <c r="BL16" s="139"/>
      <c r="BM16" s="133"/>
      <c r="BN16" s="133"/>
      <c r="BO16" s="133"/>
      <c r="BP16" s="133"/>
      <c r="BQ16" s="133"/>
      <c r="BR16" s="133"/>
      <c r="BS16" s="133"/>
      <c r="BT16" s="133"/>
      <c r="BU16" s="141"/>
      <c r="BV16" s="133"/>
      <c r="BY16" s="133"/>
      <c r="BZ16" s="133"/>
      <c r="CA16" s="142" t="s">
        <v>274</v>
      </c>
      <c r="CB16" s="63" t="s">
        <v>288</v>
      </c>
    </row>
    <row r="17" spans="1:80" ht="12.75" customHeight="1">
      <c r="A17" s="468"/>
      <c r="B17" s="469"/>
      <c r="C17" s="469"/>
      <c r="D17" s="469"/>
      <c r="E17" s="458"/>
      <c r="F17" s="458"/>
      <c r="G17" s="458"/>
      <c r="H17" s="458"/>
      <c r="I17" s="458"/>
      <c r="J17" s="458"/>
      <c r="K17" s="458" t="s">
        <v>75</v>
      </c>
      <c r="L17" s="459"/>
      <c r="M17" s="459"/>
      <c r="N17" s="459"/>
      <c r="O17" s="459"/>
      <c r="P17" s="449" t="str">
        <f>IF(BJ28="","",IF(BJ28&gt;0,IF(BJ27&lt;&gt;"",BJ27/BJ28/1024,0),0))</f>
        <v/>
      </c>
      <c r="Q17" s="450"/>
      <c r="R17" s="450"/>
      <c r="S17" s="450"/>
      <c r="T17" s="450"/>
      <c r="U17" s="450"/>
      <c r="V17" s="450"/>
      <c r="W17" s="450"/>
      <c r="X17" s="450"/>
      <c r="Y17" s="450"/>
      <c r="Z17" s="450"/>
      <c r="AA17" s="450"/>
      <c r="AB17" s="450"/>
      <c r="AC17" s="450"/>
      <c r="AD17" s="450"/>
      <c r="AE17" s="450"/>
      <c r="AF17" s="450"/>
      <c r="AG17" s="450"/>
      <c r="AH17" s="451"/>
      <c r="AI17" s="446" t="str">
        <f>IF(BK28="","",IF(BK28&gt;0,IF(BK27&lt;&gt;"",BK27/BK28/1024,0),0))</f>
        <v/>
      </c>
      <c r="AJ17" s="447"/>
      <c r="AK17" s="447"/>
      <c r="AL17" s="447"/>
      <c r="AM17" s="447"/>
      <c r="AN17" s="448"/>
      <c r="AO17" s="424" t="s">
        <v>386</v>
      </c>
      <c r="AP17" s="425"/>
      <c r="AQ17" s="425"/>
      <c r="AR17" s="425"/>
      <c r="AS17" s="425"/>
      <c r="AT17" s="425"/>
      <c r="AU17" s="425"/>
      <c r="AV17" s="425"/>
      <c r="AW17" s="425"/>
      <c r="AX17" s="426"/>
      <c r="AY17" s="133"/>
      <c r="AZ17" s="133"/>
      <c r="BA17" s="133"/>
      <c r="BB17" s="164"/>
      <c r="BC17" s="164"/>
      <c r="BD17" s="164"/>
      <c r="BE17" s="164"/>
      <c r="BG17" s="131" t="s">
        <v>231</v>
      </c>
      <c r="BH17" s="143" t="n">
        <v>0.0</v>
      </c>
      <c r="BI17" s="143"/>
      <c r="BJ17" s="143"/>
      <c r="BK17" s="133"/>
      <c r="BL17" s="167"/>
      <c r="BM17" s="133"/>
      <c r="BN17" s="133"/>
      <c r="BO17" s="133"/>
      <c r="BP17" s="133"/>
      <c r="BQ17" s="133"/>
      <c r="BR17" s="133"/>
      <c r="BS17" s="133"/>
      <c r="BT17" s="133"/>
      <c r="BV17" s="133"/>
      <c r="BY17" s="133"/>
      <c r="BZ17" s="133"/>
      <c r="CA17" s="142" t="s">
        <v>275</v>
      </c>
      <c r="CB17" s="63" t="s">
        <v>289</v>
      </c>
    </row>
    <row r="18" spans="1:80">
      <c r="A18" s="468"/>
      <c r="B18" s="469"/>
      <c r="C18" s="469"/>
      <c r="D18" s="469"/>
      <c r="E18" s="473" t="s">
        <v>180</v>
      </c>
      <c r="F18" s="473"/>
      <c r="G18" s="473"/>
      <c r="H18" s="473"/>
      <c r="I18" s="473"/>
      <c r="J18" s="473"/>
      <c r="K18" s="473"/>
      <c r="L18" s="473"/>
      <c r="M18" s="473"/>
      <c r="N18" s="473"/>
      <c r="O18" s="473"/>
      <c r="P18" s="443" t="str">
        <f>IF(站点验收RRU及合路器勘测报告!V2="testnok","",IF(室分验收记录单!H17&lt;&gt;"",IF(BH9&gt;0,BH9,""),""))</f>
        <v/>
      </c>
      <c r="Q18" s="444"/>
      <c r="R18" s="444"/>
      <c r="S18" s="444"/>
      <c r="T18" s="444"/>
      <c r="U18" s="444"/>
      <c r="V18" s="445"/>
      <c r="W18" s="443" t="str">
        <f>IF(站点验收RRU及合路器勘测报告!V2="testnok","",IF(室分验收记录单!H17&lt;&gt;"",IF(BH15&gt;0,BH15,0),""))</f>
        <v/>
      </c>
      <c r="X18" s="444"/>
      <c r="Y18" s="444"/>
      <c r="Z18" s="444"/>
      <c r="AA18" s="444"/>
      <c r="AB18" s="445"/>
      <c r="AC18" s="383" t="str">
        <f>IF(P18="","",IF(W18="",P17,P18-W18))</f>
        <v/>
      </c>
      <c r="AD18" s="439"/>
      <c r="AE18" s="439"/>
      <c r="AF18" s="439"/>
      <c r="AG18" s="439"/>
      <c r="AH18" s="384"/>
      <c r="AI18" s="440" t="str">
        <f>IF(P18="","",IF(P18&lt;&gt;0,W18/P18,0))</f>
        <v/>
      </c>
      <c r="AJ18" s="441"/>
      <c r="AK18" s="441"/>
      <c r="AL18" s="441"/>
      <c r="AM18" s="441"/>
      <c r="AN18" s="442"/>
      <c r="AO18" s="421" t="s">
        <v>169</v>
      </c>
      <c r="AP18" s="422"/>
      <c r="AQ18" s="422"/>
      <c r="AR18" s="422"/>
      <c r="AS18" s="422"/>
      <c r="AT18" s="422"/>
      <c r="AU18" s="422"/>
      <c r="AV18" s="422"/>
      <c r="AW18" s="422"/>
      <c r="AX18" s="423"/>
      <c r="AY18" s="167"/>
      <c r="AZ18" s="167"/>
      <c r="BA18" s="167"/>
      <c r="BB18" s="130"/>
      <c r="BC18" s="130"/>
      <c r="BD18" s="130"/>
      <c r="BE18" s="130"/>
      <c r="BG18" s="168" t="s">
        <v>191</v>
      </c>
      <c r="BH18" s="130" t="n">
        <v>23935.0</v>
      </c>
      <c r="BI18" s="130"/>
      <c r="BJ18" s="130"/>
      <c r="BK18" s="133"/>
      <c r="BL18" s="167"/>
      <c r="BM18" s="133"/>
      <c r="BN18" s="133"/>
      <c r="BO18" s="133"/>
      <c r="BP18" s="133"/>
      <c r="BQ18" s="133"/>
      <c r="BR18" s="133"/>
      <c r="BS18" s="133"/>
      <c r="BT18" s="133"/>
      <c r="BV18" s="133"/>
      <c r="BY18" s="133"/>
      <c r="BZ18" s="133"/>
      <c r="CA18" s="142" t="s">
        <v>276</v>
      </c>
      <c r="CB18" s="63" t="s">
        <v>290</v>
      </c>
    </row>
    <row r="19" spans="1:80" ht="14.25" thickBot="1">
      <c r="A19" s="470"/>
      <c r="B19" s="471"/>
      <c r="C19" s="471"/>
      <c r="D19" s="471"/>
      <c r="E19" s="472" t="s">
        <v>92</v>
      </c>
      <c r="F19" s="472"/>
      <c r="G19" s="472"/>
      <c r="H19" s="472"/>
      <c r="I19" s="472"/>
      <c r="J19" s="472"/>
      <c r="K19" s="472"/>
      <c r="L19" s="472"/>
      <c r="M19" s="472"/>
      <c r="N19" s="472"/>
      <c r="O19" s="472"/>
      <c r="P19" s="474" t="str">
        <f>IF(站点验收RRU及合路器勘测报告!V3="testnok","",IF(BH10&gt;0,BH10,""))</f>
        <v/>
      </c>
      <c r="Q19" s="475"/>
      <c r="R19" s="475"/>
      <c r="S19" s="475"/>
      <c r="T19" s="475"/>
      <c r="U19" s="475"/>
      <c r="V19" s="476"/>
      <c r="W19" s="474" t="str">
        <f>IF(站点验收RRU及合路器勘测报告!V3="testnok","",IF(BH16&gt;0,BH16,""))</f>
        <v/>
      </c>
      <c r="X19" s="475"/>
      <c r="Y19" s="475"/>
      <c r="Z19" s="475"/>
      <c r="AA19" s="475"/>
      <c r="AB19" s="476"/>
      <c r="AC19" s="477" t="str">
        <f>IF(P19="","",IF(W19="",P18,P19-W19))</f>
        <v/>
      </c>
      <c r="AD19" s="478"/>
      <c r="AE19" s="478"/>
      <c r="AF19" s="478"/>
      <c r="AG19" s="478"/>
      <c r="AH19" s="479"/>
      <c r="AI19" s="480" t="str">
        <f>IF(P19="","",IF(P19&lt;&gt;0,W19/P19,0))</f>
        <v/>
      </c>
      <c r="AJ19" s="481"/>
      <c r="AK19" s="481"/>
      <c r="AL19" s="481"/>
      <c r="AM19" s="481"/>
      <c r="AN19" s="482"/>
      <c r="AO19" s="418" t="s">
        <v>168</v>
      </c>
      <c r="AP19" s="419"/>
      <c r="AQ19" s="419"/>
      <c r="AR19" s="419"/>
      <c r="AS19" s="419"/>
      <c r="AT19" s="419"/>
      <c r="AU19" s="419"/>
      <c r="AV19" s="419"/>
      <c r="AW19" s="419"/>
      <c r="AX19" s="420"/>
      <c r="AY19" s="167"/>
      <c r="AZ19" s="167"/>
      <c r="BA19" s="167"/>
      <c r="BB19" s="130"/>
      <c r="BC19" s="130"/>
      <c r="BD19" s="130"/>
      <c r="BE19" s="130"/>
      <c r="BG19" s="168" t="s">
        <v>192</v>
      </c>
      <c r="BH19" s="133" t="n">
        <v>10.0</v>
      </c>
      <c r="BI19" s="133"/>
      <c r="BJ19" s="133"/>
      <c r="BK19" s="133"/>
      <c r="BL19" s="167"/>
      <c r="BM19" s="133"/>
      <c r="BN19" s="133"/>
      <c r="BO19" s="133"/>
      <c r="BP19" s="133"/>
      <c r="BQ19" s="133"/>
      <c r="BR19" s="133"/>
      <c r="BS19" s="133"/>
      <c r="BT19" s="133"/>
      <c r="BV19" s="130"/>
      <c r="BY19" s="130"/>
      <c r="BZ19" s="130"/>
      <c r="CA19" s="144" t="s">
        <v>277</v>
      </c>
      <c r="CB19" s="63" t="s">
        <v>291</v>
      </c>
    </row>
    <row r="20" spans="1:80" ht="14.25" thickBot="1">
      <c r="A20" s="33"/>
      <c r="B20" s="34"/>
      <c r="C20" s="34"/>
      <c r="D20" s="34"/>
      <c r="E20" s="497"/>
      <c r="F20" s="497"/>
      <c r="G20" s="497"/>
      <c r="H20" s="497"/>
      <c r="I20" s="497"/>
      <c r="J20" s="497"/>
      <c r="K20" s="497"/>
      <c r="L20" s="497"/>
      <c r="M20" s="497"/>
      <c r="N20" s="497"/>
      <c r="O20" s="497"/>
      <c r="P20" s="497"/>
      <c r="Q20" s="497"/>
      <c r="R20" s="497"/>
      <c r="S20" s="497"/>
      <c r="T20" s="497"/>
      <c r="U20" s="497"/>
      <c r="V20" s="497"/>
      <c r="W20" s="497"/>
      <c r="X20" s="497"/>
      <c r="Y20" s="497"/>
      <c r="Z20" s="497"/>
      <c r="AA20" s="497"/>
      <c r="AB20" s="497"/>
      <c r="AC20" s="497"/>
      <c r="AD20" s="497"/>
      <c r="AE20" s="497"/>
      <c r="AF20" s="497"/>
      <c r="AG20" s="497"/>
      <c r="AH20" s="497"/>
      <c r="AI20" s="497"/>
      <c r="AJ20" s="497"/>
      <c r="AK20" s="497"/>
      <c r="AL20" s="497"/>
      <c r="AM20" s="497"/>
      <c r="AN20" s="497"/>
      <c r="AO20" s="507"/>
      <c r="AP20" s="507"/>
      <c r="AQ20" s="507"/>
      <c r="AR20" s="507"/>
      <c r="AS20" s="507"/>
      <c r="AT20" s="507"/>
      <c r="AU20" s="507"/>
      <c r="AV20" s="507"/>
      <c r="AW20" s="507"/>
      <c r="AX20" s="508"/>
      <c r="AY20" s="128"/>
      <c r="AZ20" s="128"/>
      <c r="BA20" s="128"/>
      <c r="BB20" s="128"/>
      <c r="BC20" s="128"/>
      <c r="BD20" s="128"/>
      <c r="BE20" s="128"/>
      <c r="BG20" s="138" t="s">
        <v>186</v>
      </c>
      <c r="BH20" s="130" t="str">
        <f>IF(BH12="","",BH12)</f>
        <v/>
      </c>
      <c r="BI20" s="130" t="str">
        <f>IF(BI12="","",BI12)</f>
        <v/>
      </c>
      <c r="BJ20" s="130" t="str">
        <f>IF(BJ12="","",BJ12)</f>
        <v/>
      </c>
      <c r="BK20" s="132"/>
      <c r="BL20" s="130"/>
      <c r="BO20" s="133"/>
      <c r="BP20" s="133"/>
      <c r="BQ20" s="133"/>
      <c r="BR20" s="133"/>
      <c r="BS20" s="133"/>
      <c r="BT20" s="130"/>
      <c r="BV20" s="129"/>
      <c r="BY20" s="129"/>
      <c r="BZ20" s="129"/>
      <c r="CA20" s="145" t="s">
        <v>278</v>
      </c>
      <c r="CB20" s="63" t="s">
        <v>292</v>
      </c>
    </row>
    <row r="21" spans="1:80">
      <c r="A21" s="466" t="s">
        <v>77</v>
      </c>
      <c r="B21" s="467"/>
      <c r="C21" s="467"/>
      <c r="D21" s="467"/>
      <c r="E21" s="435" t="s">
        <v>63</v>
      </c>
      <c r="F21" s="435"/>
      <c r="G21" s="435"/>
      <c r="H21" s="435"/>
      <c r="I21" s="435"/>
      <c r="J21" s="435"/>
      <c r="K21" s="435"/>
      <c r="L21" s="435"/>
      <c r="M21" s="435"/>
      <c r="N21" s="435"/>
      <c r="O21" s="435"/>
      <c r="P21" s="435" t="s">
        <v>64</v>
      </c>
      <c r="Q21" s="435"/>
      <c r="R21" s="435"/>
      <c r="S21" s="435"/>
      <c r="T21" s="435"/>
      <c r="U21" s="435"/>
      <c r="V21" s="435"/>
      <c r="W21" s="435" t="s">
        <v>65</v>
      </c>
      <c r="X21" s="435"/>
      <c r="Y21" s="435"/>
      <c r="Z21" s="435"/>
      <c r="AA21" s="435"/>
      <c r="AB21" s="435"/>
      <c r="AC21" s="435" t="s">
        <v>66</v>
      </c>
      <c r="AD21" s="435"/>
      <c r="AE21" s="435"/>
      <c r="AF21" s="435"/>
      <c r="AG21" s="435"/>
      <c r="AH21" s="435"/>
      <c r="AI21" s="435" t="s">
        <v>67</v>
      </c>
      <c r="AJ21" s="435"/>
      <c r="AK21" s="435"/>
      <c r="AL21" s="435"/>
      <c r="AM21" s="435"/>
      <c r="AN21" s="435"/>
      <c r="AO21" s="509" t="s">
        <v>68</v>
      </c>
      <c r="AP21" s="467"/>
      <c r="AQ21" s="467"/>
      <c r="AR21" s="467"/>
      <c r="AS21" s="467"/>
      <c r="AT21" s="467"/>
      <c r="AU21" s="467"/>
      <c r="AV21" s="467"/>
      <c r="AW21" s="467"/>
      <c r="AX21" s="510"/>
      <c r="AY21" s="129"/>
      <c r="AZ21" s="129"/>
      <c r="BA21" s="129"/>
      <c r="BB21" s="129"/>
      <c r="BC21" s="129"/>
      <c r="BD21" s="129"/>
      <c r="BE21" s="129"/>
      <c r="BK21" s="132"/>
      <c r="BO21" s="130"/>
      <c r="BP21" s="130"/>
      <c r="BQ21" s="130"/>
      <c r="BR21" s="130"/>
      <c r="BS21" s="130"/>
      <c r="BT21" s="129"/>
      <c r="BU21" s="138"/>
      <c r="BV21" s="130"/>
      <c r="BY21" s="130"/>
      <c r="BZ21" s="130"/>
      <c r="CA21" s="144" t="s">
        <v>279</v>
      </c>
      <c r="CB21" s="63" t="s">
        <v>293</v>
      </c>
    </row>
    <row r="22" spans="1:80">
      <c r="A22" s="468"/>
      <c r="B22" s="469"/>
      <c r="C22" s="469"/>
      <c r="D22" s="469"/>
      <c r="E22" s="458" t="s">
        <v>28</v>
      </c>
      <c r="F22" s="458"/>
      <c r="G22" s="458"/>
      <c r="H22" s="458"/>
      <c r="I22" s="458"/>
      <c r="J22" s="458"/>
      <c r="K22" s="458"/>
      <c r="L22" s="458"/>
      <c r="M22" s="458"/>
      <c r="N22" s="458"/>
      <c r="O22" s="458"/>
      <c r="P22" s="436" t="str">
        <f>IF(BI5="","",IF(BI5&gt;=0,BI5,""))</f>
        <v/>
      </c>
      <c r="Q22" s="437"/>
      <c r="R22" s="437"/>
      <c r="S22" s="437"/>
      <c r="T22" s="437"/>
      <c r="U22" s="437"/>
      <c r="V22" s="438"/>
      <c r="W22" s="436" t="str">
        <f>IF(BI11="","",IF(BI11&gt;=0,BI11,""))</f>
        <v/>
      </c>
      <c r="X22" s="437"/>
      <c r="Y22" s="437"/>
      <c r="Z22" s="437"/>
      <c r="AA22" s="437"/>
      <c r="AB22" s="438"/>
      <c r="AC22" s="460" t="str">
        <f>IF(P22="","",IF(W22="",P22,P22-W22))</f>
        <v/>
      </c>
      <c r="AD22" s="461"/>
      <c r="AE22" s="461"/>
      <c r="AF22" s="461"/>
      <c r="AG22" s="461"/>
      <c r="AH22" s="462"/>
      <c r="AI22" s="440" t="str">
        <f>IF(P22="","",IF(W22="",0,IF(P22&lt;&gt;0,W22/P22,0)))</f>
        <v/>
      </c>
      <c r="AJ22" s="441"/>
      <c r="AK22" s="441"/>
      <c r="AL22" s="441"/>
      <c r="AM22" s="441"/>
      <c r="AN22" s="442"/>
      <c r="AO22" s="421" t="s">
        <v>168</v>
      </c>
      <c r="AP22" s="422"/>
      <c r="AQ22" s="422"/>
      <c r="AR22" s="422"/>
      <c r="AS22" s="422"/>
      <c r="AT22" s="422"/>
      <c r="AU22" s="422"/>
      <c r="AV22" s="422"/>
      <c r="AW22" s="422"/>
      <c r="AX22" s="423"/>
      <c r="AY22" s="167"/>
      <c r="AZ22" s="167"/>
      <c r="BA22" s="167"/>
      <c r="BB22" s="130"/>
      <c r="BC22" s="130"/>
      <c r="BD22" s="130"/>
      <c r="BE22" s="130"/>
      <c r="BH22" s="166" t="s">
        <v>197</v>
      </c>
      <c r="BI22" s="166"/>
      <c r="BJ22" s="166"/>
      <c r="BK22" s="166"/>
      <c r="BL22" s="166" t="s">
        <v>208</v>
      </c>
      <c r="BM22" s="166"/>
      <c r="BN22" s="166"/>
      <c r="BO22" s="166"/>
      <c r="BP22" s="415" t="s">
        <v>209</v>
      </c>
      <c r="BQ22" s="415"/>
      <c r="BR22" s="415"/>
      <c r="BS22" s="415"/>
      <c r="BT22" s="130"/>
      <c r="BU22" s="138"/>
      <c r="BV22" s="130"/>
      <c r="BY22" s="130"/>
      <c r="BZ22" s="130"/>
      <c r="CA22" s="144" t="s">
        <v>280</v>
      </c>
      <c r="CB22" s="63" t="s">
        <v>294</v>
      </c>
    </row>
    <row r="23" spans="1:80" ht="13.5" customHeight="1">
      <c r="A23" s="468"/>
      <c r="B23" s="469"/>
      <c r="C23" s="469"/>
      <c r="D23" s="469"/>
      <c r="E23" s="458" t="s">
        <v>29</v>
      </c>
      <c r="F23" s="458"/>
      <c r="G23" s="458"/>
      <c r="H23" s="458"/>
      <c r="I23" s="458"/>
      <c r="J23" s="458"/>
      <c r="K23" s="458"/>
      <c r="L23" s="458"/>
      <c r="M23" s="458"/>
      <c r="N23" s="458"/>
      <c r="O23" s="458"/>
      <c r="P23" s="436" t="str">
        <f>IF(BI4="","",IF(BI4&gt;=0,BI4,""))</f>
        <v/>
      </c>
      <c r="Q23" s="437"/>
      <c r="R23" s="437"/>
      <c r="S23" s="437"/>
      <c r="T23" s="437"/>
      <c r="U23" s="437"/>
      <c r="V23" s="438"/>
      <c r="W23" s="436" t="str">
        <f>IF(BI20="","",IF(BI20&gt;=0,BI20,""))</f>
        <v/>
      </c>
      <c r="X23" s="437"/>
      <c r="Y23" s="437"/>
      <c r="Z23" s="437"/>
      <c r="AA23" s="437"/>
      <c r="AB23" s="438"/>
      <c r="AC23" s="460" t="str">
        <f>IF(P23="","",IF(W23="",P23,P23-W23))</f>
        <v/>
      </c>
      <c r="AD23" s="461"/>
      <c r="AE23" s="461"/>
      <c r="AF23" s="461"/>
      <c r="AG23" s="461"/>
      <c r="AH23" s="462"/>
      <c r="AI23" s="440" t="str">
        <f>IF(P23="","",IF(W23="",0,IF(P23&lt;&gt;0,W23/P23,0)))</f>
        <v/>
      </c>
      <c r="AJ23" s="441"/>
      <c r="AK23" s="441"/>
      <c r="AL23" s="441"/>
      <c r="AM23" s="441"/>
      <c r="AN23" s="442"/>
      <c r="AO23" s="421" t="s">
        <v>168</v>
      </c>
      <c r="AP23" s="422"/>
      <c r="AQ23" s="422"/>
      <c r="AR23" s="422"/>
      <c r="AS23" s="422"/>
      <c r="AT23" s="422"/>
      <c r="AU23" s="422"/>
      <c r="AV23" s="422"/>
      <c r="AW23" s="422"/>
      <c r="AX23" s="423"/>
      <c r="AY23" s="167"/>
      <c r="AZ23" s="167"/>
      <c r="BA23" s="167"/>
      <c r="BB23" s="130"/>
      <c r="BC23" s="130"/>
      <c r="BD23" s="130"/>
      <c r="BE23" s="130"/>
      <c r="BF23" s="130"/>
      <c r="BH23" s="166" t="s">
        <v>198</v>
      </c>
      <c r="BI23" s="146" t="s">
        <v>202</v>
      </c>
      <c r="BJ23" s="146" t="s">
        <v>198</v>
      </c>
      <c r="BK23" s="146" t="s">
        <v>202</v>
      </c>
      <c r="BL23" s="146" t="s">
        <v>198</v>
      </c>
      <c r="BM23" s="146" t="s">
        <v>202</v>
      </c>
      <c r="BN23" s="146" t="s">
        <v>198</v>
      </c>
      <c r="BO23" s="146" t="s">
        <v>202</v>
      </c>
      <c r="BP23" s="146" t="s">
        <v>198</v>
      </c>
      <c r="BQ23" s="146" t="s">
        <v>202</v>
      </c>
      <c r="BR23" s="146" t="s">
        <v>198</v>
      </c>
      <c r="BS23" s="146" t="s">
        <v>202</v>
      </c>
      <c r="BT23" s="130"/>
      <c r="BU23" s="138"/>
      <c r="BV23" s="130"/>
      <c r="BY23" s="130"/>
      <c r="BZ23" s="130"/>
      <c r="CA23" s="144" t="s">
        <v>281</v>
      </c>
      <c r="CB23" s="63" t="s">
        <v>295</v>
      </c>
    </row>
    <row r="24" spans="1:80">
      <c r="A24" s="468"/>
      <c r="B24" s="469"/>
      <c r="C24" s="469"/>
      <c r="D24" s="469"/>
      <c r="E24" s="458" t="s">
        <v>30</v>
      </c>
      <c r="F24" s="458"/>
      <c r="G24" s="458"/>
      <c r="H24" s="458"/>
      <c r="I24" s="458"/>
      <c r="J24" s="458"/>
      <c r="K24" s="458"/>
      <c r="L24" s="458"/>
      <c r="M24" s="458"/>
      <c r="N24" s="458"/>
      <c r="O24" s="458"/>
      <c r="P24" s="436" t="str">
        <f>IF(BI6="","",IF(BI6&gt;=0,BI6,""))</f>
        <v/>
      </c>
      <c r="Q24" s="437"/>
      <c r="R24" s="437"/>
      <c r="S24" s="437"/>
      <c r="T24" s="437"/>
      <c r="U24" s="437"/>
      <c r="V24" s="438"/>
      <c r="W24" s="436" t="str">
        <f>IF(BI12="","",IF(BI12&gt;=0,BI12,""))</f>
        <v/>
      </c>
      <c r="X24" s="437"/>
      <c r="Y24" s="437"/>
      <c r="Z24" s="437"/>
      <c r="AA24" s="437"/>
      <c r="AB24" s="438"/>
      <c r="AC24" s="460" t="str">
        <f>IF(P24="","",IF(W24="",P24,P24-W24))</f>
        <v/>
      </c>
      <c r="AD24" s="461"/>
      <c r="AE24" s="461"/>
      <c r="AF24" s="461"/>
      <c r="AG24" s="461"/>
      <c r="AH24" s="462"/>
      <c r="AI24" s="440" t="str">
        <f>IF(P24="","",IF(W24="",0,IF(P24&lt;&gt;0,W24/P24,0)))</f>
        <v/>
      </c>
      <c r="AJ24" s="441"/>
      <c r="AK24" s="441"/>
      <c r="AL24" s="441"/>
      <c r="AM24" s="441"/>
      <c r="AN24" s="442"/>
      <c r="AO24" s="421" t="s">
        <v>168</v>
      </c>
      <c r="AP24" s="422"/>
      <c r="AQ24" s="422"/>
      <c r="AR24" s="422"/>
      <c r="AS24" s="422"/>
      <c r="AT24" s="422"/>
      <c r="AU24" s="422"/>
      <c r="AV24" s="422"/>
      <c r="AW24" s="422"/>
      <c r="AX24" s="423"/>
      <c r="AY24" s="167"/>
      <c r="AZ24" s="167"/>
      <c r="BA24" s="167"/>
      <c r="BB24" s="130"/>
      <c r="BC24" s="130"/>
      <c r="BD24" s="130"/>
      <c r="BE24" s="130"/>
      <c r="BF24" s="130"/>
      <c r="BH24" s="415" t="s">
        <v>199</v>
      </c>
      <c r="BI24" s="415"/>
      <c r="BJ24" s="167" t="s">
        <v>200</v>
      </c>
      <c r="BK24" s="167"/>
      <c r="BL24" s="415" t="s">
        <v>199</v>
      </c>
      <c r="BM24" s="415"/>
      <c r="BN24" s="167" t="s">
        <v>200</v>
      </c>
      <c r="BO24" s="167"/>
      <c r="BP24" s="415" t="s">
        <v>199</v>
      </c>
      <c r="BQ24" s="415"/>
      <c r="BR24" s="416" t="s">
        <v>200</v>
      </c>
      <c r="BS24" s="416"/>
      <c r="BT24" s="130"/>
      <c r="BU24" s="138"/>
      <c r="BV24" s="130"/>
      <c r="BY24" s="130"/>
      <c r="BZ24" s="130"/>
      <c r="CA24" s="144" t="s">
        <v>282</v>
      </c>
      <c r="CB24" s="63" t="s">
        <v>296</v>
      </c>
    </row>
    <row r="25" spans="1:80">
      <c r="A25" s="468"/>
      <c r="B25" s="469"/>
      <c r="C25" s="469"/>
      <c r="D25" s="469"/>
      <c r="E25" s="458" t="s">
        <v>69</v>
      </c>
      <c r="F25" s="458"/>
      <c r="G25" s="458"/>
      <c r="H25" s="458"/>
      <c r="I25" s="458"/>
      <c r="J25" s="458"/>
      <c r="K25" s="458"/>
      <c r="L25" s="458"/>
      <c r="M25" s="458"/>
      <c r="N25" s="458"/>
      <c r="O25" s="458"/>
      <c r="P25" s="436" t="str">
        <f>IF(BI7="","",IF(BI7&gt;=0,BI7,""))</f>
        <v/>
      </c>
      <c r="Q25" s="437"/>
      <c r="R25" s="437"/>
      <c r="S25" s="437"/>
      <c r="T25" s="437"/>
      <c r="U25" s="437"/>
      <c r="V25" s="438"/>
      <c r="W25" s="436" t="str">
        <f>IF(BI13="","",IF(BI13&gt;=0,BI13,""))</f>
        <v/>
      </c>
      <c r="X25" s="437"/>
      <c r="Y25" s="437"/>
      <c r="Z25" s="437"/>
      <c r="AA25" s="437"/>
      <c r="AB25" s="438"/>
      <c r="AC25" s="460" t="str">
        <f>IF(P25="","",IF(W25="",P25,P25-W25))</f>
        <v/>
      </c>
      <c r="AD25" s="461"/>
      <c r="AE25" s="461"/>
      <c r="AF25" s="461"/>
      <c r="AG25" s="461"/>
      <c r="AH25" s="462"/>
      <c r="AI25" s="440" t="str">
        <f>IF(P25="","",IF(W25="",0,IF(P25&lt;&gt;0,W25/P25,0)))</f>
        <v/>
      </c>
      <c r="AJ25" s="441"/>
      <c r="AK25" s="441"/>
      <c r="AL25" s="441"/>
      <c r="AM25" s="441"/>
      <c r="AN25" s="442"/>
      <c r="AO25" s="421" t="s">
        <v>168</v>
      </c>
      <c r="AP25" s="422"/>
      <c r="AQ25" s="422"/>
      <c r="AR25" s="422"/>
      <c r="AS25" s="422"/>
      <c r="AT25" s="422"/>
      <c r="AU25" s="422"/>
      <c r="AV25" s="422"/>
      <c r="AW25" s="422"/>
      <c r="AX25" s="423"/>
      <c r="AY25" s="167"/>
      <c r="AZ25" s="167"/>
      <c r="BA25" s="167"/>
      <c r="BB25" s="130"/>
      <c r="BC25" s="130"/>
      <c r="BD25" s="130"/>
      <c r="BE25" s="130"/>
      <c r="BF25" s="64" t="s">
        <v>203</v>
      </c>
      <c r="BG25" s="64" t="s">
        <v>204</v>
      </c>
      <c r="BH25" s="133" t="n">
        <v>2983.0</v>
      </c>
      <c r="BI25" s="133" t="n">
        <v>2983.0</v>
      </c>
      <c r="BJ25" s="133" t="n">
        <v>3695.0</v>
      </c>
      <c r="BK25" s="133" t="n">
        <v>3695.0</v>
      </c>
      <c r="BL25" s="133"/>
      <c r="BM25" s="133"/>
      <c r="BN25" s="133"/>
      <c r="BO25" s="133"/>
      <c r="BP25" s="133"/>
      <c r="BQ25" s="133"/>
      <c r="BR25" s="133"/>
      <c r="BS25" s="133"/>
      <c r="BT25" s="130"/>
      <c r="BU25" s="138"/>
      <c r="BV25" s="130"/>
      <c r="BY25" s="130"/>
      <c r="BZ25" s="130"/>
      <c r="CA25" s="144" t="s">
        <v>283</v>
      </c>
      <c r="CB25" s="63" t="s">
        <v>297</v>
      </c>
    </row>
    <row r="26" spans="1:80">
      <c r="A26" s="468"/>
      <c r="B26" s="469"/>
      <c r="C26" s="469"/>
      <c r="D26" s="469"/>
      <c r="E26" s="458" t="s">
        <v>175</v>
      </c>
      <c r="F26" s="458"/>
      <c r="G26" s="458"/>
      <c r="H26" s="458"/>
      <c r="I26" s="458"/>
      <c r="J26" s="458"/>
      <c r="K26" s="458"/>
      <c r="L26" s="458"/>
      <c r="M26" s="458"/>
      <c r="N26" s="458"/>
      <c r="O26" s="458"/>
      <c r="P26" s="436" t="str">
        <f>IF(BI8="","",IF(BI8&gt;=0,BI8,""))</f>
        <v/>
      </c>
      <c r="Q26" s="437"/>
      <c r="R26" s="437"/>
      <c r="S26" s="437"/>
      <c r="T26" s="437"/>
      <c r="U26" s="437"/>
      <c r="V26" s="438"/>
      <c r="W26" s="436" t="str">
        <f>IF(BI14="","",IF(BI14&gt;=0,BI14,""))</f>
        <v/>
      </c>
      <c r="X26" s="437"/>
      <c r="Y26" s="437"/>
      <c r="Z26" s="437"/>
      <c r="AA26" s="437"/>
      <c r="AB26" s="438"/>
      <c r="AC26" s="460" t="str">
        <f>IF(P26="","",IF(W26="",P26,P26-W26))</f>
        <v/>
      </c>
      <c r="AD26" s="461"/>
      <c r="AE26" s="461"/>
      <c r="AF26" s="461"/>
      <c r="AG26" s="461"/>
      <c r="AH26" s="462"/>
      <c r="AI26" s="440" t="str">
        <f>IF(P26="","",IF(W26="",0,IF(P26&lt;&gt;0,W26/P26,0)))</f>
        <v/>
      </c>
      <c r="AJ26" s="441"/>
      <c r="AK26" s="441"/>
      <c r="AL26" s="441"/>
      <c r="AM26" s="441"/>
      <c r="AN26" s="442"/>
      <c r="AO26" s="427" t="s">
        <v>176</v>
      </c>
      <c r="AP26" s="464"/>
      <c r="AQ26" s="464"/>
      <c r="AR26" s="464"/>
      <c r="AS26" s="464"/>
      <c r="AT26" s="464"/>
      <c r="AU26" s="464"/>
      <c r="AV26" s="464"/>
      <c r="AW26" s="464"/>
      <c r="AX26" s="465"/>
      <c r="AY26" s="130"/>
      <c r="AZ26" s="130"/>
      <c r="BA26" s="130"/>
      <c r="BB26" s="130"/>
      <c r="BC26" s="130"/>
      <c r="BD26" s="130"/>
      <c r="BE26" s="130"/>
      <c r="BG26" s="64" t="s">
        <v>205</v>
      </c>
      <c r="BH26" s="133" t="n">
        <v>2983.0</v>
      </c>
      <c r="BI26" s="133" t="n">
        <v>2983.0</v>
      </c>
      <c r="BJ26" s="133" t="n">
        <v>3695.0</v>
      </c>
      <c r="BK26" s="133" t="n">
        <v>3695.0</v>
      </c>
      <c r="BL26" s="133"/>
      <c r="BM26" s="133"/>
      <c r="BN26" s="133"/>
      <c r="BO26" s="133"/>
      <c r="BP26" s="133"/>
      <c r="BQ26" s="133"/>
      <c r="BR26" s="133"/>
      <c r="BS26" s="133"/>
      <c r="BT26" s="130"/>
      <c r="BU26" s="138"/>
      <c r="BV26" s="130"/>
      <c r="BY26" s="130"/>
      <c r="BZ26" s="130"/>
      <c r="CA26" s="144" t="s">
        <v>284</v>
      </c>
      <c r="CB26" s="63" t="s">
        <v>298</v>
      </c>
    </row>
    <row r="27" spans="1:80">
      <c r="A27" s="468"/>
      <c r="B27" s="469"/>
      <c r="C27" s="469"/>
      <c r="D27" s="469"/>
      <c r="E27" s="458" t="s">
        <v>177</v>
      </c>
      <c r="F27" s="458"/>
      <c r="G27" s="458"/>
      <c r="H27" s="458"/>
      <c r="I27" s="458"/>
      <c r="J27" s="458"/>
      <c r="K27" s="458"/>
      <c r="L27" s="458"/>
      <c r="M27" s="458"/>
      <c r="N27" s="458"/>
      <c r="O27" s="458"/>
      <c r="P27" s="489" t="str">
        <f>IF(OR(W26="",W26=0),"",IF(W26=0,"∞",IF(P26&lt;&gt;0,BI17/W26,0)))</f>
        <v/>
      </c>
      <c r="Q27" s="490"/>
      <c r="R27" s="490"/>
      <c r="S27" s="490"/>
      <c r="T27" s="490"/>
      <c r="U27" s="490"/>
      <c r="V27" s="491"/>
      <c r="W27" s="383" t="s">
        <v>179</v>
      </c>
      <c r="X27" s="439"/>
      <c r="Y27" s="439"/>
      <c r="Z27" s="439"/>
      <c r="AA27" s="439"/>
      <c r="AB27" s="439"/>
      <c r="AC27" s="439"/>
      <c r="AD27" s="439"/>
      <c r="AE27" s="439"/>
      <c r="AF27" s="439"/>
      <c r="AG27" s="439"/>
      <c r="AH27" s="384"/>
      <c r="AI27" s="492" t="str">
        <f>(IF(OR(W26="",W26=0),"",IF(W26&lt;&gt;0,IF(AND(BI19&lt;&gt;0,BI18&lt;&gt;""),BI18/BI19,"")))&amp;" ms")</f>
        <v xml:space="preserve"> ms</v>
      </c>
      <c r="AJ27" s="493"/>
      <c r="AK27" s="493"/>
      <c r="AL27" s="493"/>
      <c r="AM27" s="493"/>
      <c r="AN27" s="494"/>
      <c r="AO27" s="427"/>
      <c r="AP27" s="464"/>
      <c r="AQ27" s="464"/>
      <c r="AR27" s="464"/>
      <c r="AS27" s="464"/>
      <c r="AT27" s="464"/>
      <c r="AU27" s="464"/>
      <c r="AV27" s="464"/>
      <c r="AW27" s="464"/>
      <c r="AX27" s="465"/>
      <c r="AY27" s="130"/>
      <c r="AZ27" s="130"/>
      <c r="BA27" s="130"/>
      <c r="BB27" s="130"/>
      <c r="BC27" s="130"/>
      <c r="BD27" s="130"/>
      <c r="BE27" s="130"/>
      <c r="BF27" s="64" t="s">
        <v>201</v>
      </c>
      <c r="BG27" s="64" t="s">
        <v>206</v>
      </c>
      <c r="BH27" s="133" t="n">
        <v>2.296879616E9</v>
      </c>
      <c r="BI27" s="133" t="n">
        <v>2.296879616E9</v>
      </c>
      <c r="BJ27" s="133" t="n">
        <v>3.0418176E8</v>
      </c>
      <c r="BK27" s="133" t="n">
        <v>3.0418176E8</v>
      </c>
      <c r="BL27" s="133"/>
      <c r="BM27" s="133"/>
      <c r="BN27" s="133"/>
      <c r="BO27" s="133"/>
      <c r="BP27" s="133"/>
      <c r="BQ27" s="133"/>
      <c r="BR27" s="133"/>
      <c r="BS27" s="133"/>
      <c r="BT27" s="130"/>
      <c r="BU27" s="147"/>
      <c r="BV27" s="167"/>
      <c r="BY27" s="167"/>
      <c r="BZ27" s="167"/>
      <c r="CA27" s="148" t="s">
        <v>285</v>
      </c>
      <c r="CB27" s="63" t="s">
        <v>299</v>
      </c>
    </row>
    <row r="28" spans="1:80">
      <c r="A28" s="468"/>
      <c r="B28" s="469"/>
      <c r="C28" s="469"/>
      <c r="D28" s="469"/>
      <c r="E28" s="458" t="s">
        <v>70</v>
      </c>
      <c r="F28" s="458"/>
      <c r="G28" s="458"/>
      <c r="H28" s="458"/>
      <c r="I28" s="458"/>
      <c r="J28" s="458"/>
      <c r="K28" s="458"/>
      <c r="L28" s="458"/>
      <c r="M28" s="458"/>
      <c r="N28" s="458"/>
      <c r="O28" s="458"/>
      <c r="P28" s="443" t="s">
        <v>109</v>
      </c>
      <c r="Q28" s="444"/>
      <c r="R28" s="444"/>
      <c r="S28" s="444"/>
      <c r="T28" s="444"/>
      <c r="U28" s="444"/>
      <c r="V28" s="444"/>
      <c r="W28" s="444"/>
      <c r="X28" s="444"/>
      <c r="Y28" s="444"/>
      <c r="Z28" s="444"/>
      <c r="AA28" s="444"/>
      <c r="AB28" s="444"/>
      <c r="AC28" s="444"/>
      <c r="AD28" s="444"/>
      <c r="AE28" s="444"/>
      <c r="AF28" s="444"/>
      <c r="AG28" s="444"/>
      <c r="AH28" s="445"/>
      <c r="AI28" s="463" t="s">
        <v>71</v>
      </c>
      <c r="AJ28" s="463"/>
      <c r="AK28" s="463"/>
      <c r="AL28" s="463"/>
      <c r="AM28" s="463"/>
      <c r="AN28" s="463"/>
      <c r="AO28" s="427" t="s">
        <v>170</v>
      </c>
      <c r="AP28" s="427"/>
      <c r="AQ28" s="427"/>
      <c r="AR28" s="427"/>
      <c r="AS28" s="427"/>
      <c r="AT28" s="427"/>
      <c r="AU28" s="427"/>
      <c r="AV28" s="427"/>
      <c r="AW28" s="427"/>
      <c r="AX28" s="428"/>
      <c r="AY28" s="167"/>
      <c r="AZ28" s="167"/>
      <c r="BA28" s="167"/>
      <c r="BB28" s="167"/>
      <c r="BC28" s="167"/>
      <c r="BD28" s="167"/>
      <c r="BE28" s="167"/>
      <c r="BG28" s="64" t="s">
        <v>207</v>
      </c>
      <c r="BH28" s="133" t="n">
        <v>40403.0</v>
      </c>
      <c r="BI28" s="133" t="n">
        <v>40403.0</v>
      </c>
      <c r="BJ28" s="133" t="n">
        <v>51941.0</v>
      </c>
      <c r="BK28" s="133" t="n">
        <v>51941.0</v>
      </c>
      <c r="BL28" s="133"/>
      <c r="BM28" s="133"/>
      <c r="BN28" s="133"/>
      <c r="BO28" s="133"/>
      <c r="BP28" s="133"/>
      <c r="BQ28" s="133"/>
      <c r="BR28" s="133"/>
      <c r="BS28" s="133"/>
      <c r="BT28" s="167"/>
      <c r="BU28" s="141"/>
      <c r="BV28" s="133"/>
      <c r="BY28" s="133"/>
      <c r="BZ28" s="133"/>
      <c r="CA28" s="142" t="s">
        <v>271</v>
      </c>
    </row>
    <row r="29" spans="1:80" ht="6.4" customHeight="1">
      <c r="A29" s="468"/>
      <c r="B29" s="469"/>
      <c r="C29" s="469"/>
      <c r="D29" s="469"/>
      <c r="E29" s="458" t="s">
        <v>72</v>
      </c>
      <c r="F29" s="458"/>
      <c r="G29" s="458"/>
      <c r="H29" s="458"/>
      <c r="I29" s="458"/>
      <c r="J29" s="458"/>
      <c r="K29" s="483" t="s">
        <v>108</v>
      </c>
      <c r="L29" s="484"/>
      <c r="M29" s="484"/>
      <c r="N29" s="484"/>
      <c r="O29" s="485"/>
      <c r="P29" s="452" t="str">
        <f>IF(BL26="","",IF(BL26&gt;0,IF(BL25&lt;&gt;"",BL25/BL26,0),0))</f>
        <v/>
      </c>
      <c r="Q29" s="453"/>
      <c r="R29" s="453"/>
      <c r="S29" s="453"/>
      <c r="T29" s="453"/>
      <c r="U29" s="453"/>
      <c r="V29" s="453"/>
      <c r="W29" s="453"/>
      <c r="X29" s="453"/>
      <c r="Y29" s="453"/>
      <c r="Z29" s="453"/>
      <c r="AA29" s="453"/>
      <c r="AB29" s="453"/>
      <c r="AC29" s="453"/>
      <c r="AD29" s="453"/>
      <c r="AE29" s="453"/>
      <c r="AF29" s="453"/>
      <c r="AG29" s="453"/>
      <c r="AH29" s="454"/>
      <c r="AI29" s="452" t="str">
        <f>IF(BM26="","",IF(BM26&gt;0,IF(BM25&lt;&gt;"",BM25/BM26,0),0))</f>
        <v/>
      </c>
      <c r="AJ29" s="453"/>
      <c r="AK29" s="453"/>
      <c r="AL29" s="453"/>
      <c r="AM29" s="453"/>
      <c r="AN29" s="454"/>
      <c r="AO29" s="429" t="s">
        <v>171</v>
      </c>
      <c r="AP29" s="430"/>
      <c r="AQ29" s="430"/>
      <c r="AR29" s="430"/>
      <c r="AS29" s="430"/>
      <c r="AT29" s="430"/>
      <c r="AU29" s="430"/>
      <c r="AV29" s="430"/>
      <c r="AW29" s="430"/>
      <c r="AX29" s="431"/>
      <c r="AY29" s="133"/>
      <c r="AZ29" s="133"/>
      <c r="BA29" s="133"/>
      <c r="BB29" s="133"/>
      <c r="BC29" s="133"/>
      <c r="BD29" s="133"/>
      <c r="BE29" s="133"/>
      <c r="BJ29" s="167"/>
      <c r="BO29" s="167"/>
      <c r="BP29" s="167"/>
      <c r="BQ29" s="167"/>
      <c r="BR29" s="167"/>
      <c r="BS29" s="167"/>
      <c r="BT29" s="133"/>
      <c r="BU29" s="141"/>
      <c r="BV29" s="133"/>
      <c r="BY29" s="133"/>
      <c r="BZ29" s="133"/>
      <c r="CA29" s="142"/>
    </row>
    <row r="30" spans="1:80" ht="6.4" customHeight="1">
      <c r="A30" s="468"/>
      <c r="B30" s="469"/>
      <c r="C30" s="469"/>
      <c r="D30" s="469"/>
      <c r="E30" s="458"/>
      <c r="F30" s="458"/>
      <c r="G30" s="458"/>
      <c r="H30" s="458"/>
      <c r="I30" s="458"/>
      <c r="J30" s="458"/>
      <c r="K30" s="486"/>
      <c r="L30" s="487"/>
      <c r="M30" s="487"/>
      <c r="N30" s="487"/>
      <c r="O30" s="488"/>
      <c r="P30" s="455"/>
      <c r="Q30" s="456"/>
      <c r="R30" s="456"/>
      <c r="S30" s="456"/>
      <c r="T30" s="456"/>
      <c r="U30" s="456"/>
      <c r="V30" s="456"/>
      <c r="W30" s="456"/>
      <c r="X30" s="456"/>
      <c r="Y30" s="456"/>
      <c r="Z30" s="456"/>
      <c r="AA30" s="456"/>
      <c r="AB30" s="456"/>
      <c r="AC30" s="456"/>
      <c r="AD30" s="456"/>
      <c r="AE30" s="456"/>
      <c r="AF30" s="456"/>
      <c r="AG30" s="456"/>
      <c r="AH30" s="457"/>
      <c r="AI30" s="455"/>
      <c r="AJ30" s="456"/>
      <c r="AK30" s="456"/>
      <c r="AL30" s="456"/>
      <c r="AM30" s="456"/>
      <c r="AN30" s="457"/>
      <c r="AO30" s="432"/>
      <c r="AP30" s="433"/>
      <c r="AQ30" s="433"/>
      <c r="AR30" s="433"/>
      <c r="AS30" s="433"/>
      <c r="AT30" s="433"/>
      <c r="AU30" s="433"/>
      <c r="AV30" s="433"/>
      <c r="AW30" s="433"/>
      <c r="AX30" s="434"/>
      <c r="AY30" s="133"/>
      <c r="AZ30" s="133"/>
      <c r="BA30" s="133"/>
      <c r="BB30" s="133"/>
      <c r="BC30" s="133"/>
      <c r="BD30" s="133"/>
      <c r="BE30" s="133"/>
      <c r="BJ30" s="133"/>
      <c r="BO30" s="133"/>
      <c r="BP30" s="133"/>
      <c r="BQ30" s="133"/>
      <c r="BR30" s="133"/>
      <c r="BS30" s="133"/>
      <c r="BT30" s="133"/>
      <c r="BU30" s="141"/>
      <c r="BV30" s="133"/>
      <c r="BY30" s="133"/>
      <c r="BZ30" s="133"/>
      <c r="CA30" s="142"/>
    </row>
    <row r="31" spans="1:80" ht="12.75" customHeight="1">
      <c r="A31" s="468"/>
      <c r="B31" s="469"/>
      <c r="C31" s="469"/>
      <c r="D31" s="469"/>
      <c r="E31" s="458"/>
      <c r="F31" s="458"/>
      <c r="G31" s="458"/>
      <c r="H31" s="458"/>
      <c r="I31" s="458"/>
      <c r="J31" s="458"/>
      <c r="K31" s="458" t="s">
        <v>73</v>
      </c>
      <c r="L31" s="459"/>
      <c r="M31" s="459"/>
      <c r="N31" s="459"/>
      <c r="O31" s="459"/>
      <c r="P31" s="449" t="str">
        <f>IF(BL28="","",IF(BL28&gt;0,IF(BL27&lt;&gt;"",BL27/BL28/1024,0),0))</f>
        <v/>
      </c>
      <c r="Q31" s="450"/>
      <c r="R31" s="450"/>
      <c r="S31" s="450"/>
      <c r="T31" s="450"/>
      <c r="U31" s="450"/>
      <c r="V31" s="450"/>
      <c r="W31" s="450"/>
      <c r="X31" s="450"/>
      <c r="Y31" s="450"/>
      <c r="Z31" s="450"/>
      <c r="AA31" s="450"/>
      <c r="AB31" s="450"/>
      <c r="AC31" s="450"/>
      <c r="AD31" s="450"/>
      <c r="AE31" s="450"/>
      <c r="AF31" s="450"/>
      <c r="AG31" s="450"/>
      <c r="AH31" s="451"/>
      <c r="AI31" s="446" t="str">
        <f>IF(BM28="","",IF(BM28&gt;0,IF(BM27&lt;&gt;"",BM27/BM28/1024,0),0))</f>
        <v/>
      </c>
      <c r="AJ31" s="447"/>
      <c r="AK31" s="447"/>
      <c r="AL31" s="447"/>
      <c r="AM31" s="447"/>
      <c r="AN31" s="448"/>
      <c r="AO31" s="424" t="s">
        <v>382</v>
      </c>
      <c r="AP31" s="425"/>
      <c r="AQ31" s="425"/>
      <c r="AR31" s="425"/>
      <c r="AS31" s="425"/>
      <c r="AT31" s="425"/>
      <c r="AU31" s="425"/>
      <c r="AV31" s="425"/>
      <c r="AW31" s="425"/>
      <c r="AX31" s="426"/>
      <c r="AY31" s="133"/>
      <c r="AZ31" s="133"/>
      <c r="BA31" s="133"/>
      <c r="BB31" s="147"/>
      <c r="BC31" s="147"/>
      <c r="BD31" s="147"/>
      <c r="BE31" s="147"/>
      <c r="BG31" s="64" t="s">
        <v>260</v>
      </c>
      <c r="BH31" s="413" t="s">
        <v>261</v>
      </c>
      <c r="BI31" s="413" t="s">
        <v>262</v>
      </c>
      <c r="BJ31" s="413" t="s">
        <v>263</v>
      </c>
      <c r="BK31" s="413" t="s">
        <v>264</v>
      </c>
      <c r="BO31" s="133"/>
      <c r="BP31" s="133"/>
      <c r="BQ31" s="133"/>
      <c r="BR31" s="133"/>
      <c r="BS31" s="133"/>
      <c r="BT31" s="133"/>
      <c r="BU31" s="141"/>
      <c r="BV31" s="133"/>
      <c r="BY31" s="133"/>
      <c r="BZ31" s="133"/>
      <c r="CA31" s="142"/>
    </row>
    <row r="32" spans="1:80" ht="6.4" customHeight="1">
      <c r="A32" s="468"/>
      <c r="B32" s="469"/>
      <c r="C32" s="469"/>
      <c r="D32" s="469"/>
      <c r="E32" s="458" t="s">
        <v>74</v>
      </c>
      <c r="F32" s="458"/>
      <c r="G32" s="458"/>
      <c r="H32" s="458"/>
      <c r="I32" s="458"/>
      <c r="J32" s="458"/>
      <c r="K32" s="483" t="s">
        <v>108</v>
      </c>
      <c r="L32" s="484"/>
      <c r="M32" s="484"/>
      <c r="N32" s="484"/>
      <c r="O32" s="485"/>
      <c r="P32" s="452" t="str">
        <f>IF(BN26="","",IF(BN26&gt;0,IF(BN25&lt;&gt;"",BN25/BN26,0),0))</f>
        <v/>
      </c>
      <c r="Q32" s="453"/>
      <c r="R32" s="453"/>
      <c r="S32" s="453"/>
      <c r="T32" s="453"/>
      <c r="U32" s="453"/>
      <c r="V32" s="453"/>
      <c r="W32" s="453"/>
      <c r="X32" s="453"/>
      <c r="Y32" s="453"/>
      <c r="Z32" s="453"/>
      <c r="AA32" s="453"/>
      <c r="AB32" s="453"/>
      <c r="AC32" s="453"/>
      <c r="AD32" s="453"/>
      <c r="AE32" s="453"/>
      <c r="AF32" s="453"/>
      <c r="AG32" s="453"/>
      <c r="AH32" s="454"/>
      <c r="AI32" s="452" t="str">
        <f>IF(BO26="","",IF(BO26&gt;0,IF(BO25&lt;&gt;"",BO25/BO26,0),0))</f>
        <v/>
      </c>
      <c r="AJ32" s="453"/>
      <c r="AK32" s="453"/>
      <c r="AL32" s="453"/>
      <c r="AM32" s="453"/>
      <c r="AN32" s="454"/>
      <c r="AO32" s="429" t="s">
        <v>172</v>
      </c>
      <c r="AP32" s="430"/>
      <c r="AQ32" s="430"/>
      <c r="AR32" s="430"/>
      <c r="AS32" s="430"/>
      <c r="AT32" s="430"/>
      <c r="AU32" s="430"/>
      <c r="AV32" s="430"/>
      <c r="AW32" s="430"/>
      <c r="AX32" s="431"/>
      <c r="AY32" s="133"/>
      <c r="AZ32" s="133"/>
      <c r="BA32" s="133"/>
      <c r="BB32" s="133"/>
      <c r="BC32" s="133"/>
      <c r="BD32" s="133"/>
      <c r="BE32" s="133"/>
      <c r="BG32" s="133"/>
      <c r="BH32" s="414"/>
      <c r="BI32" s="414"/>
      <c r="BJ32" s="414"/>
      <c r="BK32" s="414"/>
      <c r="BL32" s="133"/>
      <c r="BM32" s="133"/>
      <c r="BN32" s="133"/>
      <c r="BO32" s="133"/>
      <c r="BP32" s="133"/>
      <c r="BQ32" s="133"/>
      <c r="BR32" s="133"/>
      <c r="BS32" s="133"/>
      <c r="BT32" s="133"/>
      <c r="BU32" s="141"/>
      <c r="BV32" s="133"/>
      <c r="BY32" s="133"/>
      <c r="BZ32" s="133"/>
      <c r="CA32" s="142"/>
    </row>
    <row r="33" spans="1:80" ht="6.4" customHeight="1">
      <c r="A33" s="468"/>
      <c r="B33" s="469"/>
      <c r="C33" s="469"/>
      <c r="D33" s="469"/>
      <c r="E33" s="458"/>
      <c r="F33" s="458"/>
      <c r="G33" s="458"/>
      <c r="H33" s="458"/>
      <c r="I33" s="458"/>
      <c r="J33" s="458"/>
      <c r="K33" s="486"/>
      <c r="L33" s="487"/>
      <c r="M33" s="487"/>
      <c r="N33" s="487"/>
      <c r="O33" s="488"/>
      <c r="P33" s="455" t="e">
        <f>IF(站点验收RRU及合路器勘测报告!V23="testnok","",IF(#REF!="","",IF(#REF!&gt;0,IF(#REF!&lt;&gt;"",#REF!/#REF!,0))))</f>
        <v>#REF!</v>
      </c>
      <c r="Q33" s="456"/>
      <c r="R33" s="456"/>
      <c r="S33" s="456"/>
      <c r="T33" s="456"/>
      <c r="U33" s="456"/>
      <c r="V33" s="456"/>
      <c r="W33" s="456"/>
      <c r="X33" s="456"/>
      <c r="Y33" s="456"/>
      <c r="Z33" s="456"/>
      <c r="AA33" s="456"/>
      <c r="AB33" s="456"/>
      <c r="AC33" s="456"/>
      <c r="AD33" s="456"/>
      <c r="AE33" s="456"/>
      <c r="AF33" s="456"/>
      <c r="AG33" s="456"/>
      <c r="AH33" s="457"/>
      <c r="AI33" s="455"/>
      <c r="AJ33" s="456"/>
      <c r="AK33" s="456"/>
      <c r="AL33" s="456"/>
      <c r="AM33" s="456"/>
      <c r="AN33" s="457"/>
      <c r="AO33" s="432"/>
      <c r="AP33" s="433"/>
      <c r="AQ33" s="433"/>
      <c r="AR33" s="433"/>
      <c r="AS33" s="433"/>
      <c r="AT33" s="433"/>
      <c r="AU33" s="433"/>
      <c r="AV33" s="433"/>
      <c r="AW33" s="433"/>
      <c r="AX33" s="434"/>
      <c r="AY33" s="133"/>
      <c r="AZ33" s="133"/>
      <c r="BA33" s="133"/>
      <c r="BB33" s="133"/>
      <c r="BC33" s="133"/>
      <c r="BD33" s="133"/>
      <c r="BE33" s="133"/>
      <c r="BG33" s="133"/>
      <c r="BH33" s="414"/>
      <c r="BI33" s="414"/>
      <c r="BJ33" s="414"/>
      <c r="BK33" s="414"/>
      <c r="BL33" s="133"/>
      <c r="BM33" s="133"/>
      <c r="BN33" s="133"/>
      <c r="BO33" s="133"/>
      <c r="BP33" s="133"/>
      <c r="BQ33" s="133"/>
      <c r="BR33" s="133"/>
      <c r="BS33" s="133"/>
      <c r="BT33" s="133"/>
      <c r="BU33" s="141"/>
      <c r="BV33" s="133"/>
      <c r="BY33" s="133"/>
      <c r="BZ33" s="133"/>
      <c r="CA33" s="142"/>
    </row>
    <row r="34" spans="1:80" ht="12.75" customHeight="1">
      <c r="A34" s="468"/>
      <c r="B34" s="469"/>
      <c r="C34" s="469"/>
      <c r="D34" s="469"/>
      <c r="E34" s="458"/>
      <c r="F34" s="458"/>
      <c r="G34" s="458"/>
      <c r="H34" s="458"/>
      <c r="I34" s="458"/>
      <c r="J34" s="458"/>
      <c r="K34" s="458" t="s">
        <v>75</v>
      </c>
      <c r="L34" s="459"/>
      <c r="M34" s="459"/>
      <c r="N34" s="459"/>
      <c r="O34" s="459"/>
      <c r="P34" s="449" t="str">
        <f>IF(BN28="","",IF(BN28&gt;0,IF(BN27&lt;&gt;"",BN27/BN28/1024,0),0))</f>
        <v/>
      </c>
      <c r="Q34" s="450"/>
      <c r="R34" s="450"/>
      <c r="S34" s="450"/>
      <c r="T34" s="450"/>
      <c r="U34" s="450"/>
      <c r="V34" s="450"/>
      <c r="W34" s="450"/>
      <c r="X34" s="450"/>
      <c r="Y34" s="450"/>
      <c r="Z34" s="450"/>
      <c r="AA34" s="450"/>
      <c r="AB34" s="450"/>
      <c r="AC34" s="450"/>
      <c r="AD34" s="450"/>
      <c r="AE34" s="450"/>
      <c r="AF34" s="450"/>
      <c r="AG34" s="450"/>
      <c r="AH34" s="451"/>
      <c r="AI34" s="446" t="str">
        <f>IF(BO28="","",IF(BO28&gt;0,IF(BO27&lt;&gt;"",BO27/BO28/1024,0),0))</f>
        <v/>
      </c>
      <c r="AJ34" s="447"/>
      <c r="AK34" s="447"/>
      <c r="AL34" s="447"/>
      <c r="AM34" s="447"/>
      <c r="AN34" s="448"/>
      <c r="AO34" s="424" t="s">
        <v>387</v>
      </c>
      <c r="AP34" s="425"/>
      <c r="AQ34" s="425"/>
      <c r="AR34" s="425"/>
      <c r="AS34" s="425"/>
      <c r="AT34" s="425"/>
      <c r="AU34" s="425"/>
      <c r="AV34" s="425"/>
      <c r="AW34" s="425"/>
      <c r="AX34" s="426"/>
      <c r="AY34" s="133"/>
      <c r="AZ34" s="133"/>
      <c r="BA34" s="133"/>
      <c r="BB34" s="147"/>
      <c r="BC34" s="147"/>
      <c r="BD34" s="147"/>
      <c r="BE34" s="147"/>
      <c r="BG34" s="133"/>
      <c r="BH34" s="414"/>
      <c r="BI34" s="414"/>
      <c r="BJ34" s="414"/>
      <c r="BK34" s="414"/>
      <c r="BL34" s="133"/>
      <c r="BM34" s="133"/>
      <c r="BN34" s="133"/>
      <c r="BO34" s="133"/>
      <c r="BP34" s="133"/>
      <c r="BQ34" s="133"/>
      <c r="BR34" s="133"/>
      <c r="BS34" s="133"/>
      <c r="BT34" s="133"/>
      <c r="BU34" s="141"/>
      <c r="BV34" s="133"/>
      <c r="BY34" s="133"/>
      <c r="BZ34" s="136" t="s">
        <v>256</v>
      </c>
      <c r="CA34" s="149" t="str">
        <f>BP1&amp;BP2&amp;BP3&amp;BP4</f>
        <v/>
      </c>
      <c r="CB34" s="150" t="str">
        <f>IF(CA34="","",IF(CA34="是是是是","",VLOOKUP(CA34,CA14:CB28,2,0)))</f>
        <v/>
      </c>
    </row>
    <row r="35" spans="1:80" ht="14.25" customHeight="1">
      <c r="A35" s="468"/>
      <c r="B35" s="469"/>
      <c r="C35" s="469"/>
      <c r="D35" s="469"/>
      <c r="E35" s="473" t="s">
        <v>110</v>
      </c>
      <c r="F35" s="473"/>
      <c r="G35" s="473"/>
      <c r="H35" s="473"/>
      <c r="I35" s="473"/>
      <c r="J35" s="473"/>
      <c r="K35" s="473"/>
      <c r="L35" s="473"/>
      <c r="M35" s="473"/>
      <c r="N35" s="473"/>
      <c r="O35" s="473"/>
      <c r="P35" s="443" t="str">
        <f>IF(站点验收RRU及合路器勘测报告!V2="testnok","",IF(室分验收记录单!P17&lt;&gt;"",IF(BH9&gt;0,BH9,""),""))</f>
        <v/>
      </c>
      <c r="Q35" s="444"/>
      <c r="R35" s="444"/>
      <c r="S35" s="444"/>
      <c r="T35" s="444"/>
      <c r="U35" s="444"/>
      <c r="V35" s="445"/>
      <c r="W35" s="443" t="str">
        <f>IF(站点验收RRU及合路器勘测报告!V2="testnok","",IF(室分验收记录单!P17&lt;&gt;"",IF(BH15&gt;0,BH15,0),""))</f>
        <v/>
      </c>
      <c r="X35" s="444"/>
      <c r="Y35" s="444"/>
      <c r="Z35" s="444"/>
      <c r="AA35" s="444"/>
      <c r="AB35" s="445"/>
      <c r="AC35" s="383" t="str">
        <f t="shared" ref="AC35:AC36" si="0">IF(P35="","",IF(W35="",P34,P35-W35))</f>
        <v/>
      </c>
      <c r="AD35" s="439"/>
      <c r="AE35" s="439"/>
      <c r="AF35" s="439"/>
      <c r="AG35" s="439"/>
      <c r="AH35" s="384"/>
      <c r="AI35" s="440" t="str">
        <f>IF(P35="","",IF(P35&lt;&gt;0,W35/P35,0))</f>
        <v/>
      </c>
      <c r="AJ35" s="441"/>
      <c r="AK35" s="441"/>
      <c r="AL35" s="441"/>
      <c r="AM35" s="441"/>
      <c r="AN35" s="442"/>
      <c r="AO35" s="421" t="s">
        <v>169</v>
      </c>
      <c r="AP35" s="422"/>
      <c r="AQ35" s="422"/>
      <c r="AR35" s="422"/>
      <c r="AS35" s="422"/>
      <c r="AT35" s="422"/>
      <c r="AU35" s="422"/>
      <c r="AV35" s="422"/>
      <c r="AW35" s="422"/>
      <c r="AX35" s="423"/>
      <c r="AY35" s="167"/>
      <c r="AZ35" s="167"/>
      <c r="BA35" s="167"/>
      <c r="BB35" s="130"/>
      <c r="BC35" s="130"/>
      <c r="BD35" s="130"/>
      <c r="BE35" s="130"/>
      <c r="BG35" s="133"/>
      <c r="BH35" s="414"/>
      <c r="BI35" s="414"/>
      <c r="BJ35" s="414"/>
      <c r="BK35" s="414"/>
      <c r="BL35" s="133"/>
      <c r="BM35" s="133"/>
      <c r="BN35" s="133"/>
      <c r="BO35" s="133"/>
      <c r="BP35" s="133"/>
      <c r="BQ35" s="133"/>
      <c r="BR35" s="133"/>
      <c r="BS35" s="133"/>
      <c r="BT35" s="133"/>
      <c r="BU35" s="141"/>
      <c r="BV35" s="133"/>
      <c r="BY35" s="133"/>
      <c r="BZ35" s="136" t="s">
        <v>257</v>
      </c>
      <c r="CA35" s="149" t="str">
        <f>BQ1&amp;BQ2&amp;BQ3&amp;BQ4</f>
        <v/>
      </c>
      <c r="CB35" s="150" t="str">
        <f>IF(CA35="","",IF(CA35="是是是是","",VLOOKUP(CA35,CA14:CB28,2,0)))</f>
        <v/>
      </c>
    </row>
    <row r="36" spans="1:80" ht="15" customHeight="1" thickBot="1">
      <c r="A36" s="470"/>
      <c r="B36" s="471"/>
      <c r="C36" s="471"/>
      <c r="D36" s="471"/>
      <c r="E36" s="472" t="s">
        <v>76</v>
      </c>
      <c r="F36" s="472"/>
      <c r="G36" s="472"/>
      <c r="H36" s="472"/>
      <c r="I36" s="472"/>
      <c r="J36" s="472"/>
      <c r="K36" s="472"/>
      <c r="L36" s="472"/>
      <c r="M36" s="472"/>
      <c r="N36" s="472"/>
      <c r="O36" s="472"/>
      <c r="P36" s="474" t="str">
        <f>IF(站点验收RRU及合路器勘测报告!V20="testnok","",IF(BI10&gt;0,BI10,""))</f>
        <v/>
      </c>
      <c r="Q36" s="475"/>
      <c r="R36" s="475"/>
      <c r="S36" s="475"/>
      <c r="T36" s="475"/>
      <c r="U36" s="475"/>
      <c r="V36" s="476"/>
      <c r="W36" s="474" t="str">
        <f>IF(站点验收RRU及合路器勘测报告!V20="testnok","",IF(BI16&gt;0,BI16,""))</f>
        <v/>
      </c>
      <c r="X36" s="475"/>
      <c r="Y36" s="475"/>
      <c r="Z36" s="475"/>
      <c r="AA36" s="475"/>
      <c r="AB36" s="476"/>
      <c r="AC36" s="477" t="str">
        <f t="shared" si="0"/>
        <v/>
      </c>
      <c r="AD36" s="478"/>
      <c r="AE36" s="478"/>
      <c r="AF36" s="478"/>
      <c r="AG36" s="478"/>
      <c r="AH36" s="479"/>
      <c r="AI36" s="480" t="str">
        <f>IF(P36="","",IF(P36&lt;&gt;0,W36/P36,0))</f>
        <v/>
      </c>
      <c r="AJ36" s="481"/>
      <c r="AK36" s="481"/>
      <c r="AL36" s="481"/>
      <c r="AM36" s="481"/>
      <c r="AN36" s="482"/>
      <c r="AO36" s="418" t="s">
        <v>168</v>
      </c>
      <c r="AP36" s="419"/>
      <c r="AQ36" s="419"/>
      <c r="AR36" s="419"/>
      <c r="AS36" s="419"/>
      <c r="AT36" s="419"/>
      <c r="AU36" s="419"/>
      <c r="AV36" s="419"/>
      <c r="AW36" s="419"/>
      <c r="AX36" s="420"/>
      <c r="AY36" s="167"/>
      <c r="AZ36" s="167"/>
      <c r="BA36" s="167"/>
      <c r="BB36" s="130"/>
      <c r="BC36" s="130"/>
      <c r="BD36" s="130"/>
      <c r="BE36" s="130"/>
      <c r="BG36" s="133"/>
      <c r="BH36" s="415" t="s">
        <v>259</v>
      </c>
      <c r="BI36" s="415"/>
      <c r="BJ36" s="415"/>
      <c r="BK36" s="415"/>
      <c r="BL36" s="133"/>
      <c r="BM36" s="133"/>
      <c r="BN36" s="133"/>
      <c r="BO36" s="133"/>
      <c r="BP36" s="133"/>
      <c r="BQ36" s="133"/>
      <c r="BR36" s="133"/>
      <c r="BT36" s="133"/>
      <c r="BU36" s="141"/>
      <c r="BV36" s="133"/>
      <c r="BY36" s="133"/>
      <c r="BZ36" s="136" t="s">
        <v>258</v>
      </c>
      <c r="CA36" s="149" t="str">
        <f>BR1&amp;BR2&amp;BR3&amp;BR4</f>
        <v/>
      </c>
      <c r="CB36" s="150" t="str">
        <f>IF(CA36="","",IF(CA36="是是是是","",VLOOKUP(CA36,CA14:CB28,2,0)))</f>
        <v/>
      </c>
    </row>
    <row r="37" spans="1:80" ht="14.25" thickBot="1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495"/>
      <c r="Q37" s="495"/>
      <c r="R37" s="495"/>
      <c r="S37" s="495"/>
      <c r="T37" s="495"/>
      <c r="U37" s="495"/>
      <c r="V37" s="495"/>
      <c r="W37" s="495"/>
      <c r="X37" s="495"/>
      <c r="Y37" s="495"/>
      <c r="Z37" s="495"/>
      <c r="AA37" s="495"/>
      <c r="AB37" s="495"/>
      <c r="AC37" s="495"/>
      <c r="AD37" s="495"/>
      <c r="AE37" s="495"/>
      <c r="AF37" s="495"/>
      <c r="AG37" s="495"/>
      <c r="AH37" s="495"/>
      <c r="AI37" s="495"/>
      <c r="AJ37" s="495"/>
      <c r="AK37" s="495"/>
      <c r="AL37" s="495"/>
      <c r="AM37" s="495"/>
      <c r="AN37" s="495"/>
      <c r="AO37" s="32"/>
      <c r="AP37" s="32"/>
      <c r="AQ37" s="32"/>
      <c r="AR37" s="32"/>
      <c r="AS37" s="32"/>
      <c r="AT37" s="32"/>
      <c r="AU37" s="32"/>
      <c r="AV37" s="32"/>
      <c r="AW37" s="32"/>
      <c r="AX37" s="30"/>
      <c r="AY37" s="165"/>
      <c r="AZ37" s="165"/>
      <c r="BA37" s="165"/>
      <c r="BB37" s="165"/>
      <c r="BC37" s="165"/>
      <c r="BD37" s="165"/>
      <c r="BE37" s="165"/>
      <c r="BG37" s="133"/>
      <c r="BH37" s="133"/>
      <c r="BI37" s="133"/>
      <c r="BJ37" s="133"/>
      <c r="BK37" s="133"/>
      <c r="BL37" s="133"/>
      <c r="BM37" s="133"/>
      <c r="BN37" s="133"/>
      <c r="BO37" s="133"/>
      <c r="BP37" s="133"/>
      <c r="BQ37" s="133"/>
      <c r="BR37" s="133"/>
      <c r="BT37" s="133"/>
      <c r="BU37" s="151"/>
      <c r="BV37" s="129"/>
      <c r="BY37" s="129"/>
      <c r="BZ37" s="129"/>
      <c r="CA37" s="145"/>
    </row>
    <row r="38" spans="1:80" ht="18.75">
      <c r="A38" s="466" t="s">
        <v>78</v>
      </c>
      <c r="B38" s="467"/>
      <c r="C38" s="467"/>
      <c r="D38" s="467"/>
      <c r="E38" s="435" t="s">
        <v>63</v>
      </c>
      <c r="F38" s="435"/>
      <c r="G38" s="435"/>
      <c r="H38" s="435"/>
      <c r="I38" s="435"/>
      <c r="J38" s="435"/>
      <c r="K38" s="435"/>
      <c r="L38" s="435"/>
      <c r="M38" s="435"/>
      <c r="N38" s="435"/>
      <c r="O38" s="435"/>
      <c r="P38" s="435" t="s">
        <v>64</v>
      </c>
      <c r="Q38" s="435"/>
      <c r="R38" s="435"/>
      <c r="S38" s="435"/>
      <c r="T38" s="435"/>
      <c r="U38" s="435"/>
      <c r="V38" s="435"/>
      <c r="W38" s="435" t="s">
        <v>65</v>
      </c>
      <c r="X38" s="435"/>
      <c r="Y38" s="435"/>
      <c r="Z38" s="435"/>
      <c r="AA38" s="435"/>
      <c r="AB38" s="435"/>
      <c r="AC38" s="435" t="s">
        <v>66</v>
      </c>
      <c r="AD38" s="435"/>
      <c r="AE38" s="435"/>
      <c r="AF38" s="435"/>
      <c r="AG38" s="435"/>
      <c r="AH38" s="435"/>
      <c r="AI38" s="435" t="s">
        <v>67</v>
      </c>
      <c r="AJ38" s="435"/>
      <c r="AK38" s="435"/>
      <c r="AL38" s="435"/>
      <c r="AM38" s="435"/>
      <c r="AN38" s="435"/>
      <c r="AO38" s="509" t="s">
        <v>68</v>
      </c>
      <c r="AP38" s="467"/>
      <c r="AQ38" s="467"/>
      <c r="AR38" s="467"/>
      <c r="AS38" s="467"/>
      <c r="AT38" s="467"/>
      <c r="AU38" s="467"/>
      <c r="AV38" s="467"/>
      <c r="AW38" s="467"/>
      <c r="AX38" s="510"/>
      <c r="AY38" s="129"/>
      <c r="AZ38" s="129"/>
      <c r="BA38" s="129"/>
      <c r="BB38" s="129"/>
      <c r="BC38" s="129"/>
      <c r="BD38" s="129"/>
      <c r="BE38" s="129"/>
      <c r="BG38" s="133"/>
      <c r="BH38" s="133"/>
      <c r="BI38" s="133"/>
      <c r="BJ38" s="133"/>
      <c r="BK38" s="133"/>
      <c r="BL38" s="133"/>
      <c r="BM38" s="133"/>
      <c r="BN38" s="133"/>
      <c r="BO38" s="133"/>
      <c r="BP38" s="133"/>
      <c r="BQ38" s="133"/>
      <c r="BR38" s="133"/>
      <c r="BT38" s="129"/>
      <c r="BU38" s="138"/>
      <c r="BV38" s="130"/>
      <c r="BY38" s="130"/>
      <c r="BZ38" s="136" t="s">
        <v>256</v>
      </c>
      <c r="CA38" s="149" t="str">
        <f>BV1&amp;BV2&amp;BV3</f>
        <v>NNN</v>
      </c>
      <c r="CB38" s="150" t="str">
        <f>IF(CA9="","",IF(CA9="YYY","",VLOOKUP(CA9,CA1:CB8,2,0)))</f>
        <v>FTP下载、FTP上传、覆盖率不达标</v>
      </c>
    </row>
    <row r="39" spans="1:80" ht="12.75" customHeight="1">
      <c r="A39" s="468"/>
      <c r="B39" s="469"/>
      <c r="C39" s="469"/>
      <c r="D39" s="469"/>
      <c r="E39" s="458" t="s">
        <v>28</v>
      </c>
      <c r="F39" s="458"/>
      <c r="G39" s="458"/>
      <c r="H39" s="458"/>
      <c r="I39" s="458"/>
      <c r="J39" s="458"/>
      <c r="K39" s="458"/>
      <c r="L39" s="458"/>
      <c r="M39" s="458"/>
      <c r="N39" s="458"/>
      <c r="O39" s="458"/>
      <c r="P39" s="436" t="str">
        <f>IF(BJ5="","",IF(BJ5&gt;=0,BJ5,""))</f>
        <v/>
      </c>
      <c r="Q39" s="437"/>
      <c r="R39" s="437"/>
      <c r="S39" s="437"/>
      <c r="T39" s="437"/>
      <c r="U39" s="437"/>
      <c r="V39" s="438"/>
      <c r="W39" s="436" t="str">
        <f>IF(BJ11="","",IF(BJ11&gt;=0,BJ11,""))</f>
        <v/>
      </c>
      <c r="X39" s="437"/>
      <c r="Y39" s="437"/>
      <c r="Z39" s="437"/>
      <c r="AA39" s="437"/>
      <c r="AB39" s="438"/>
      <c r="AC39" s="460" t="str">
        <f>IF(P39="","",IF(W39="",P39,P39-W39))</f>
        <v/>
      </c>
      <c r="AD39" s="461"/>
      <c r="AE39" s="461"/>
      <c r="AF39" s="461"/>
      <c r="AG39" s="461"/>
      <c r="AH39" s="462"/>
      <c r="AI39" s="440" t="str">
        <f>IF(P39="","",IF(W39="",0,IF(P39&lt;&gt;0,W39/P39,0)))</f>
        <v/>
      </c>
      <c r="AJ39" s="441"/>
      <c r="AK39" s="441"/>
      <c r="AL39" s="441"/>
      <c r="AM39" s="441"/>
      <c r="AN39" s="442"/>
      <c r="AO39" s="421" t="s">
        <v>167</v>
      </c>
      <c r="AP39" s="422"/>
      <c r="AQ39" s="422"/>
      <c r="AR39" s="422"/>
      <c r="AS39" s="422"/>
      <c r="AT39" s="422"/>
      <c r="AU39" s="422"/>
      <c r="AV39" s="422"/>
      <c r="AW39" s="422"/>
      <c r="AX39" s="423"/>
      <c r="AY39" s="167"/>
      <c r="AZ39" s="167"/>
      <c r="BA39" s="167"/>
      <c r="BB39" s="130"/>
      <c r="BC39" s="130"/>
      <c r="BD39" s="130"/>
      <c r="BE39" s="130"/>
      <c r="BF39" s="129"/>
      <c r="BG39" s="133"/>
      <c r="BH39" s="133"/>
      <c r="BI39" s="133"/>
      <c r="BJ39" s="133"/>
      <c r="BK39" s="133"/>
      <c r="BL39" s="133"/>
      <c r="BM39" s="133"/>
      <c r="BN39" s="133"/>
      <c r="BO39" s="133"/>
      <c r="BP39" s="133"/>
      <c r="BQ39" s="133"/>
      <c r="BR39" s="133"/>
      <c r="BT39" s="130"/>
      <c r="BU39" s="138"/>
      <c r="BV39" s="130"/>
      <c r="BY39" s="130"/>
      <c r="BZ39" s="136" t="s">
        <v>257</v>
      </c>
      <c r="CA39" s="149" t="str">
        <f>BW1&amp;BW2&amp;BW3</f>
        <v>NNN</v>
      </c>
      <c r="CB39" s="150" t="str">
        <f>IF(CA10="","",IF(CA10="YYY","",VLOOKUP(CA10,CA1:CB8,2,0)))</f>
        <v>FTP下载、FTP上传、覆盖率不达标</v>
      </c>
    </row>
    <row r="40" spans="1:80" ht="12.75" customHeight="1">
      <c r="A40" s="468"/>
      <c r="B40" s="469"/>
      <c r="C40" s="469"/>
      <c r="D40" s="469"/>
      <c r="E40" s="458" t="s">
        <v>29</v>
      </c>
      <c r="F40" s="458"/>
      <c r="G40" s="458"/>
      <c r="H40" s="458"/>
      <c r="I40" s="458"/>
      <c r="J40" s="458"/>
      <c r="K40" s="458"/>
      <c r="L40" s="458"/>
      <c r="M40" s="458"/>
      <c r="N40" s="458"/>
      <c r="O40" s="458"/>
      <c r="P40" s="436" t="str">
        <f>IF(BJ4="","",IF(BJ4&gt;=0,BJ4,""))</f>
        <v/>
      </c>
      <c r="Q40" s="437"/>
      <c r="R40" s="437"/>
      <c r="S40" s="437"/>
      <c r="T40" s="437"/>
      <c r="U40" s="437"/>
      <c r="V40" s="438"/>
      <c r="W40" s="436" t="str">
        <f>IF(BJ20="","",IF(BJ20&gt;=0,BJ20,""))</f>
        <v/>
      </c>
      <c r="X40" s="437"/>
      <c r="Y40" s="437"/>
      <c r="Z40" s="437"/>
      <c r="AA40" s="437"/>
      <c r="AB40" s="438"/>
      <c r="AC40" s="460" t="str">
        <f>IF(P40="","",IF(W40="",P40,P40-W40))</f>
        <v/>
      </c>
      <c r="AD40" s="461"/>
      <c r="AE40" s="461"/>
      <c r="AF40" s="461"/>
      <c r="AG40" s="461"/>
      <c r="AH40" s="462"/>
      <c r="AI40" s="440" t="str">
        <f>IF(P40="","",IF(W40="",0,IF(P40&lt;&gt;0,W40/P40,0)))</f>
        <v/>
      </c>
      <c r="AJ40" s="441"/>
      <c r="AK40" s="441"/>
      <c r="AL40" s="441"/>
      <c r="AM40" s="441"/>
      <c r="AN40" s="442"/>
      <c r="AO40" s="421" t="s">
        <v>167</v>
      </c>
      <c r="AP40" s="422"/>
      <c r="AQ40" s="422"/>
      <c r="AR40" s="422"/>
      <c r="AS40" s="422"/>
      <c r="AT40" s="422"/>
      <c r="AU40" s="422"/>
      <c r="AV40" s="422"/>
      <c r="AW40" s="422"/>
      <c r="AX40" s="423"/>
      <c r="AY40" s="167"/>
      <c r="AZ40" s="167"/>
      <c r="BA40" s="167"/>
      <c r="BB40" s="130"/>
      <c r="BC40" s="130"/>
      <c r="BD40" s="130"/>
      <c r="BE40" s="130"/>
      <c r="BF40" s="130"/>
      <c r="BG40" s="133"/>
      <c r="BH40" s="133"/>
      <c r="BI40" s="133"/>
      <c r="BJ40" s="133"/>
      <c r="BK40" s="133"/>
      <c r="BL40" s="133"/>
      <c r="BM40" s="133"/>
      <c r="BN40" s="133"/>
      <c r="BO40" s="133"/>
      <c r="BP40" s="133"/>
      <c r="BQ40" s="133"/>
      <c r="BR40" s="133"/>
      <c r="BT40" s="130"/>
      <c r="BU40" s="138"/>
      <c r="BV40" s="130"/>
      <c r="BY40" s="130"/>
      <c r="BZ40" s="136" t="s">
        <v>258</v>
      </c>
      <c r="CA40" s="149" t="str">
        <f>BX1&amp;BX2&amp;BX3</f>
        <v>NNN</v>
      </c>
      <c r="CB40" s="150" t="str">
        <f>IF(CA11="","",IF(CA11="YYY","",VLOOKUP(CA11,CA1:CB8,2,0)))</f>
        <v>FTP下载、FTP上传、覆盖率不达标</v>
      </c>
    </row>
    <row r="41" spans="1:80" ht="12.75" customHeight="1">
      <c r="A41" s="468"/>
      <c r="B41" s="469"/>
      <c r="C41" s="469"/>
      <c r="D41" s="469"/>
      <c r="E41" s="458" t="s">
        <v>30</v>
      </c>
      <c r="F41" s="458"/>
      <c r="G41" s="458"/>
      <c r="H41" s="458"/>
      <c r="I41" s="458"/>
      <c r="J41" s="458"/>
      <c r="K41" s="458"/>
      <c r="L41" s="458"/>
      <c r="M41" s="458"/>
      <c r="N41" s="458"/>
      <c r="O41" s="458"/>
      <c r="P41" s="436" t="str">
        <f>IF(BJ6="","",IF(BJ6&gt;=0,BJ6,""))</f>
        <v/>
      </c>
      <c r="Q41" s="437"/>
      <c r="R41" s="437"/>
      <c r="S41" s="437"/>
      <c r="T41" s="437"/>
      <c r="U41" s="437"/>
      <c r="V41" s="438"/>
      <c r="W41" s="436" t="str">
        <f>IF(BJ12="","",IF(BJ12&gt;=0,BJ12,""))</f>
        <v/>
      </c>
      <c r="X41" s="437"/>
      <c r="Y41" s="437"/>
      <c r="Z41" s="437"/>
      <c r="AA41" s="437"/>
      <c r="AB41" s="438"/>
      <c r="AC41" s="460" t="str">
        <f>IF(P41="","",IF(W41="",P41,P41-W41))</f>
        <v/>
      </c>
      <c r="AD41" s="461"/>
      <c r="AE41" s="461"/>
      <c r="AF41" s="461"/>
      <c r="AG41" s="461"/>
      <c r="AH41" s="462"/>
      <c r="AI41" s="440" t="str">
        <f>IF(P41="","",IF(W41="",0,IF(P41&lt;&gt;0,W41/P41,0)))</f>
        <v/>
      </c>
      <c r="AJ41" s="441"/>
      <c r="AK41" s="441"/>
      <c r="AL41" s="441"/>
      <c r="AM41" s="441"/>
      <c r="AN41" s="442"/>
      <c r="AO41" s="421" t="s">
        <v>167</v>
      </c>
      <c r="AP41" s="422"/>
      <c r="AQ41" s="422"/>
      <c r="AR41" s="422"/>
      <c r="AS41" s="422"/>
      <c r="AT41" s="422"/>
      <c r="AU41" s="422"/>
      <c r="AV41" s="422"/>
      <c r="AW41" s="422"/>
      <c r="AX41" s="423"/>
      <c r="AY41" s="167"/>
      <c r="AZ41" s="167"/>
      <c r="BA41" s="167"/>
      <c r="BB41" s="130"/>
      <c r="BC41" s="130"/>
      <c r="BD41" s="130"/>
      <c r="BE41" s="130"/>
      <c r="BF41" s="130"/>
      <c r="BG41" s="133"/>
      <c r="BH41" s="133"/>
      <c r="BI41" s="133"/>
      <c r="BJ41" s="133"/>
      <c r="BK41" s="133"/>
      <c r="BL41" s="133"/>
      <c r="BM41" s="133"/>
      <c r="BN41" s="133"/>
      <c r="BO41" s="133"/>
      <c r="BP41" s="133"/>
      <c r="BQ41" s="133"/>
      <c r="BR41" s="133"/>
      <c r="BT41" s="130"/>
      <c r="BU41" s="138"/>
      <c r="BV41" s="130"/>
      <c r="BY41" s="130"/>
      <c r="BZ41" s="130"/>
      <c r="CA41" s="130"/>
    </row>
    <row r="42" spans="1:80" ht="12.75" customHeight="1">
      <c r="A42" s="468"/>
      <c r="B42" s="469"/>
      <c r="C42" s="469"/>
      <c r="D42" s="469"/>
      <c r="E42" s="458" t="s">
        <v>174</v>
      </c>
      <c r="F42" s="458"/>
      <c r="G42" s="458"/>
      <c r="H42" s="458"/>
      <c r="I42" s="458"/>
      <c r="J42" s="458"/>
      <c r="K42" s="458"/>
      <c r="L42" s="458"/>
      <c r="M42" s="458"/>
      <c r="N42" s="458"/>
      <c r="O42" s="458"/>
      <c r="P42" s="436" t="str">
        <f>IF(BJ7="","",IF(BJ7&gt;=0,BJ7,""))</f>
        <v/>
      </c>
      <c r="Q42" s="437"/>
      <c r="R42" s="437"/>
      <c r="S42" s="437"/>
      <c r="T42" s="437"/>
      <c r="U42" s="437"/>
      <c r="V42" s="438"/>
      <c r="W42" s="436" t="str">
        <f>IF(BJ13="","",IF(BJ13&gt;=0,BJ13,""))</f>
        <v/>
      </c>
      <c r="X42" s="437"/>
      <c r="Y42" s="437"/>
      <c r="Z42" s="437"/>
      <c r="AA42" s="437"/>
      <c r="AB42" s="438"/>
      <c r="AC42" s="460" t="str">
        <f>IF(P42="","",IF(W42="",P42,P42-W42))</f>
        <v/>
      </c>
      <c r="AD42" s="461"/>
      <c r="AE42" s="461"/>
      <c r="AF42" s="461"/>
      <c r="AG42" s="461"/>
      <c r="AH42" s="462"/>
      <c r="AI42" s="440" t="str">
        <f>IF(P42="","",IF(W42="",0,IF(P42&lt;&gt;0,W42/P42,0)))</f>
        <v/>
      </c>
      <c r="AJ42" s="441"/>
      <c r="AK42" s="441"/>
      <c r="AL42" s="441"/>
      <c r="AM42" s="441"/>
      <c r="AN42" s="442"/>
      <c r="AO42" s="421" t="s">
        <v>167</v>
      </c>
      <c r="AP42" s="422"/>
      <c r="AQ42" s="422"/>
      <c r="AR42" s="422"/>
      <c r="AS42" s="422"/>
      <c r="AT42" s="422"/>
      <c r="AU42" s="422"/>
      <c r="AV42" s="422"/>
      <c r="AW42" s="422"/>
      <c r="AX42" s="423"/>
      <c r="AY42" s="167"/>
      <c r="AZ42" s="167"/>
      <c r="BA42" s="167"/>
      <c r="BB42" s="130"/>
      <c r="BC42" s="130"/>
      <c r="BD42" s="130"/>
      <c r="BE42" s="130"/>
      <c r="BF42" s="130"/>
      <c r="BG42" s="133"/>
      <c r="BH42" s="133"/>
      <c r="BI42" s="133"/>
      <c r="BJ42" s="133"/>
      <c r="BK42" s="133"/>
      <c r="BL42" s="133"/>
      <c r="BM42" s="133"/>
      <c r="BN42" s="133"/>
      <c r="BO42" s="133"/>
      <c r="BP42" s="133"/>
      <c r="BQ42" s="133"/>
      <c r="BR42" s="133"/>
      <c r="BT42" s="130"/>
      <c r="BU42" s="138"/>
      <c r="BV42" s="130"/>
      <c r="BY42" s="130"/>
      <c r="BZ42" s="130"/>
      <c r="CA42" s="130"/>
    </row>
    <row r="43" spans="1:80" ht="12.75" customHeight="1">
      <c r="A43" s="468"/>
      <c r="B43" s="469"/>
      <c r="C43" s="469"/>
      <c r="D43" s="469"/>
      <c r="E43" s="458" t="s">
        <v>175</v>
      </c>
      <c r="F43" s="458"/>
      <c r="G43" s="458"/>
      <c r="H43" s="458"/>
      <c r="I43" s="458"/>
      <c r="J43" s="458"/>
      <c r="K43" s="458"/>
      <c r="L43" s="458"/>
      <c r="M43" s="458"/>
      <c r="N43" s="458"/>
      <c r="O43" s="458"/>
      <c r="P43" s="436" t="str">
        <f>IF(BJ8="","",IF(BJ8&gt;=0,BJ8,""))</f>
        <v/>
      </c>
      <c r="Q43" s="437"/>
      <c r="R43" s="437"/>
      <c r="S43" s="437"/>
      <c r="T43" s="437"/>
      <c r="U43" s="437"/>
      <c r="V43" s="438"/>
      <c r="W43" s="436" t="str">
        <f>IF(BJ14="","",IF(BJ14&gt;=0,BJ14,""))</f>
        <v/>
      </c>
      <c r="X43" s="437"/>
      <c r="Y43" s="437"/>
      <c r="Z43" s="437"/>
      <c r="AA43" s="437"/>
      <c r="AB43" s="438"/>
      <c r="AC43" s="460" t="str">
        <f>IF(P43="","",IF(W43="",P43,P43-W43))</f>
        <v/>
      </c>
      <c r="AD43" s="461"/>
      <c r="AE43" s="461"/>
      <c r="AF43" s="461"/>
      <c r="AG43" s="461"/>
      <c r="AH43" s="462"/>
      <c r="AI43" s="440" t="str">
        <f>IF(P43="","",IF(W43="",0,IF(P43&lt;&gt;0,W43/P43,0)))</f>
        <v/>
      </c>
      <c r="AJ43" s="441"/>
      <c r="AK43" s="441"/>
      <c r="AL43" s="441"/>
      <c r="AM43" s="441"/>
      <c r="AN43" s="442"/>
      <c r="AO43" s="427" t="s">
        <v>176</v>
      </c>
      <c r="AP43" s="464"/>
      <c r="AQ43" s="464"/>
      <c r="AR43" s="464"/>
      <c r="AS43" s="464"/>
      <c r="AT43" s="464"/>
      <c r="AU43" s="464"/>
      <c r="AV43" s="464"/>
      <c r="AW43" s="464"/>
      <c r="AX43" s="465"/>
      <c r="AY43" s="130"/>
      <c r="AZ43" s="130"/>
      <c r="BA43" s="130"/>
      <c r="BB43" s="130"/>
      <c r="BC43" s="130"/>
      <c r="BD43" s="130"/>
      <c r="BE43" s="130"/>
      <c r="BF43" s="130"/>
      <c r="BG43" s="133"/>
      <c r="BH43" s="133"/>
      <c r="BI43" s="133"/>
      <c r="BJ43" s="133"/>
      <c r="BK43" s="133"/>
      <c r="BL43" s="133"/>
      <c r="BM43" s="133"/>
      <c r="BN43" s="133"/>
      <c r="BO43" s="133"/>
      <c r="BP43" s="133"/>
      <c r="BQ43" s="133"/>
      <c r="BR43" s="133"/>
      <c r="BT43" s="130"/>
      <c r="BU43" s="138"/>
      <c r="BV43" s="130"/>
      <c r="BY43" s="130"/>
      <c r="BZ43" s="130"/>
      <c r="CA43" s="130"/>
    </row>
    <row r="44" spans="1:80" ht="12.75" customHeight="1">
      <c r="A44" s="468"/>
      <c r="B44" s="469"/>
      <c r="C44" s="469"/>
      <c r="D44" s="469"/>
      <c r="E44" s="458" t="s">
        <v>177</v>
      </c>
      <c r="F44" s="458"/>
      <c r="G44" s="458"/>
      <c r="H44" s="458"/>
      <c r="I44" s="458"/>
      <c r="J44" s="458"/>
      <c r="K44" s="458"/>
      <c r="L44" s="458"/>
      <c r="M44" s="458"/>
      <c r="N44" s="458"/>
      <c r="O44" s="458"/>
      <c r="P44" s="489" t="str">
        <f>IF(OR(W43="",W43=0),"",IF(W43=0,"∞",IF(P43&lt;&gt;0,BJ17/W43,0)))</f>
        <v/>
      </c>
      <c r="Q44" s="490"/>
      <c r="R44" s="490"/>
      <c r="S44" s="490"/>
      <c r="T44" s="490"/>
      <c r="U44" s="490"/>
      <c r="V44" s="491"/>
      <c r="W44" s="383" t="s">
        <v>179</v>
      </c>
      <c r="X44" s="439"/>
      <c r="Y44" s="439"/>
      <c r="Z44" s="439"/>
      <c r="AA44" s="439"/>
      <c r="AB44" s="439"/>
      <c r="AC44" s="439"/>
      <c r="AD44" s="439"/>
      <c r="AE44" s="439"/>
      <c r="AF44" s="439"/>
      <c r="AG44" s="439"/>
      <c r="AH44" s="384"/>
      <c r="AI44" s="440" t="str">
        <f>(IF(OR(W43="",W43=0),"",IF(W43&lt;&gt;0,IF(AND(BIJ9&lt;&gt;0,BJ18&lt;&gt;""),BJ18/BJ19,"")))&amp;" ms")</f>
        <v xml:space="preserve"> ms</v>
      </c>
      <c r="AJ44" s="441"/>
      <c r="AK44" s="441"/>
      <c r="AL44" s="441"/>
      <c r="AM44" s="441"/>
      <c r="AN44" s="442"/>
      <c r="AO44" s="427"/>
      <c r="AP44" s="464"/>
      <c r="AQ44" s="464"/>
      <c r="AR44" s="464"/>
      <c r="AS44" s="464"/>
      <c r="AT44" s="464"/>
      <c r="AU44" s="464"/>
      <c r="AV44" s="464"/>
      <c r="AW44" s="464"/>
      <c r="AX44" s="465"/>
      <c r="AY44" s="130"/>
      <c r="AZ44" s="130"/>
      <c r="BA44" s="130"/>
      <c r="BB44" s="130"/>
      <c r="BC44" s="130"/>
      <c r="BD44" s="130"/>
      <c r="BE44" s="130"/>
      <c r="BF44" s="130"/>
      <c r="BG44" s="133"/>
      <c r="BH44" s="133"/>
      <c r="BI44" s="133"/>
      <c r="BJ44" s="133"/>
      <c r="BK44" s="133"/>
      <c r="BL44" s="133"/>
      <c r="BM44" s="133"/>
      <c r="BN44" s="133"/>
      <c r="BO44" s="133"/>
      <c r="BP44" s="133"/>
      <c r="BQ44" s="133"/>
      <c r="BR44" s="133"/>
      <c r="BS44" s="130"/>
      <c r="BT44" s="130"/>
      <c r="BU44" s="147"/>
      <c r="BV44" s="167"/>
      <c r="BY44" s="167"/>
      <c r="BZ44" s="167"/>
      <c r="CA44" s="167"/>
    </row>
    <row r="45" spans="1:80" ht="12.75" customHeight="1">
      <c r="A45" s="468"/>
      <c r="B45" s="469"/>
      <c r="C45" s="469"/>
      <c r="D45" s="469"/>
      <c r="E45" s="458" t="s">
        <v>70</v>
      </c>
      <c r="F45" s="458"/>
      <c r="G45" s="458"/>
      <c r="H45" s="458"/>
      <c r="I45" s="458"/>
      <c r="J45" s="458"/>
      <c r="K45" s="458"/>
      <c r="L45" s="458"/>
      <c r="M45" s="458"/>
      <c r="N45" s="458"/>
      <c r="O45" s="458"/>
      <c r="P45" s="443" t="s">
        <v>109</v>
      </c>
      <c r="Q45" s="444"/>
      <c r="R45" s="444"/>
      <c r="S45" s="444"/>
      <c r="T45" s="444"/>
      <c r="U45" s="444"/>
      <c r="V45" s="444"/>
      <c r="W45" s="444"/>
      <c r="X45" s="444"/>
      <c r="Y45" s="444"/>
      <c r="Z45" s="444"/>
      <c r="AA45" s="444"/>
      <c r="AB45" s="444"/>
      <c r="AC45" s="444"/>
      <c r="AD45" s="444"/>
      <c r="AE45" s="444"/>
      <c r="AF45" s="444"/>
      <c r="AG45" s="444"/>
      <c r="AH45" s="445"/>
      <c r="AI45" s="463" t="s">
        <v>71</v>
      </c>
      <c r="AJ45" s="463"/>
      <c r="AK45" s="463"/>
      <c r="AL45" s="463"/>
      <c r="AM45" s="463"/>
      <c r="AN45" s="463"/>
      <c r="AO45" s="427" t="s">
        <v>170</v>
      </c>
      <c r="AP45" s="427"/>
      <c r="AQ45" s="427"/>
      <c r="AR45" s="427"/>
      <c r="AS45" s="427"/>
      <c r="AT45" s="427"/>
      <c r="AU45" s="427"/>
      <c r="AV45" s="427"/>
      <c r="AW45" s="427"/>
      <c r="AX45" s="428"/>
      <c r="AY45" s="167"/>
      <c r="AZ45" s="167"/>
      <c r="BA45" s="167"/>
      <c r="BB45" s="167"/>
      <c r="BC45" s="167"/>
      <c r="BD45" s="167"/>
      <c r="BE45" s="167"/>
      <c r="BF45" s="130"/>
      <c r="BG45" s="133"/>
      <c r="BH45" s="133"/>
      <c r="BI45" s="133"/>
      <c r="BJ45" s="133"/>
      <c r="BK45" s="133"/>
      <c r="BL45" s="133"/>
      <c r="BM45" s="133"/>
      <c r="BN45" s="133"/>
      <c r="BO45" s="133"/>
      <c r="BP45" s="133"/>
      <c r="BQ45" s="133"/>
      <c r="BR45" s="133"/>
      <c r="BS45" s="130"/>
      <c r="BT45" s="167"/>
      <c r="BU45" s="141"/>
      <c r="BV45" s="133"/>
      <c r="BY45" s="133"/>
      <c r="BZ45" s="133"/>
      <c r="CA45" s="133"/>
    </row>
    <row r="46" spans="1:80" ht="6.4" customHeight="1">
      <c r="A46" s="468"/>
      <c r="B46" s="469"/>
      <c r="C46" s="469"/>
      <c r="D46" s="469"/>
      <c r="E46" s="458" t="s">
        <v>72</v>
      </c>
      <c r="F46" s="458"/>
      <c r="G46" s="458"/>
      <c r="H46" s="458"/>
      <c r="I46" s="458"/>
      <c r="J46" s="458"/>
      <c r="K46" s="483" t="s">
        <v>108</v>
      </c>
      <c r="L46" s="484"/>
      <c r="M46" s="484"/>
      <c r="N46" s="484"/>
      <c r="O46" s="485"/>
      <c r="P46" s="452" t="str">
        <f>IF(BP26="","",IF(BP26&gt;0,IF(BP25&lt;&gt;"",BP25/BP26,0),0))</f>
        <v/>
      </c>
      <c r="Q46" s="453"/>
      <c r="R46" s="453"/>
      <c r="S46" s="453"/>
      <c r="T46" s="453"/>
      <c r="U46" s="453"/>
      <c r="V46" s="453"/>
      <c r="W46" s="453"/>
      <c r="X46" s="453"/>
      <c r="Y46" s="453"/>
      <c r="Z46" s="453"/>
      <c r="AA46" s="453"/>
      <c r="AB46" s="453"/>
      <c r="AC46" s="453"/>
      <c r="AD46" s="453"/>
      <c r="AE46" s="453"/>
      <c r="AF46" s="453"/>
      <c r="AG46" s="453"/>
      <c r="AH46" s="454"/>
      <c r="AI46" s="452" t="str">
        <f>IF(BQ26="","",IF(BQ26&gt;0,IF(BQ25&lt;&gt;"",BQ25/BQ26,0),0))</f>
        <v/>
      </c>
      <c r="AJ46" s="453"/>
      <c r="AK46" s="453"/>
      <c r="AL46" s="453"/>
      <c r="AM46" s="453"/>
      <c r="AN46" s="454"/>
      <c r="AO46" s="429" t="s">
        <v>384</v>
      </c>
      <c r="AP46" s="430"/>
      <c r="AQ46" s="430"/>
      <c r="AR46" s="430"/>
      <c r="AS46" s="430"/>
      <c r="AT46" s="430"/>
      <c r="AU46" s="430"/>
      <c r="AV46" s="430"/>
      <c r="AW46" s="430"/>
      <c r="AX46" s="431"/>
      <c r="AY46" s="133"/>
      <c r="AZ46" s="133"/>
      <c r="BA46" s="133"/>
      <c r="BB46" s="133"/>
      <c r="BC46" s="133"/>
      <c r="BD46" s="133"/>
      <c r="BE46" s="133"/>
      <c r="BF46" s="167"/>
      <c r="BG46" s="133"/>
      <c r="BH46" s="133"/>
      <c r="BI46" s="133"/>
      <c r="BJ46" s="133"/>
      <c r="BK46" s="133"/>
      <c r="BL46" s="133"/>
      <c r="BM46" s="133"/>
      <c r="BN46" s="133"/>
      <c r="BO46" s="133"/>
      <c r="BP46" s="133"/>
      <c r="BQ46" s="133"/>
      <c r="BR46" s="133"/>
      <c r="BS46" s="167"/>
      <c r="BT46" s="133"/>
      <c r="BU46" s="141"/>
      <c r="BV46" s="133"/>
      <c r="BY46" s="133"/>
      <c r="BZ46" s="133"/>
      <c r="CA46" s="133"/>
    </row>
    <row r="47" spans="1:80" ht="6.4" customHeight="1">
      <c r="A47" s="468"/>
      <c r="B47" s="469"/>
      <c r="C47" s="469"/>
      <c r="D47" s="469"/>
      <c r="E47" s="458"/>
      <c r="F47" s="458"/>
      <c r="G47" s="458"/>
      <c r="H47" s="458"/>
      <c r="I47" s="458"/>
      <c r="J47" s="458"/>
      <c r="K47" s="486"/>
      <c r="L47" s="487"/>
      <c r="M47" s="487"/>
      <c r="N47" s="487"/>
      <c r="O47" s="488"/>
      <c r="P47" s="455"/>
      <c r="Q47" s="456"/>
      <c r="R47" s="456"/>
      <c r="S47" s="456"/>
      <c r="T47" s="456"/>
      <c r="U47" s="456"/>
      <c r="V47" s="456"/>
      <c r="W47" s="456"/>
      <c r="X47" s="456"/>
      <c r="Y47" s="456"/>
      <c r="Z47" s="456"/>
      <c r="AA47" s="456"/>
      <c r="AB47" s="456"/>
      <c r="AC47" s="456"/>
      <c r="AD47" s="456"/>
      <c r="AE47" s="456"/>
      <c r="AF47" s="456"/>
      <c r="AG47" s="456"/>
      <c r="AH47" s="457"/>
      <c r="AI47" s="455"/>
      <c r="AJ47" s="456"/>
      <c r="AK47" s="456"/>
      <c r="AL47" s="456"/>
      <c r="AM47" s="456"/>
      <c r="AN47" s="457"/>
      <c r="AO47" s="432"/>
      <c r="AP47" s="433"/>
      <c r="AQ47" s="433"/>
      <c r="AR47" s="433"/>
      <c r="AS47" s="433"/>
      <c r="AT47" s="433"/>
      <c r="AU47" s="433"/>
      <c r="AV47" s="433"/>
      <c r="AW47" s="433"/>
      <c r="AX47" s="434"/>
      <c r="AY47" s="133"/>
      <c r="AZ47" s="133"/>
      <c r="BA47" s="133"/>
      <c r="BB47" s="133"/>
      <c r="BC47" s="133"/>
      <c r="BD47" s="133"/>
      <c r="BE47" s="133"/>
      <c r="BF47" s="133"/>
      <c r="BG47" s="133"/>
      <c r="BH47" s="133"/>
      <c r="BI47" s="133"/>
      <c r="BJ47" s="133"/>
      <c r="BK47" s="133"/>
      <c r="BL47" s="133"/>
      <c r="BM47" s="133"/>
      <c r="BN47" s="133"/>
      <c r="BO47" s="133"/>
      <c r="BP47" s="133"/>
      <c r="BQ47" s="133"/>
      <c r="BR47" s="133"/>
      <c r="BS47" s="133"/>
      <c r="BT47" s="133"/>
      <c r="BU47" s="141"/>
      <c r="BV47" s="133"/>
      <c r="BY47" s="133"/>
      <c r="BZ47" s="133"/>
      <c r="CA47" s="133"/>
    </row>
    <row r="48" spans="1:80" ht="12.75" customHeight="1">
      <c r="A48" s="468"/>
      <c r="B48" s="469"/>
      <c r="C48" s="469"/>
      <c r="D48" s="469"/>
      <c r="E48" s="458"/>
      <c r="F48" s="458"/>
      <c r="G48" s="458"/>
      <c r="H48" s="458"/>
      <c r="I48" s="458"/>
      <c r="J48" s="458"/>
      <c r="K48" s="458" t="s">
        <v>73</v>
      </c>
      <c r="L48" s="459"/>
      <c r="M48" s="459"/>
      <c r="N48" s="459"/>
      <c r="O48" s="459"/>
      <c r="P48" s="449" t="str">
        <f>IF(BP28="","",IF(BP28&gt;0,IF(BP27&lt;&gt;"",BP27/BP28/1024,0),0))</f>
        <v/>
      </c>
      <c r="Q48" s="450"/>
      <c r="R48" s="450"/>
      <c r="S48" s="450"/>
      <c r="T48" s="450"/>
      <c r="U48" s="450"/>
      <c r="V48" s="450"/>
      <c r="W48" s="450"/>
      <c r="X48" s="450"/>
      <c r="Y48" s="450"/>
      <c r="Z48" s="450"/>
      <c r="AA48" s="450"/>
      <c r="AB48" s="450"/>
      <c r="AC48" s="450"/>
      <c r="AD48" s="450"/>
      <c r="AE48" s="450"/>
      <c r="AF48" s="450"/>
      <c r="AG48" s="450"/>
      <c r="AH48" s="451"/>
      <c r="AI48" s="446" t="str">
        <f>IF(BQ28="","",IF(BQ28&gt;0,IF(BQ27&lt;&gt;"",BQ27/BQ28/1024,0),0))</f>
        <v/>
      </c>
      <c r="AJ48" s="447"/>
      <c r="AK48" s="447"/>
      <c r="AL48" s="447"/>
      <c r="AM48" s="447"/>
      <c r="AN48" s="448"/>
      <c r="AO48" s="424" t="s">
        <v>385</v>
      </c>
      <c r="AP48" s="425"/>
      <c r="AQ48" s="425"/>
      <c r="AR48" s="425"/>
      <c r="AS48" s="425"/>
      <c r="AT48" s="425"/>
      <c r="AU48" s="425"/>
      <c r="AV48" s="425"/>
      <c r="AW48" s="425"/>
      <c r="AX48" s="426"/>
      <c r="AY48" s="133"/>
      <c r="AZ48" s="133"/>
      <c r="BA48" s="133"/>
      <c r="BB48" s="147"/>
      <c r="BC48" s="147"/>
      <c r="BD48" s="147"/>
      <c r="BE48" s="147"/>
      <c r="BG48" s="133"/>
      <c r="BH48" s="133"/>
      <c r="BI48" s="133"/>
      <c r="BJ48" s="133"/>
      <c r="BK48" s="133"/>
      <c r="BL48" s="133"/>
      <c r="BM48" s="133"/>
      <c r="BN48" s="133"/>
      <c r="BO48" s="133"/>
      <c r="BP48" s="133"/>
      <c r="BQ48" s="133"/>
      <c r="BR48" s="133"/>
      <c r="BS48" s="133"/>
      <c r="BT48" s="133"/>
      <c r="BU48" s="141"/>
      <c r="BV48" s="133"/>
      <c r="BY48" s="133"/>
      <c r="BZ48" s="133"/>
      <c r="CA48" s="133"/>
    </row>
    <row r="49" spans="1:79" ht="6.4" customHeight="1">
      <c r="A49" s="468"/>
      <c r="B49" s="469"/>
      <c r="C49" s="469"/>
      <c r="D49" s="469"/>
      <c r="E49" s="458" t="s">
        <v>74</v>
      </c>
      <c r="F49" s="458"/>
      <c r="G49" s="458"/>
      <c r="H49" s="458"/>
      <c r="I49" s="458"/>
      <c r="J49" s="458"/>
      <c r="K49" s="483" t="s">
        <v>108</v>
      </c>
      <c r="L49" s="484"/>
      <c r="M49" s="484"/>
      <c r="N49" s="484"/>
      <c r="O49" s="485"/>
      <c r="P49" s="452" t="str">
        <f>IF(BR26="","",IF(BR26&gt;0,IF(BR25&lt;&gt;"",BR25/BR26,0),0))</f>
        <v/>
      </c>
      <c r="Q49" s="453"/>
      <c r="R49" s="453"/>
      <c r="S49" s="453"/>
      <c r="T49" s="453"/>
      <c r="U49" s="453"/>
      <c r="V49" s="453"/>
      <c r="W49" s="453"/>
      <c r="X49" s="453"/>
      <c r="Y49" s="453"/>
      <c r="Z49" s="453"/>
      <c r="AA49" s="453"/>
      <c r="AB49" s="453"/>
      <c r="AC49" s="453"/>
      <c r="AD49" s="453"/>
      <c r="AE49" s="453"/>
      <c r="AF49" s="453"/>
      <c r="AG49" s="453"/>
      <c r="AH49" s="454"/>
      <c r="AI49" s="452" t="str">
        <f>IF(BS26="","",IF(BS26&gt;0,IF(BS25&lt;&gt;"",BS25/BS26,0),0))</f>
        <v/>
      </c>
      <c r="AJ49" s="453"/>
      <c r="AK49" s="453"/>
      <c r="AL49" s="453"/>
      <c r="AM49" s="453"/>
      <c r="AN49" s="454"/>
      <c r="AO49" s="429" t="s">
        <v>172</v>
      </c>
      <c r="AP49" s="430"/>
      <c r="AQ49" s="430"/>
      <c r="AR49" s="430"/>
      <c r="AS49" s="430"/>
      <c r="AT49" s="430"/>
      <c r="AU49" s="430"/>
      <c r="AV49" s="430"/>
      <c r="AW49" s="430"/>
      <c r="AX49" s="431"/>
      <c r="AY49" s="133"/>
      <c r="AZ49" s="133"/>
      <c r="BA49" s="133"/>
      <c r="BB49" s="133"/>
      <c r="BC49" s="133"/>
      <c r="BD49" s="133"/>
      <c r="BE49" s="133"/>
      <c r="BG49" s="133"/>
      <c r="BH49" s="133"/>
      <c r="BI49" s="133"/>
      <c r="BJ49" s="133"/>
      <c r="BK49" s="133"/>
      <c r="BL49" s="133"/>
      <c r="BM49" s="133"/>
      <c r="BN49" s="133"/>
      <c r="BO49" s="133"/>
      <c r="BP49" s="133"/>
      <c r="BQ49" s="133"/>
      <c r="BR49" s="133"/>
      <c r="BS49" s="133"/>
      <c r="BT49" s="133"/>
      <c r="BU49" s="141"/>
      <c r="BV49" s="133"/>
      <c r="BY49" s="133"/>
      <c r="BZ49" s="133"/>
      <c r="CA49" s="133"/>
    </row>
    <row r="50" spans="1:79" ht="6.4" customHeight="1">
      <c r="A50" s="468"/>
      <c r="B50" s="469"/>
      <c r="C50" s="469"/>
      <c r="D50" s="469"/>
      <c r="E50" s="458"/>
      <c r="F50" s="458"/>
      <c r="G50" s="458"/>
      <c r="H50" s="458"/>
      <c r="I50" s="458"/>
      <c r="J50" s="458"/>
      <c r="K50" s="486"/>
      <c r="L50" s="487"/>
      <c r="M50" s="487"/>
      <c r="N50" s="487"/>
      <c r="O50" s="488"/>
      <c r="P50" s="455" t="e">
        <f>IF(站点验收RRU及合路器勘测报告!#REF!="testnok","",IF(#REF!="","",IF(#REF!&gt;0,IF(#REF!&lt;&gt;"",#REF!/#REF!,0))))</f>
        <v>#REF!</v>
      </c>
      <c r="Q50" s="456"/>
      <c r="R50" s="456"/>
      <c r="S50" s="456"/>
      <c r="T50" s="456"/>
      <c r="U50" s="456"/>
      <c r="V50" s="456"/>
      <c r="W50" s="456"/>
      <c r="X50" s="456"/>
      <c r="Y50" s="456"/>
      <c r="Z50" s="456"/>
      <c r="AA50" s="456"/>
      <c r="AB50" s="456"/>
      <c r="AC50" s="456"/>
      <c r="AD50" s="456"/>
      <c r="AE50" s="456"/>
      <c r="AF50" s="456"/>
      <c r="AG50" s="456"/>
      <c r="AH50" s="457"/>
      <c r="AI50" s="455"/>
      <c r="AJ50" s="456"/>
      <c r="AK50" s="456"/>
      <c r="AL50" s="456"/>
      <c r="AM50" s="456"/>
      <c r="AN50" s="457"/>
      <c r="AO50" s="432"/>
      <c r="AP50" s="433"/>
      <c r="AQ50" s="433"/>
      <c r="AR50" s="433"/>
      <c r="AS50" s="433"/>
      <c r="AT50" s="433"/>
      <c r="AU50" s="433"/>
      <c r="AV50" s="433"/>
      <c r="AW50" s="433"/>
      <c r="AX50" s="434"/>
      <c r="AY50" s="133"/>
      <c r="AZ50" s="133"/>
      <c r="BA50" s="133"/>
      <c r="BB50" s="133"/>
      <c r="BC50" s="133"/>
      <c r="BD50" s="133"/>
      <c r="BE50" s="133"/>
      <c r="BG50" s="133"/>
      <c r="BH50" s="133"/>
      <c r="BI50" s="133"/>
      <c r="BJ50" s="133"/>
      <c r="BK50" s="133"/>
      <c r="BL50" s="133"/>
      <c r="BM50" s="133"/>
      <c r="BN50" s="133"/>
      <c r="BO50" s="133"/>
      <c r="BP50" s="133"/>
      <c r="BQ50" s="133"/>
      <c r="BR50" s="133"/>
      <c r="BS50" s="133"/>
      <c r="BT50" s="133"/>
      <c r="BU50" s="141"/>
      <c r="BV50" s="133"/>
      <c r="BY50" s="133"/>
      <c r="BZ50" s="133"/>
      <c r="CA50" s="133"/>
    </row>
    <row r="51" spans="1:79" ht="12.75" customHeight="1">
      <c r="A51" s="468"/>
      <c r="B51" s="469"/>
      <c r="C51" s="469"/>
      <c r="D51" s="469"/>
      <c r="E51" s="458"/>
      <c r="F51" s="458"/>
      <c r="G51" s="458"/>
      <c r="H51" s="458"/>
      <c r="I51" s="458"/>
      <c r="J51" s="458"/>
      <c r="K51" s="458" t="s">
        <v>75</v>
      </c>
      <c r="L51" s="459"/>
      <c r="M51" s="459"/>
      <c r="N51" s="459"/>
      <c r="O51" s="459"/>
      <c r="P51" s="449" t="str">
        <f>IF(BR28="","",IF(BR28&gt;0,IF(BR27&lt;&gt;"",BR27/BR28/1024,0),0))</f>
        <v/>
      </c>
      <c r="Q51" s="450"/>
      <c r="R51" s="450"/>
      <c r="S51" s="450"/>
      <c r="T51" s="450"/>
      <c r="U51" s="450"/>
      <c r="V51" s="450"/>
      <c r="W51" s="450"/>
      <c r="X51" s="450"/>
      <c r="Y51" s="450"/>
      <c r="Z51" s="450"/>
      <c r="AA51" s="450"/>
      <c r="AB51" s="450"/>
      <c r="AC51" s="450"/>
      <c r="AD51" s="450"/>
      <c r="AE51" s="450"/>
      <c r="AF51" s="450"/>
      <c r="AG51" s="450"/>
      <c r="AH51" s="451"/>
      <c r="AI51" s="446" t="str">
        <f>IF(BS28="","",IF(BS28&gt;0,IF(BS27&lt;&gt;"",BS27/BS28/1024,0),0))</f>
        <v/>
      </c>
      <c r="AJ51" s="447"/>
      <c r="AK51" s="447"/>
      <c r="AL51" s="447"/>
      <c r="AM51" s="447"/>
      <c r="AN51" s="448"/>
      <c r="AO51" s="424" t="s">
        <v>387</v>
      </c>
      <c r="AP51" s="425"/>
      <c r="AQ51" s="425"/>
      <c r="AR51" s="425"/>
      <c r="AS51" s="425"/>
      <c r="AT51" s="425"/>
      <c r="AU51" s="425"/>
      <c r="AV51" s="425"/>
      <c r="AW51" s="425"/>
      <c r="AX51" s="426"/>
      <c r="AY51" s="133"/>
      <c r="AZ51" s="133"/>
      <c r="BA51" s="133"/>
      <c r="BB51" s="147"/>
      <c r="BC51" s="147"/>
      <c r="BD51" s="147"/>
      <c r="BE51" s="147"/>
      <c r="BG51" s="133"/>
      <c r="BH51" s="133"/>
      <c r="BI51" s="133"/>
      <c r="BJ51" s="133"/>
      <c r="BK51" s="133"/>
      <c r="BL51" s="133"/>
      <c r="BM51" s="133"/>
      <c r="BN51" s="133"/>
      <c r="BO51" s="133"/>
      <c r="BP51" s="133"/>
      <c r="BQ51" s="133"/>
      <c r="BR51" s="133"/>
      <c r="BS51" s="133"/>
      <c r="BT51" s="133"/>
      <c r="BU51" s="141"/>
      <c r="BV51" s="133"/>
      <c r="BY51" s="133"/>
      <c r="BZ51" s="133"/>
      <c r="CA51" s="133"/>
    </row>
    <row r="52" spans="1:79" ht="12.75" customHeight="1">
      <c r="A52" s="468"/>
      <c r="B52" s="469"/>
      <c r="C52" s="469"/>
      <c r="D52" s="469"/>
      <c r="E52" s="473" t="s">
        <v>110</v>
      </c>
      <c r="F52" s="473"/>
      <c r="G52" s="473"/>
      <c r="H52" s="473"/>
      <c r="I52" s="473"/>
      <c r="J52" s="473"/>
      <c r="K52" s="473"/>
      <c r="L52" s="473"/>
      <c r="M52" s="473"/>
      <c r="N52" s="473"/>
      <c r="O52" s="473"/>
      <c r="P52" s="443" t="str">
        <f>IF(站点验收RRU及合路器勘测报告!V2="testnok","",IF(室分验收记录单!P17&lt;&gt;"",IF(BH9&gt;0,BH9,""),""))</f>
        <v/>
      </c>
      <c r="Q52" s="444"/>
      <c r="R52" s="444"/>
      <c r="S52" s="444"/>
      <c r="T52" s="444"/>
      <c r="U52" s="444"/>
      <c r="V52" s="445"/>
      <c r="W52" s="443" t="str">
        <f>IF(站点验收RRU及合路器勘测报告!V2="testnok","",IF(室分验收记录单!P17&lt;&gt;"",IF(BH15&gt;0,BH15,0),""))</f>
        <v/>
      </c>
      <c r="X52" s="444"/>
      <c r="Y52" s="444"/>
      <c r="Z52" s="444"/>
      <c r="AA52" s="444"/>
      <c r="AB52" s="445"/>
      <c r="AC52" s="383" t="str">
        <f t="shared" ref="AC52:AC53" si="1">IF(P52="","",IF(W52="",P51,P52-W52))</f>
        <v/>
      </c>
      <c r="AD52" s="439"/>
      <c r="AE52" s="439"/>
      <c r="AF52" s="439"/>
      <c r="AG52" s="439"/>
      <c r="AH52" s="384"/>
      <c r="AI52" s="440" t="str">
        <f>IF(P52="","",IF(P52&lt;&gt;0,W52/P52,0))</f>
        <v/>
      </c>
      <c r="AJ52" s="441"/>
      <c r="AK52" s="441"/>
      <c r="AL52" s="441"/>
      <c r="AM52" s="441"/>
      <c r="AN52" s="442"/>
      <c r="AO52" s="421" t="s">
        <v>169</v>
      </c>
      <c r="AP52" s="422"/>
      <c r="AQ52" s="422"/>
      <c r="AR52" s="422"/>
      <c r="AS52" s="422"/>
      <c r="AT52" s="422"/>
      <c r="AU52" s="422"/>
      <c r="AV52" s="422"/>
      <c r="AW52" s="422"/>
      <c r="AX52" s="423"/>
      <c r="AY52" s="167"/>
      <c r="AZ52" s="167"/>
      <c r="BA52" s="167"/>
      <c r="BB52" s="130"/>
      <c r="BC52" s="130"/>
      <c r="BD52" s="130"/>
      <c r="BE52" s="130"/>
      <c r="BG52" s="133"/>
      <c r="BH52" s="133"/>
      <c r="BI52" s="133"/>
      <c r="BJ52" s="133"/>
      <c r="BK52" s="133"/>
      <c r="BL52" s="133"/>
      <c r="BM52" s="133"/>
      <c r="BN52" s="133"/>
      <c r="BO52" s="133"/>
      <c r="BP52" s="133"/>
      <c r="BQ52" s="133"/>
      <c r="BR52" s="133"/>
      <c r="BS52" s="133"/>
      <c r="BT52" s="133"/>
      <c r="BU52" s="141"/>
      <c r="BV52" s="133"/>
      <c r="BY52" s="133"/>
      <c r="BZ52" s="133"/>
      <c r="CA52" s="133"/>
    </row>
    <row r="53" spans="1:79" ht="12.75" customHeight="1" thickBot="1">
      <c r="A53" s="470"/>
      <c r="B53" s="471"/>
      <c r="C53" s="471"/>
      <c r="D53" s="471"/>
      <c r="E53" s="472" t="s">
        <v>76</v>
      </c>
      <c r="F53" s="472"/>
      <c r="G53" s="472"/>
      <c r="H53" s="472"/>
      <c r="I53" s="472"/>
      <c r="J53" s="472"/>
      <c r="K53" s="472"/>
      <c r="L53" s="472"/>
      <c r="M53" s="472"/>
      <c r="N53" s="472"/>
      <c r="O53" s="472"/>
      <c r="P53" s="474" t="str">
        <f>IF(站点验收RRU及合路器勘测报告!V20="testnok","",IF(BJ10&gt;0,BJ10,""))</f>
        <v/>
      </c>
      <c r="Q53" s="475"/>
      <c r="R53" s="475"/>
      <c r="S53" s="475"/>
      <c r="T53" s="475"/>
      <c r="U53" s="475"/>
      <c r="V53" s="476"/>
      <c r="W53" s="474" t="str">
        <f>IF(站点验收RRU及合路器勘测报告!V20="testnok","",IF(BIJ6&gt;0,BJ16,""))</f>
        <v/>
      </c>
      <c r="X53" s="475"/>
      <c r="Y53" s="475"/>
      <c r="Z53" s="475"/>
      <c r="AA53" s="475"/>
      <c r="AB53" s="476"/>
      <c r="AC53" s="477" t="str">
        <f t="shared" si="1"/>
        <v/>
      </c>
      <c r="AD53" s="478"/>
      <c r="AE53" s="478"/>
      <c r="AF53" s="478"/>
      <c r="AG53" s="478"/>
      <c r="AH53" s="479"/>
      <c r="AI53" s="480" t="str">
        <f>IF(P53="","",IF(P53&lt;&gt;0,W53/P53,0))</f>
        <v/>
      </c>
      <c r="AJ53" s="481"/>
      <c r="AK53" s="481"/>
      <c r="AL53" s="481"/>
      <c r="AM53" s="481"/>
      <c r="AN53" s="482"/>
      <c r="AO53" s="418" t="s">
        <v>169</v>
      </c>
      <c r="AP53" s="419"/>
      <c r="AQ53" s="419"/>
      <c r="AR53" s="419"/>
      <c r="AS53" s="419"/>
      <c r="AT53" s="419"/>
      <c r="AU53" s="419"/>
      <c r="AV53" s="419"/>
      <c r="AW53" s="419"/>
      <c r="AX53" s="420"/>
      <c r="AY53" s="167"/>
      <c r="AZ53" s="167"/>
      <c r="BA53" s="167"/>
      <c r="BB53" s="130"/>
      <c r="BC53" s="130"/>
      <c r="BD53" s="130"/>
      <c r="BE53" s="130"/>
      <c r="BG53" s="133"/>
      <c r="BH53" s="133"/>
      <c r="BI53" s="133"/>
      <c r="BJ53" s="133"/>
      <c r="BK53" s="133"/>
      <c r="BL53" s="133"/>
      <c r="BM53" s="133"/>
      <c r="BN53" s="133"/>
      <c r="BO53" s="133"/>
      <c r="BP53" s="133"/>
      <c r="BQ53" s="133"/>
      <c r="BR53" s="133"/>
      <c r="BS53" s="133"/>
      <c r="BT53" s="133"/>
      <c r="BU53" s="141"/>
      <c r="BV53" s="133"/>
      <c r="BY53" s="133"/>
      <c r="BZ53" s="133"/>
      <c r="CA53" s="133"/>
    </row>
    <row r="54" spans="1:79">
      <c r="BG54" s="133"/>
      <c r="BH54" s="133"/>
      <c r="BI54" s="133"/>
      <c r="BJ54" s="133"/>
      <c r="BK54" s="133"/>
      <c r="BL54" s="133"/>
      <c r="BM54" s="133"/>
      <c r="BN54" s="133"/>
      <c r="BO54" s="133"/>
      <c r="BP54" s="133"/>
      <c r="BQ54" s="133"/>
      <c r="BR54" s="133"/>
      <c r="BS54" s="133"/>
      <c r="BT54" s="133"/>
    </row>
    <row r="55" spans="1:79">
      <c r="AN55" s="55"/>
      <c r="AO55" s="55"/>
      <c r="AP55" s="55"/>
      <c r="AQ55" s="55"/>
      <c r="AR55" s="55"/>
      <c r="AS55" s="55"/>
      <c r="AT55" s="55"/>
      <c r="AU55" s="55"/>
      <c r="AV55" s="55"/>
      <c r="AW55" s="55"/>
      <c r="AX55" s="55"/>
      <c r="AY55" s="133"/>
      <c r="AZ55" s="133"/>
      <c r="BA55" s="133"/>
      <c r="BB55" s="133"/>
      <c r="BC55" s="133"/>
      <c r="BD55" s="133"/>
      <c r="BE55" s="133"/>
      <c r="BF55" s="63"/>
      <c r="BG55" s="133"/>
      <c r="BH55" s="133"/>
      <c r="BI55" s="133"/>
      <c r="BJ55" s="133"/>
      <c r="BK55" s="133"/>
      <c r="BL55" s="133"/>
      <c r="BM55" s="133"/>
      <c r="BN55" s="133"/>
      <c r="BO55" s="133"/>
      <c r="BP55" s="133"/>
      <c r="BQ55" s="133"/>
      <c r="BR55" s="133"/>
      <c r="BS55" s="133"/>
    </row>
    <row r="56" spans="1:79">
      <c r="AN56" s="55"/>
      <c r="AO56" s="55"/>
      <c r="AP56" s="55"/>
      <c r="AQ56" s="55"/>
      <c r="AR56" s="55"/>
      <c r="AS56" s="55"/>
      <c r="AT56" s="55"/>
      <c r="AU56" s="55"/>
      <c r="AV56" s="55"/>
      <c r="AW56" s="55"/>
      <c r="AX56" s="55"/>
      <c r="AY56" s="133"/>
      <c r="AZ56" s="133"/>
      <c r="BA56" s="133"/>
      <c r="BB56" s="133"/>
      <c r="BC56" s="133"/>
      <c r="BD56" s="133"/>
      <c r="BE56" s="133"/>
      <c r="BF56" s="133"/>
      <c r="BG56" s="133"/>
      <c r="BH56" s="133"/>
      <c r="BI56" s="133"/>
      <c r="BJ56" s="133"/>
    </row>
    <row r="57" spans="1:79">
      <c r="AN57" s="55"/>
      <c r="AO57" s="55"/>
      <c r="AP57" s="55"/>
      <c r="AQ57" s="55"/>
      <c r="AR57" s="55"/>
      <c r="AS57" s="55"/>
      <c r="AT57" s="55"/>
      <c r="AU57" s="55"/>
      <c r="AV57" s="55"/>
      <c r="AW57" s="55"/>
      <c r="AX57" s="55"/>
      <c r="AY57" s="133"/>
      <c r="AZ57" s="133"/>
      <c r="BA57" s="133"/>
      <c r="BB57" s="133"/>
      <c r="BC57" s="133"/>
      <c r="BD57" s="133"/>
      <c r="BE57" s="133"/>
      <c r="BF57" s="133"/>
      <c r="BG57" s="133"/>
      <c r="BH57" s="133"/>
      <c r="BI57" s="133"/>
      <c r="BJ57" s="133"/>
    </row>
    <row r="58" spans="1:79">
      <c r="AN58" s="55"/>
      <c r="AO58" s="55"/>
      <c r="AP58" s="55"/>
      <c r="AQ58" s="55"/>
      <c r="AR58" s="55"/>
      <c r="AS58" s="55"/>
      <c r="AT58" s="55"/>
      <c r="AU58" s="55"/>
      <c r="AV58" s="55"/>
      <c r="AW58" s="55"/>
      <c r="AX58" s="55"/>
      <c r="AY58" s="133"/>
      <c r="AZ58" s="133"/>
      <c r="BA58" s="133"/>
      <c r="BB58" s="133"/>
      <c r="BC58" s="133"/>
      <c r="BD58" s="133"/>
      <c r="BE58" s="133"/>
      <c r="BF58" s="133"/>
      <c r="BG58" s="133"/>
      <c r="BH58" s="133"/>
      <c r="BI58" s="133"/>
      <c r="BJ58" s="133"/>
    </row>
    <row r="59" spans="1:79">
      <c r="AN59" s="55"/>
      <c r="AO59" s="55"/>
      <c r="AP59" s="55"/>
      <c r="AQ59" s="55"/>
      <c r="AR59" s="55"/>
      <c r="AS59" s="55"/>
      <c r="AT59" s="55"/>
      <c r="AU59" s="55"/>
      <c r="AV59" s="55"/>
      <c r="AW59" s="55"/>
      <c r="AX59" s="55"/>
      <c r="AY59" s="133"/>
      <c r="AZ59" s="133"/>
      <c r="BA59" s="133"/>
      <c r="BB59" s="133"/>
      <c r="BC59" s="133"/>
      <c r="BD59" s="133"/>
      <c r="BE59" s="133"/>
      <c r="BF59" s="133"/>
      <c r="BG59" s="133"/>
      <c r="BH59" s="133"/>
      <c r="BI59" s="133"/>
      <c r="BJ59" s="133"/>
    </row>
    <row r="60" spans="1:79">
      <c r="AN60" s="55"/>
      <c r="AO60" s="55"/>
      <c r="AP60" s="55"/>
      <c r="AQ60" s="55"/>
      <c r="AR60" s="55"/>
      <c r="AS60" s="55"/>
      <c r="AT60" s="55"/>
      <c r="AU60" s="55"/>
      <c r="AV60" s="55"/>
      <c r="AW60" s="55"/>
      <c r="AX60" s="55"/>
      <c r="AY60" s="133"/>
      <c r="AZ60" s="133"/>
      <c r="BA60" s="133"/>
      <c r="BB60" s="133"/>
      <c r="BC60" s="133"/>
      <c r="BD60" s="133"/>
      <c r="BE60" s="133"/>
      <c r="BF60" s="133"/>
      <c r="BG60" s="133"/>
      <c r="BH60" s="133"/>
      <c r="BI60" s="133"/>
      <c r="BJ60" s="133"/>
    </row>
    <row r="61" spans="1:79">
      <c r="AN61" s="55"/>
      <c r="AO61" s="55"/>
      <c r="AP61" s="55"/>
      <c r="AQ61" s="55"/>
      <c r="AR61" s="55"/>
      <c r="AS61" s="55"/>
      <c r="AT61" s="55"/>
      <c r="AU61" s="55"/>
      <c r="AV61" s="55"/>
      <c r="AW61" s="55"/>
      <c r="AX61" s="55"/>
      <c r="AY61" s="133"/>
      <c r="AZ61" s="133"/>
      <c r="BA61" s="133"/>
      <c r="BB61" s="133"/>
      <c r="BC61" s="133"/>
      <c r="BD61" s="133"/>
      <c r="BE61" s="133"/>
      <c r="BF61" s="133"/>
      <c r="BG61" s="133"/>
      <c r="BH61" s="133"/>
      <c r="BI61" s="133"/>
      <c r="BJ61" s="133"/>
    </row>
    <row r="62" spans="1:79">
      <c r="AN62" s="55"/>
      <c r="AO62" s="55"/>
      <c r="AP62" s="55"/>
      <c r="AQ62" s="55"/>
      <c r="AR62" s="55"/>
      <c r="AS62" s="55"/>
      <c r="AT62" s="55"/>
      <c r="AU62" s="55"/>
      <c r="AV62" s="55"/>
      <c r="AW62" s="55"/>
      <c r="AX62" s="55"/>
      <c r="AY62" s="133"/>
      <c r="AZ62" s="133"/>
      <c r="BA62" s="133"/>
      <c r="BB62" s="133"/>
      <c r="BC62" s="133"/>
      <c r="BD62" s="133"/>
      <c r="BE62" s="133"/>
      <c r="BF62" s="133"/>
      <c r="BG62" s="133"/>
      <c r="BH62" s="133"/>
      <c r="BI62" s="133"/>
      <c r="BJ62" s="133"/>
    </row>
    <row r="63" spans="1:79">
      <c r="AN63" s="55"/>
      <c r="AO63" s="55"/>
      <c r="AP63" s="55"/>
      <c r="AQ63" s="55"/>
      <c r="AR63" s="55"/>
      <c r="AS63" s="55"/>
      <c r="AT63" s="55"/>
      <c r="AU63" s="55"/>
      <c r="AV63" s="55"/>
      <c r="AW63" s="55"/>
      <c r="AX63" s="55"/>
      <c r="AY63" s="133"/>
      <c r="AZ63" s="133"/>
      <c r="BA63" s="133"/>
      <c r="BB63" s="133"/>
      <c r="BC63" s="133"/>
      <c r="BD63" s="133"/>
      <c r="BE63" s="133"/>
      <c r="BF63" s="133"/>
      <c r="BG63" s="133"/>
      <c r="BH63" s="133"/>
      <c r="BI63" s="133"/>
      <c r="BJ63" s="133"/>
    </row>
    <row r="64" spans="1:79">
      <c r="AN64" s="55"/>
      <c r="AO64" s="55"/>
      <c r="AP64" s="55"/>
      <c r="AQ64" s="55"/>
      <c r="AR64" s="55"/>
      <c r="AS64" s="55"/>
      <c r="AT64" s="55"/>
      <c r="AU64" s="55"/>
      <c r="AV64" s="55"/>
      <c r="AW64" s="55"/>
      <c r="AX64" s="55"/>
      <c r="AY64" s="133"/>
      <c r="AZ64" s="133"/>
      <c r="BA64" s="133"/>
      <c r="BB64" s="133"/>
      <c r="BC64" s="133"/>
      <c r="BD64" s="133"/>
      <c r="BE64" s="133"/>
      <c r="BF64" s="133"/>
      <c r="BG64" s="133"/>
      <c r="BH64" s="133"/>
      <c r="BI64" s="133"/>
      <c r="BJ64" s="133"/>
    </row>
    <row r="65" spans="40:62">
      <c r="AN65" s="55"/>
      <c r="AO65" s="55"/>
      <c r="AP65" s="55"/>
      <c r="AQ65" s="55"/>
      <c r="AR65" s="55"/>
      <c r="AS65" s="55"/>
      <c r="AT65" s="55"/>
      <c r="AU65" s="55"/>
      <c r="AV65" s="55"/>
      <c r="AW65" s="55"/>
      <c r="AX65" s="55"/>
      <c r="AY65" s="133"/>
      <c r="AZ65" s="133"/>
      <c r="BA65" s="133"/>
      <c r="BB65" s="133"/>
      <c r="BC65" s="133"/>
      <c r="BD65" s="133"/>
      <c r="BE65" s="133"/>
      <c r="BF65" s="133"/>
      <c r="BG65" s="133"/>
      <c r="BH65" s="133"/>
      <c r="BI65" s="133"/>
      <c r="BJ65" s="133"/>
    </row>
    <row r="66" spans="40:62">
      <c r="AN66" s="55"/>
      <c r="AO66" s="55"/>
      <c r="AP66" s="55"/>
      <c r="AQ66" s="55"/>
      <c r="AR66" s="55"/>
      <c r="AS66" s="55"/>
      <c r="AT66" s="55"/>
      <c r="AU66" s="55"/>
      <c r="AV66" s="55"/>
      <c r="AW66" s="55"/>
      <c r="AX66" s="55"/>
      <c r="AY66" s="133"/>
      <c r="AZ66" s="133"/>
      <c r="BA66" s="133"/>
      <c r="BB66" s="133"/>
      <c r="BC66" s="133"/>
      <c r="BD66" s="133"/>
      <c r="BE66" s="133"/>
      <c r="BF66" s="133"/>
      <c r="BG66" s="133"/>
      <c r="BH66" s="133"/>
      <c r="BI66" s="133"/>
      <c r="BJ66" s="133"/>
    </row>
    <row r="67" spans="40:62">
      <c r="AN67" s="55"/>
      <c r="AO67" s="55"/>
      <c r="AP67" s="55"/>
      <c r="AQ67" s="55"/>
      <c r="AR67" s="55"/>
      <c r="AS67" s="55"/>
      <c r="AT67" s="55"/>
      <c r="AU67" s="55"/>
      <c r="AV67" s="55"/>
      <c r="AW67" s="55"/>
      <c r="AX67" s="55"/>
      <c r="AY67" s="133"/>
      <c r="AZ67" s="133"/>
      <c r="BA67" s="133"/>
      <c r="BB67" s="133"/>
      <c r="BC67" s="133"/>
      <c r="BD67" s="133"/>
      <c r="BE67" s="133"/>
      <c r="BF67" s="133"/>
      <c r="BG67" s="133"/>
      <c r="BH67" s="133"/>
      <c r="BI67" s="133"/>
      <c r="BJ67" s="133"/>
    </row>
    <row r="68" spans="40:62">
      <c r="AN68" s="55"/>
      <c r="AO68" s="55"/>
      <c r="AP68" s="55"/>
      <c r="AQ68" s="55"/>
      <c r="AR68" s="55"/>
      <c r="AS68" s="55"/>
      <c r="AT68" s="55"/>
      <c r="AU68" s="55"/>
      <c r="AV68" s="55"/>
      <c r="AW68" s="55"/>
      <c r="AX68" s="55"/>
      <c r="AY68" s="133"/>
      <c r="AZ68" s="133"/>
      <c r="BA68" s="133"/>
      <c r="BB68" s="133"/>
      <c r="BC68" s="133"/>
      <c r="BD68" s="133"/>
      <c r="BE68" s="133"/>
      <c r="BF68" s="133"/>
      <c r="BG68" s="133"/>
      <c r="BH68" s="133"/>
    </row>
    <row r="69" spans="40:62">
      <c r="AN69" s="55"/>
      <c r="AO69" s="55"/>
      <c r="AP69" s="55"/>
      <c r="AQ69" s="55"/>
      <c r="AR69" s="55"/>
      <c r="AS69" s="55"/>
      <c r="AT69" s="55"/>
      <c r="AU69" s="55"/>
      <c r="AV69" s="55"/>
      <c r="AW69" s="55"/>
      <c r="AX69" s="55"/>
      <c r="AY69" s="133"/>
      <c r="AZ69" s="133"/>
      <c r="BA69" s="133"/>
      <c r="BB69" s="133"/>
      <c r="BC69" s="133"/>
      <c r="BD69" s="133"/>
      <c r="BE69" s="133"/>
      <c r="BF69" s="133"/>
      <c r="BG69" s="133"/>
      <c r="BH69" s="133"/>
    </row>
    <row r="70" spans="40:62">
      <c r="AN70" s="55"/>
      <c r="AO70" s="55"/>
      <c r="AP70" s="55"/>
      <c r="AQ70" s="55"/>
      <c r="AR70" s="55"/>
      <c r="AS70" s="55"/>
      <c r="AT70" s="55"/>
      <c r="AU70" s="55"/>
      <c r="AV70" s="55"/>
      <c r="AW70" s="55"/>
      <c r="AX70" s="55"/>
      <c r="AY70" s="133"/>
      <c r="AZ70" s="133"/>
      <c r="BA70" s="133"/>
      <c r="BB70" s="133"/>
      <c r="BC70" s="133"/>
      <c r="BD70" s="133"/>
      <c r="BE70" s="133"/>
      <c r="BF70" s="133"/>
      <c r="BG70" s="133"/>
      <c r="BH70" s="133"/>
    </row>
    <row r="71" spans="40:62">
      <c r="AN71" s="55"/>
      <c r="AO71" s="55"/>
      <c r="AP71" s="55"/>
      <c r="AQ71" s="55"/>
      <c r="AR71" s="55"/>
      <c r="AS71" s="55"/>
      <c r="AT71" s="55"/>
      <c r="AU71" s="55"/>
      <c r="AV71" s="55"/>
      <c r="AW71" s="55"/>
      <c r="AX71" s="55"/>
      <c r="AY71" s="133"/>
      <c r="AZ71" s="133"/>
      <c r="BA71" s="133"/>
      <c r="BB71" s="133"/>
      <c r="BC71" s="133"/>
      <c r="BD71" s="133"/>
      <c r="BE71" s="133"/>
      <c r="BF71" s="133"/>
      <c r="BG71" s="133"/>
      <c r="BH71" s="133"/>
    </row>
    <row r="72" spans="40:62">
      <c r="AN72" s="55"/>
      <c r="AO72" s="55"/>
      <c r="AP72" s="55"/>
      <c r="AQ72" s="55"/>
      <c r="AR72" s="55"/>
      <c r="AS72" s="55"/>
      <c r="AT72" s="55"/>
      <c r="AU72" s="55"/>
      <c r="AV72" s="55"/>
      <c r="AW72" s="55"/>
      <c r="AX72" s="55"/>
      <c r="AY72" s="133"/>
      <c r="AZ72" s="133"/>
      <c r="BA72" s="133"/>
      <c r="BB72" s="133"/>
      <c r="BC72" s="133"/>
      <c r="BD72" s="133"/>
      <c r="BE72" s="133"/>
      <c r="BF72" s="133"/>
      <c r="BG72" s="133"/>
      <c r="BH72" s="133"/>
    </row>
    <row r="73" spans="40:62">
      <c r="AN73" s="55"/>
      <c r="AO73" s="55"/>
      <c r="AP73" s="55"/>
      <c r="AQ73" s="55"/>
      <c r="AR73" s="55"/>
      <c r="AS73" s="55"/>
      <c r="AT73" s="55"/>
      <c r="AU73" s="55"/>
      <c r="AV73" s="55"/>
      <c r="AW73" s="55"/>
      <c r="AX73" s="55"/>
      <c r="AY73" s="133"/>
      <c r="AZ73" s="133"/>
      <c r="BA73" s="133"/>
      <c r="BB73" s="133"/>
      <c r="BC73" s="133"/>
      <c r="BD73" s="133"/>
      <c r="BE73" s="133"/>
      <c r="BF73" s="133"/>
      <c r="BG73" s="133"/>
      <c r="BH73" s="133"/>
    </row>
    <row r="74" spans="40:62">
      <c r="AN74" s="55"/>
      <c r="AO74" s="55"/>
      <c r="AP74" s="55"/>
      <c r="AQ74" s="55"/>
      <c r="AR74" s="55"/>
      <c r="AS74" s="55"/>
      <c r="AT74" s="55"/>
      <c r="AU74" s="55"/>
      <c r="AV74" s="55"/>
      <c r="AW74" s="55"/>
      <c r="AX74" s="55"/>
      <c r="AY74" s="133"/>
      <c r="AZ74" s="133"/>
      <c r="BA74" s="133"/>
      <c r="BB74" s="133"/>
      <c r="BC74" s="133"/>
      <c r="BD74" s="133"/>
      <c r="BE74" s="133"/>
      <c r="BF74" s="133"/>
      <c r="BG74" s="133"/>
      <c r="BH74" s="133"/>
    </row>
    <row r="75" spans="40:62">
      <c r="AN75" s="55"/>
      <c r="AO75" s="55"/>
      <c r="AP75" s="55"/>
      <c r="AQ75" s="55"/>
      <c r="AR75" s="55"/>
      <c r="AS75" s="55"/>
      <c r="AT75" s="55"/>
      <c r="AU75" s="55"/>
      <c r="AV75" s="55"/>
      <c r="AW75" s="55"/>
      <c r="AX75" s="55"/>
      <c r="AY75" s="133"/>
      <c r="AZ75" s="133"/>
      <c r="BA75" s="133"/>
      <c r="BB75" s="133"/>
      <c r="BC75" s="133"/>
      <c r="BD75" s="133"/>
      <c r="BE75" s="133"/>
      <c r="BF75" s="133"/>
      <c r="BG75" s="133"/>
      <c r="BH75" s="133"/>
    </row>
    <row r="76" spans="40:62">
      <c r="AN76" s="55"/>
      <c r="AO76" s="55"/>
      <c r="AP76" s="55"/>
      <c r="AQ76" s="55"/>
      <c r="AR76" s="55"/>
      <c r="AS76" s="55"/>
      <c r="AT76" s="55"/>
      <c r="AU76" s="55"/>
      <c r="AV76" s="55"/>
      <c r="AW76" s="55"/>
      <c r="AX76" s="55"/>
      <c r="AY76" s="133"/>
      <c r="AZ76" s="133"/>
      <c r="BA76" s="133"/>
      <c r="BB76" s="133"/>
      <c r="BC76" s="133"/>
      <c r="BD76" s="133"/>
      <c r="BE76" s="133"/>
      <c r="BF76" s="133"/>
      <c r="BG76" s="133"/>
      <c r="BH76" s="133"/>
    </row>
    <row r="77" spans="40:62">
      <c r="AN77" s="55"/>
      <c r="AO77" s="55"/>
      <c r="AP77" s="55"/>
      <c r="AQ77" s="55"/>
      <c r="AR77" s="55"/>
      <c r="AS77" s="55"/>
      <c r="AT77" s="55"/>
      <c r="AU77" s="55"/>
      <c r="AV77" s="55"/>
      <c r="AW77" s="55"/>
      <c r="AX77" s="55"/>
      <c r="AY77" s="133"/>
      <c r="AZ77" s="133"/>
      <c r="BA77" s="133"/>
      <c r="BB77" s="133"/>
      <c r="BC77" s="133"/>
      <c r="BD77" s="133"/>
      <c r="BE77" s="133"/>
      <c r="BF77" s="133"/>
      <c r="BG77" s="133"/>
      <c r="BH77" s="133"/>
    </row>
    <row r="78" spans="40:62">
      <c r="AN78" s="55"/>
      <c r="AO78" s="55"/>
      <c r="AP78" s="55"/>
      <c r="AQ78" s="55"/>
      <c r="AR78" s="55"/>
      <c r="AS78" s="55"/>
      <c r="AT78" s="55"/>
      <c r="AU78" s="55"/>
      <c r="AV78" s="55"/>
      <c r="AW78" s="55"/>
      <c r="AX78" s="55"/>
      <c r="AY78" s="133"/>
      <c r="AZ78" s="133"/>
      <c r="BA78" s="133"/>
      <c r="BB78" s="133"/>
      <c r="BC78" s="133"/>
      <c r="BD78" s="133"/>
      <c r="BE78" s="133"/>
      <c r="BF78" s="133"/>
      <c r="BG78" s="133"/>
      <c r="BH78" s="133"/>
    </row>
    <row r="79" spans="40:62">
      <c r="AN79" s="55"/>
      <c r="AO79" s="55"/>
      <c r="AP79" s="55"/>
      <c r="AQ79" s="55"/>
      <c r="AR79" s="55"/>
      <c r="AS79" s="55"/>
      <c r="AT79" s="55"/>
      <c r="AU79" s="55"/>
      <c r="AV79" s="55"/>
      <c r="AW79" s="55"/>
      <c r="AX79" s="55"/>
      <c r="AY79" s="133"/>
      <c r="AZ79" s="133"/>
      <c r="BA79" s="133"/>
      <c r="BB79" s="133"/>
      <c r="BC79" s="133"/>
      <c r="BD79" s="133"/>
      <c r="BE79" s="133"/>
      <c r="BF79" s="133"/>
      <c r="BG79" s="133"/>
      <c r="BH79" s="133"/>
    </row>
    <row r="80" spans="40:62">
      <c r="AN80" s="55"/>
      <c r="AO80" s="55"/>
      <c r="AP80" s="55"/>
      <c r="AQ80" s="55"/>
      <c r="AR80" s="55"/>
      <c r="AS80" s="55"/>
      <c r="AT80" s="55"/>
      <c r="AU80" s="55"/>
      <c r="AV80" s="55"/>
      <c r="AW80" s="55"/>
      <c r="AX80" s="55"/>
      <c r="AY80" s="133"/>
      <c r="AZ80" s="133"/>
      <c r="BA80" s="133"/>
      <c r="BB80" s="133"/>
      <c r="BC80" s="133"/>
      <c r="BD80" s="133"/>
      <c r="BE80" s="133"/>
      <c r="BF80" s="133"/>
      <c r="BG80" s="133"/>
      <c r="BH80" s="133"/>
    </row>
    <row r="81" spans="40:60">
      <c r="AN81" s="55"/>
      <c r="AO81" s="55"/>
      <c r="AP81" s="55"/>
      <c r="AQ81" s="55"/>
      <c r="AR81" s="55"/>
      <c r="AS81" s="55"/>
      <c r="AT81" s="55"/>
      <c r="AU81" s="55"/>
      <c r="AV81" s="55"/>
      <c r="AW81" s="55"/>
      <c r="AX81" s="55"/>
      <c r="AY81" s="133"/>
      <c r="AZ81" s="133"/>
      <c r="BA81" s="133"/>
      <c r="BB81" s="133"/>
      <c r="BC81" s="133"/>
      <c r="BD81" s="133"/>
      <c r="BE81" s="133"/>
      <c r="BF81" s="133"/>
      <c r="BG81" s="133"/>
      <c r="BH81" s="133"/>
    </row>
    <row r="82" spans="40:60">
      <c r="AN82" s="55"/>
      <c r="AO82" s="55"/>
      <c r="AP82" s="55"/>
      <c r="AQ82" s="55"/>
      <c r="AR82" s="55"/>
      <c r="AS82" s="55"/>
      <c r="AT82" s="55"/>
      <c r="AU82" s="55"/>
      <c r="AV82" s="55"/>
      <c r="AW82" s="55"/>
      <c r="AX82" s="55"/>
      <c r="AY82" s="133"/>
      <c r="AZ82" s="133"/>
      <c r="BA82" s="133"/>
      <c r="BB82" s="133"/>
      <c r="BC82" s="133"/>
      <c r="BD82" s="133"/>
      <c r="BE82" s="133"/>
      <c r="BF82" s="133"/>
      <c r="BG82" s="133"/>
      <c r="BH82" s="133"/>
    </row>
    <row r="83" spans="40:60">
      <c r="AN83" s="55"/>
      <c r="AO83" s="55"/>
      <c r="AP83" s="55"/>
      <c r="AQ83" s="55"/>
      <c r="AR83" s="55"/>
      <c r="AS83" s="55"/>
      <c r="AT83" s="55"/>
      <c r="AU83" s="55"/>
      <c r="AV83" s="55"/>
      <c r="AW83" s="55"/>
      <c r="AX83" s="55"/>
      <c r="AY83" s="133"/>
      <c r="AZ83" s="133"/>
      <c r="BA83" s="133"/>
      <c r="BB83" s="133"/>
      <c r="BC83" s="133"/>
      <c r="BD83" s="133"/>
      <c r="BE83" s="133"/>
      <c r="BF83" s="133"/>
      <c r="BG83" s="133"/>
      <c r="BH83" s="133"/>
    </row>
    <row r="84" spans="40:60">
      <c r="AN84" s="55"/>
      <c r="AO84" s="55"/>
      <c r="AP84" s="55"/>
      <c r="AQ84" s="55"/>
      <c r="AR84" s="55"/>
      <c r="AS84" s="55"/>
      <c r="AT84" s="55"/>
      <c r="AU84" s="55"/>
      <c r="AV84" s="55"/>
      <c r="AW84" s="55"/>
      <c r="AX84" s="55"/>
      <c r="AY84" s="133"/>
      <c r="AZ84" s="133"/>
      <c r="BA84" s="133"/>
      <c r="BB84" s="133"/>
      <c r="BC84" s="133"/>
      <c r="BD84" s="133"/>
      <c r="BE84" s="133"/>
      <c r="BF84" s="133"/>
      <c r="BG84" s="133"/>
      <c r="BH84" s="133"/>
    </row>
    <row r="85" spans="40:60">
      <c r="AN85" s="55"/>
      <c r="AO85" s="55"/>
      <c r="AP85" s="55"/>
      <c r="AQ85" s="55"/>
      <c r="AR85" s="55"/>
      <c r="AS85" s="55"/>
      <c r="AT85" s="55"/>
      <c r="AU85" s="55"/>
      <c r="AV85" s="55"/>
      <c r="AW85" s="55"/>
      <c r="AX85" s="55"/>
      <c r="AY85" s="133"/>
      <c r="AZ85" s="133"/>
      <c r="BA85" s="133"/>
      <c r="BB85" s="133"/>
      <c r="BC85" s="133"/>
      <c r="BD85" s="133"/>
      <c r="BE85" s="133"/>
      <c r="BF85" s="133"/>
      <c r="BG85" s="133"/>
      <c r="BH85" s="133"/>
    </row>
    <row r="86" spans="40:60">
      <c r="AN86" s="55"/>
      <c r="AO86" s="55"/>
      <c r="AP86" s="55"/>
      <c r="AQ86" s="55"/>
      <c r="AR86" s="55"/>
      <c r="AS86" s="55"/>
      <c r="AT86" s="55"/>
      <c r="AU86" s="55"/>
      <c r="AV86" s="55"/>
      <c r="AW86" s="55"/>
      <c r="AX86" s="55"/>
      <c r="AY86" s="133"/>
      <c r="AZ86" s="133"/>
      <c r="BA86" s="133"/>
      <c r="BB86" s="133"/>
      <c r="BC86" s="133"/>
      <c r="BD86" s="133"/>
      <c r="BE86" s="133"/>
      <c r="BF86" s="133"/>
      <c r="BG86" s="133"/>
      <c r="BH86" s="133"/>
    </row>
    <row r="87" spans="40:60">
      <c r="AN87" s="55"/>
      <c r="AO87" s="55"/>
      <c r="AP87" s="55"/>
      <c r="AQ87" s="55"/>
      <c r="AR87" s="55"/>
      <c r="AS87" s="55"/>
      <c r="AT87" s="55"/>
      <c r="AU87" s="55"/>
      <c r="AV87" s="55"/>
      <c r="AW87" s="55"/>
      <c r="AX87" s="55"/>
      <c r="AY87" s="133"/>
      <c r="AZ87" s="133"/>
      <c r="BA87" s="133"/>
      <c r="BB87" s="133"/>
      <c r="BC87" s="133"/>
      <c r="BD87" s="133"/>
      <c r="BE87" s="133"/>
      <c r="BF87" s="133"/>
      <c r="BG87" s="133"/>
      <c r="BH87" s="133"/>
    </row>
    <row r="88" spans="40:60">
      <c r="AN88" s="55"/>
      <c r="AO88" s="55"/>
      <c r="AP88" s="55"/>
      <c r="AQ88" s="55"/>
      <c r="AR88" s="55"/>
      <c r="AS88" s="55"/>
      <c r="AT88" s="55"/>
      <c r="AU88" s="55"/>
      <c r="AV88" s="55"/>
      <c r="AW88" s="55"/>
      <c r="AX88" s="55"/>
      <c r="AY88" s="133"/>
      <c r="AZ88" s="133"/>
      <c r="BA88" s="133"/>
      <c r="BB88" s="133"/>
      <c r="BC88" s="133"/>
      <c r="BD88" s="133"/>
      <c r="BE88" s="133"/>
      <c r="BF88" s="133"/>
      <c r="BG88" s="133"/>
      <c r="BH88" s="133"/>
    </row>
    <row r="89" spans="40:60">
      <c r="AN89" s="55"/>
      <c r="AO89" s="55"/>
      <c r="AP89" s="55"/>
      <c r="AQ89" s="55"/>
      <c r="AR89" s="55"/>
      <c r="AS89" s="55"/>
      <c r="AT89" s="55"/>
      <c r="AU89" s="55"/>
      <c r="AV89" s="55"/>
      <c r="AW89" s="55"/>
      <c r="AX89" s="55"/>
      <c r="AY89" s="133"/>
      <c r="AZ89" s="133"/>
      <c r="BA89" s="133"/>
      <c r="BB89" s="133"/>
      <c r="BC89" s="133"/>
      <c r="BD89" s="133"/>
      <c r="BE89" s="133"/>
      <c r="BF89" s="133"/>
      <c r="BG89" s="133"/>
      <c r="BH89" s="133"/>
    </row>
    <row r="90" spans="40:60">
      <c r="AN90" s="55"/>
      <c r="AO90" s="55"/>
      <c r="AP90" s="55"/>
      <c r="AQ90" s="55"/>
      <c r="AR90" s="55"/>
      <c r="AS90" s="55"/>
      <c r="AT90" s="55"/>
      <c r="AU90" s="55"/>
      <c r="AV90" s="55"/>
      <c r="AW90" s="55"/>
      <c r="AX90" s="55"/>
      <c r="AY90" s="133"/>
      <c r="AZ90" s="133"/>
      <c r="BA90" s="133"/>
      <c r="BB90" s="133"/>
      <c r="BC90" s="133"/>
      <c r="BD90" s="133"/>
      <c r="BE90" s="133"/>
      <c r="BF90" s="133"/>
      <c r="BG90" s="133"/>
      <c r="BH90" s="133"/>
    </row>
    <row r="91" spans="40:60">
      <c r="AN91" s="55"/>
      <c r="AO91" s="55"/>
      <c r="AP91" s="55"/>
      <c r="AQ91" s="55"/>
      <c r="AR91" s="55"/>
      <c r="AS91" s="55"/>
      <c r="AT91" s="55"/>
      <c r="AU91" s="55"/>
      <c r="AV91" s="55"/>
      <c r="AW91" s="55"/>
      <c r="AX91" s="55"/>
      <c r="AY91" s="133"/>
      <c r="AZ91" s="133"/>
      <c r="BA91" s="133"/>
      <c r="BB91" s="133"/>
      <c r="BC91" s="133"/>
      <c r="BD91" s="133"/>
      <c r="BE91" s="133"/>
      <c r="BF91" s="133"/>
      <c r="BG91" s="133"/>
      <c r="BH91" s="133"/>
    </row>
    <row r="92" spans="40:60">
      <c r="AN92" s="55"/>
      <c r="AO92" s="55"/>
      <c r="AP92" s="55"/>
      <c r="AQ92" s="55"/>
      <c r="AR92" s="55"/>
      <c r="AS92" s="55"/>
      <c r="AT92" s="55"/>
      <c r="AU92" s="55"/>
      <c r="AV92" s="55"/>
      <c r="AW92" s="55"/>
      <c r="AX92" s="55"/>
      <c r="AY92" s="133"/>
      <c r="AZ92" s="133"/>
      <c r="BA92" s="133"/>
      <c r="BB92" s="133"/>
      <c r="BC92" s="133"/>
      <c r="BD92" s="133"/>
      <c r="BE92" s="133"/>
      <c r="BF92" s="133"/>
      <c r="BG92" s="133"/>
      <c r="BH92" s="133"/>
    </row>
    <row r="93" spans="40:60">
      <c r="AN93" s="55"/>
      <c r="AO93" s="55"/>
      <c r="AP93" s="55"/>
      <c r="AQ93" s="55"/>
      <c r="AR93" s="55"/>
      <c r="AS93" s="55"/>
      <c r="AT93" s="55"/>
      <c r="AU93" s="55"/>
      <c r="AV93" s="55"/>
      <c r="AW93" s="55"/>
      <c r="AX93" s="55"/>
      <c r="AY93" s="133"/>
      <c r="AZ93" s="133"/>
      <c r="BA93" s="133"/>
      <c r="BB93" s="133"/>
      <c r="BC93" s="133"/>
      <c r="BD93" s="133"/>
      <c r="BE93" s="133"/>
      <c r="BF93" s="133"/>
      <c r="BG93" s="133"/>
      <c r="BH93" s="133"/>
    </row>
    <row r="94" spans="40:60">
      <c r="AN94" s="55"/>
      <c r="AO94" s="55"/>
      <c r="AP94" s="55"/>
      <c r="AQ94" s="55"/>
      <c r="AR94" s="55"/>
      <c r="AS94" s="55"/>
      <c r="AT94" s="55"/>
      <c r="AU94" s="55"/>
      <c r="AV94" s="55"/>
      <c r="AW94" s="55"/>
      <c r="AX94" s="55"/>
      <c r="AY94" s="133"/>
      <c r="AZ94" s="133"/>
      <c r="BA94" s="133"/>
      <c r="BB94" s="133"/>
      <c r="BC94" s="133"/>
      <c r="BD94" s="133"/>
      <c r="BE94" s="133"/>
      <c r="BF94" s="133"/>
      <c r="BG94" s="133"/>
      <c r="BH94" s="133"/>
    </row>
    <row r="95" spans="40:60">
      <c r="AN95" s="55"/>
      <c r="AO95" s="55"/>
      <c r="AP95" s="55"/>
      <c r="AQ95" s="55"/>
      <c r="AR95" s="55"/>
      <c r="AS95" s="55"/>
      <c r="AT95" s="55"/>
      <c r="AU95" s="55"/>
      <c r="AV95" s="55"/>
      <c r="AW95" s="55"/>
      <c r="AX95" s="55"/>
      <c r="AY95" s="133"/>
      <c r="AZ95" s="133"/>
      <c r="BA95" s="133"/>
      <c r="BB95" s="133"/>
      <c r="BC95" s="133"/>
      <c r="BD95" s="133"/>
      <c r="BE95" s="133"/>
      <c r="BF95" s="133"/>
      <c r="BG95" s="133"/>
      <c r="BH95" s="133"/>
    </row>
    <row r="96" spans="40:60">
      <c r="AN96" s="55"/>
      <c r="AO96" s="55"/>
      <c r="AP96" s="55"/>
      <c r="AQ96" s="55"/>
      <c r="AR96" s="55"/>
      <c r="AS96" s="55"/>
      <c r="AT96" s="55"/>
      <c r="AU96" s="55"/>
      <c r="AV96" s="55"/>
      <c r="AW96" s="55"/>
      <c r="AX96" s="55"/>
      <c r="AY96" s="133"/>
      <c r="AZ96" s="133"/>
      <c r="BA96" s="133"/>
      <c r="BB96" s="133"/>
      <c r="BC96" s="133"/>
      <c r="BD96" s="133"/>
      <c r="BE96" s="133"/>
      <c r="BF96" s="133"/>
      <c r="BG96" s="133"/>
      <c r="BH96" s="133"/>
    </row>
    <row r="97" spans="40:60">
      <c r="AN97" s="55"/>
      <c r="AO97" s="55"/>
      <c r="AP97" s="55"/>
      <c r="AQ97" s="55"/>
      <c r="AR97" s="55"/>
      <c r="AS97" s="55"/>
      <c r="AT97" s="55"/>
      <c r="AU97" s="55"/>
      <c r="AV97" s="55"/>
      <c r="AW97" s="55"/>
      <c r="AX97" s="55"/>
      <c r="AY97" s="133"/>
      <c r="AZ97" s="133"/>
      <c r="BA97" s="133"/>
      <c r="BB97" s="133"/>
      <c r="BC97" s="133"/>
      <c r="BD97" s="133"/>
      <c r="BE97" s="133"/>
      <c r="BF97" s="133"/>
      <c r="BG97" s="133"/>
      <c r="BH97" s="133"/>
    </row>
    <row r="98" spans="40:60">
      <c r="AN98" s="55"/>
      <c r="AO98" s="55"/>
      <c r="AP98" s="55"/>
      <c r="AQ98" s="55"/>
      <c r="AR98" s="55"/>
      <c r="AS98" s="55"/>
      <c r="AT98" s="55"/>
      <c r="AU98" s="55"/>
      <c r="AV98" s="55"/>
      <c r="AW98" s="55"/>
      <c r="AX98" s="55"/>
      <c r="AY98" s="133"/>
      <c r="AZ98" s="133"/>
      <c r="BA98" s="133"/>
      <c r="BB98" s="133"/>
      <c r="BC98" s="133"/>
      <c r="BD98" s="133"/>
      <c r="BE98" s="133"/>
      <c r="BF98" s="133"/>
      <c r="BG98" s="133"/>
      <c r="BH98" s="133"/>
    </row>
    <row r="99" spans="40:60">
      <c r="AN99" s="55"/>
      <c r="AO99" s="55"/>
      <c r="AP99" s="55"/>
      <c r="AQ99" s="55"/>
      <c r="AR99" s="55"/>
      <c r="AS99" s="55"/>
      <c r="AT99" s="55"/>
      <c r="AU99" s="55"/>
      <c r="AV99" s="55"/>
      <c r="AW99" s="55"/>
      <c r="AX99" s="55"/>
      <c r="AY99" s="133"/>
      <c r="AZ99" s="133"/>
      <c r="BA99" s="133"/>
      <c r="BB99" s="133"/>
      <c r="BC99" s="133"/>
      <c r="BD99" s="133"/>
      <c r="BE99" s="133"/>
      <c r="BF99" s="133"/>
      <c r="BG99" s="133"/>
      <c r="BH99" s="133"/>
    </row>
    <row r="100" spans="40:60">
      <c r="AN100" s="55"/>
      <c r="AO100" s="55"/>
      <c r="AP100" s="55"/>
      <c r="AQ100" s="55"/>
      <c r="AR100" s="55"/>
      <c r="AS100" s="55"/>
      <c r="AT100" s="55"/>
      <c r="AU100" s="55"/>
      <c r="AV100" s="55"/>
      <c r="AW100" s="55"/>
      <c r="AX100" s="55"/>
      <c r="AY100" s="133"/>
      <c r="AZ100" s="133"/>
      <c r="BA100" s="133"/>
      <c r="BB100" s="133"/>
      <c r="BC100" s="133"/>
      <c r="BD100" s="133"/>
      <c r="BE100" s="133"/>
      <c r="BF100" s="133"/>
      <c r="BG100" s="133"/>
      <c r="BH100" s="133"/>
    </row>
    <row r="101" spans="40:60">
      <c r="AN101" s="55"/>
      <c r="AO101" s="55"/>
      <c r="AP101" s="55"/>
      <c r="AQ101" s="55"/>
      <c r="AR101" s="55"/>
      <c r="AS101" s="55"/>
      <c r="AT101" s="55"/>
      <c r="AU101" s="55"/>
      <c r="AV101" s="55"/>
      <c r="AW101" s="55"/>
      <c r="AX101" s="55"/>
      <c r="AY101" s="133"/>
      <c r="AZ101" s="133"/>
      <c r="BA101" s="133"/>
      <c r="BB101" s="133"/>
      <c r="BC101" s="133"/>
      <c r="BD101" s="133"/>
      <c r="BE101" s="133"/>
      <c r="BF101" s="133"/>
      <c r="BG101" s="133"/>
      <c r="BH101" s="133"/>
    </row>
    <row r="102" spans="40:60">
      <c r="AN102" s="55"/>
      <c r="AO102" s="55"/>
      <c r="AP102" s="55"/>
      <c r="AQ102" s="55"/>
      <c r="AR102" s="55"/>
      <c r="AS102" s="55"/>
      <c r="AT102" s="55"/>
      <c r="AU102" s="55"/>
      <c r="AV102" s="55"/>
      <c r="AW102" s="55"/>
      <c r="AX102" s="55"/>
      <c r="AY102" s="133"/>
      <c r="AZ102" s="133"/>
      <c r="BA102" s="133"/>
      <c r="BB102" s="133"/>
      <c r="BC102" s="133"/>
      <c r="BD102" s="133"/>
      <c r="BE102" s="133"/>
      <c r="BF102" s="133"/>
      <c r="BG102" s="133"/>
      <c r="BH102" s="133"/>
    </row>
    <row r="103" spans="40:60">
      <c r="AN103" s="55"/>
      <c r="AO103" s="55"/>
      <c r="AP103" s="55"/>
      <c r="AQ103" s="55"/>
      <c r="AR103" s="55"/>
      <c r="AS103" s="55"/>
      <c r="AT103" s="55"/>
      <c r="AU103" s="55"/>
      <c r="AV103" s="55"/>
      <c r="AW103" s="55"/>
      <c r="AX103" s="55"/>
      <c r="AY103" s="133"/>
      <c r="AZ103" s="133"/>
      <c r="BA103" s="133"/>
      <c r="BB103" s="133"/>
      <c r="BC103" s="133"/>
      <c r="BD103" s="133"/>
      <c r="BE103" s="133"/>
      <c r="BF103" s="133"/>
      <c r="BG103" s="133"/>
      <c r="BH103" s="133"/>
    </row>
    <row r="104" spans="40:60">
      <c r="AN104" s="55"/>
      <c r="AO104" s="55"/>
      <c r="AP104" s="55"/>
      <c r="AQ104" s="55"/>
      <c r="AR104" s="55"/>
      <c r="AS104" s="55"/>
      <c r="AT104" s="55"/>
      <c r="AU104" s="55"/>
      <c r="AV104" s="55"/>
      <c r="AW104" s="55"/>
      <c r="AX104" s="55"/>
      <c r="AY104" s="133"/>
      <c r="AZ104" s="133"/>
      <c r="BA104" s="133"/>
      <c r="BB104" s="133"/>
      <c r="BC104" s="133"/>
      <c r="BD104" s="133"/>
      <c r="BE104" s="133"/>
      <c r="BF104" s="133"/>
      <c r="BG104" s="133"/>
      <c r="BH104" s="133"/>
    </row>
    <row r="105" spans="40:60">
      <c r="AN105" s="55"/>
      <c r="AO105" s="55"/>
      <c r="AP105" s="55"/>
      <c r="AQ105" s="55"/>
      <c r="AR105" s="55"/>
      <c r="AS105" s="55"/>
      <c r="AT105" s="55"/>
      <c r="AU105" s="55"/>
      <c r="AV105" s="55"/>
      <c r="AW105" s="55"/>
      <c r="AX105" s="55"/>
      <c r="AY105" s="133"/>
      <c r="AZ105" s="133"/>
      <c r="BA105" s="133"/>
      <c r="BB105" s="133"/>
      <c r="BC105" s="133"/>
      <c r="BD105" s="133"/>
      <c r="BE105" s="133"/>
      <c r="BF105" s="133"/>
      <c r="BG105" s="133"/>
      <c r="BH105" s="133"/>
    </row>
    <row r="106" spans="40:60">
      <c r="AN106" s="55"/>
      <c r="AO106" s="55"/>
      <c r="AP106" s="55"/>
      <c r="AQ106" s="55"/>
      <c r="AR106" s="55"/>
      <c r="AS106" s="55"/>
      <c r="AT106" s="55"/>
      <c r="AU106" s="55"/>
      <c r="AV106" s="55"/>
      <c r="AW106" s="55"/>
      <c r="AX106" s="55"/>
      <c r="AY106" s="133"/>
      <c r="AZ106" s="133"/>
      <c r="BA106" s="133"/>
      <c r="BB106" s="133"/>
      <c r="BC106" s="133"/>
      <c r="BD106" s="133"/>
      <c r="BE106" s="133"/>
      <c r="BF106" s="133"/>
      <c r="BG106" s="133"/>
      <c r="BH106" s="133"/>
    </row>
    <row r="107" spans="40:60">
      <c r="AN107" s="55"/>
      <c r="AO107" s="55"/>
      <c r="AP107" s="55"/>
      <c r="AQ107" s="55"/>
      <c r="AR107" s="55"/>
      <c r="AS107" s="55"/>
      <c r="AT107" s="55"/>
      <c r="AU107" s="55"/>
      <c r="AV107" s="55"/>
      <c r="AW107" s="55"/>
      <c r="AX107" s="55"/>
      <c r="AY107" s="133"/>
      <c r="AZ107" s="133"/>
      <c r="BA107" s="133"/>
      <c r="BB107" s="133"/>
      <c r="BC107" s="133"/>
      <c r="BD107" s="133"/>
      <c r="BE107" s="133"/>
      <c r="BF107" s="133"/>
      <c r="BG107" s="133"/>
      <c r="BH107" s="133"/>
    </row>
    <row r="108" spans="40:60">
      <c r="AN108" s="55"/>
      <c r="AO108" s="55"/>
      <c r="AP108" s="55"/>
      <c r="AQ108" s="55"/>
      <c r="AR108" s="55"/>
      <c r="AS108" s="55"/>
      <c r="AT108" s="55"/>
      <c r="AU108" s="55"/>
      <c r="AV108" s="55"/>
      <c r="AW108" s="55"/>
      <c r="AX108" s="55"/>
      <c r="AY108" s="133"/>
      <c r="AZ108" s="133"/>
      <c r="BA108" s="133"/>
      <c r="BB108" s="133"/>
      <c r="BC108" s="133"/>
      <c r="BD108" s="133"/>
      <c r="BE108" s="133"/>
      <c r="BF108" s="133"/>
      <c r="BG108" s="133"/>
      <c r="BH108" s="133"/>
    </row>
    <row r="109" spans="40:60">
      <c r="AN109" s="55"/>
      <c r="AO109" s="55"/>
      <c r="AP109" s="55"/>
      <c r="AQ109" s="55"/>
      <c r="AR109" s="55"/>
      <c r="AS109" s="55"/>
      <c r="AT109" s="55"/>
      <c r="AU109" s="55"/>
      <c r="AV109" s="55"/>
      <c r="AW109" s="55"/>
      <c r="AX109" s="55"/>
      <c r="AY109" s="133"/>
      <c r="AZ109" s="133"/>
      <c r="BA109" s="133"/>
      <c r="BB109" s="133"/>
      <c r="BC109" s="133"/>
      <c r="BD109" s="133"/>
      <c r="BE109" s="133"/>
      <c r="BF109" s="133"/>
      <c r="BG109" s="133"/>
      <c r="BH109" s="133"/>
    </row>
    <row r="110" spans="40:60">
      <c r="AN110" s="55"/>
      <c r="AO110" s="55"/>
      <c r="AP110" s="55"/>
      <c r="AQ110" s="55"/>
      <c r="AR110" s="55"/>
      <c r="AS110" s="55"/>
      <c r="AT110" s="55"/>
      <c r="AU110" s="55"/>
      <c r="AV110" s="55"/>
      <c r="AW110" s="55"/>
      <c r="AX110" s="55"/>
      <c r="AY110" s="133"/>
      <c r="AZ110" s="133"/>
      <c r="BA110" s="133"/>
      <c r="BB110" s="133"/>
      <c r="BC110" s="133"/>
      <c r="BD110" s="133"/>
      <c r="BE110" s="133"/>
      <c r="BF110" s="133"/>
      <c r="BG110" s="133"/>
      <c r="BH110" s="133"/>
    </row>
    <row r="111" spans="40:60">
      <c r="AN111" s="55"/>
      <c r="AO111" s="55"/>
      <c r="AP111" s="55"/>
      <c r="AQ111" s="55"/>
      <c r="AR111" s="55"/>
      <c r="AS111" s="55"/>
      <c r="AT111" s="55"/>
      <c r="AU111" s="55"/>
      <c r="AV111" s="55"/>
      <c r="AW111" s="55"/>
      <c r="AX111" s="55"/>
      <c r="AY111" s="133"/>
      <c r="AZ111" s="133"/>
      <c r="BA111" s="133"/>
      <c r="BB111" s="133"/>
      <c r="BC111" s="133"/>
      <c r="BD111" s="133"/>
      <c r="BE111" s="133"/>
      <c r="BF111" s="133"/>
      <c r="BG111" s="133"/>
      <c r="BH111" s="133"/>
    </row>
    <row r="112" spans="40:60">
      <c r="AN112" s="55"/>
      <c r="AO112" s="55"/>
      <c r="AP112" s="55"/>
      <c r="AQ112" s="55"/>
      <c r="AR112" s="55"/>
      <c r="AS112" s="55"/>
      <c r="AT112" s="55"/>
      <c r="AU112" s="55"/>
      <c r="AV112" s="55"/>
      <c r="AW112" s="55"/>
      <c r="AX112" s="55"/>
      <c r="AY112" s="133"/>
      <c r="AZ112" s="133"/>
      <c r="BA112" s="133"/>
      <c r="BB112" s="133"/>
      <c r="BC112" s="133"/>
      <c r="BD112" s="133"/>
      <c r="BE112" s="133"/>
      <c r="BF112" s="133"/>
      <c r="BG112" s="133"/>
      <c r="BH112" s="133"/>
    </row>
    <row r="113" spans="40:60">
      <c r="AN113" s="55"/>
      <c r="AO113" s="55"/>
      <c r="AP113" s="55"/>
      <c r="AQ113" s="55"/>
      <c r="AR113" s="55"/>
      <c r="AS113" s="55"/>
      <c r="AT113" s="55"/>
      <c r="AU113" s="55"/>
      <c r="AV113" s="55"/>
      <c r="AW113" s="55"/>
      <c r="AX113" s="55"/>
      <c r="AY113" s="133"/>
      <c r="AZ113" s="133"/>
      <c r="BA113" s="133"/>
      <c r="BB113" s="133"/>
      <c r="BC113" s="133"/>
      <c r="BD113" s="133"/>
      <c r="BE113" s="133"/>
      <c r="BF113" s="133"/>
      <c r="BG113" s="133"/>
      <c r="BH113" s="133"/>
    </row>
    <row r="114" spans="40:60">
      <c r="AN114" s="55"/>
      <c r="AO114" s="55"/>
      <c r="AP114" s="55"/>
      <c r="AQ114" s="55"/>
      <c r="AR114" s="55"/>
      <c r="AS114" s="55"/>
      <c r="AT114" s="55"/>
      <c r="AU114" s="55"/>
      <c r="AV114" s="55"/>
      <c r="AW114" s="55"/>
      <c r="AX114" s="55"/>
      <c r="AY114" s="133"/>
      <c r="AZ114" s="133"/>
      <c r="BA114" s="133"/>
      <c r="BB114" s="133"/>
      <c r="BC114" s="133"/>
      <c r="BD114" s="133"/>
      <c r="BE114" s="133"/>
      <c r="BF114" s="133"/>
      <c r="BG114" s="133"/>
      <c r="BH114" s="133"/>
    </row>
    <row r="115" spans="40:60">
      <c r="AN115" s="55"/>
      <c r="AO115" s="55"/>
      <c r="AP115" s="55"/>
      <c r="AQ115" s="55"/>
      <c r="AR115" s="55"/>
      <c r="AS115" s="55"/>
      <c r="AT115" s="55"/>
      <c r="AU115" s="55"/>
      <c r="AV115" s="55"/>
      <c r="AW115" s="55"/>
      <c r="AX115" s="55"/>
      <c r="AY115" s="133"/>
      <c r="AZ115" s="133"/>
      <c r="BA115" s="133"/>
      <c r="BB115" s="133"/>
      <c r="BC115" s="133"/>
      <c r="BD115" s="133"/>
      <c r="BE115" s="133"/>
      <c r="BF115" s="133"/>
      <c r="BG115" s="133"/>
      <c r="BH115" s="133"/>
    </row>
    <row r="116" spans="40:60">
      <c r="AN116" s="55"/>
      <c r="AO116" s="55"/>
      <c r="AP116" s="55"/>
      <c r="AQ116" s="55"/>
      <c r="AR116" s="55"/>
      <c r="AS116" s="55"/>
      <c r="AT116" s="55"/>
      <c r="AU116" s="55"/>
      <c r="AV116" s="55"/>
      <c r="AW116" s="55"/>
      <c r="AX116" s="55"/>
      <c r="AY116" s="133"/>
      <c r="AZ116" s="133"/>
      <c r="BA116" s="133"/>
      <c r="BB116" s="133"/>
      <c r="BC116" s="133"/>
      <c r="BD116" s="133"/>
      <c r="BE116" s="133"/>
      <c r="BF116" s="133"/>
      <c r="BG116" s="133"/>
      <c r="BH116" s="133"/>
    </row>
    <row r="117" spans="40:60">
      <c r="AN117" s="55"/>
      <c r="AO117" s="55"/>
      <c r="AP117" s="55"/>
      <c r="AQ117" s="55"/>
      <c r="AR117" s="55"/>
      <c r="AS117" s="55"/>
      <c r="AT117" s="55"/>
      <c r="AU117" s="55"/>
      <c r="AV117" s="55"/>
      <c r="AW117" s="55"/>
      <c r="AX117" s="55"/>
      <c r="AY117" s="133"/>
      <c r="AZ117" s="133"/>
      <c r="BA117" s="133"/>
      <c r="BB117" s="133"/>
      <c r="BC117" s="133"/>
      <c r="BD117" s="133"/>
      <c r="BE117" s="133"/>
      <c r="BF117" s="133"/>
      <c r="BG117" s="133"/>
      <c r="BH117" s="133"/>
    </row>
    <row r="118" spans="40:60">
      <c r="AN118" s="55"/>
      <c r="AO118" s="55"/>
      <c r="AP118" s="55"/>
      <c r="AQ118" s="55"/>
      <c r="AR118" s="55"/>
      <c r="AS118" s="55"/>
      <c r="AT118" s="55"/>
      <c r="AU118" s="55"/>
      <c r="AV118" s="55"/>
      <c r="AW118" s="55"/>
      <c r="AX118" s="55"/>
      <c r="AY118" s="133"/>
      <c r="AZ118" s="133"/>
      <c r="BA118" s="133"/>
      <c r="BB118" s="133"/>
      <c r="BC118" s="133"/>
      <c r="BD118" s="133"/>
      <c r="BE118" s="133"/>
      <c r="BF118" s="133"/>
      <c r="BG118" s="133"/>
      <c r="BH118" s="133"/>
    </row>
    <row r="119" spans="40:60">
      <c r="AN119" s="55"/>
      <c r="AO119" s="55"/>
      <c r="AP119" s="55"/>
      <c r="AQ119" s="55"/>
      <c r="AR119" s="55"/>
      <c r="AS119" s="55"/>
      <c r="AT119" s="55"/>
      <c r="AU119" s="55"/>
      <c r="AV119" s="55"/>
      <c r="AW119" s="55"/>
      <c r="AX119" s="55"/>
      <c r="AY119" s="133"/>
      <c r="AZ119" s="133"/>
      <c r="BA119" s="133"/>
      <c r="BB119" s="133"/>
      <c r="BC119" s="133"/>
      <c r="BD119" s="133"/>
      <c r="BE119" s="133"/>
      <c r="BF119" s="133"/>
      <c r="BG119" s="133"/>
      <c r="BH119" s="133"/>
    </row>
    <row r="120" spans="40:60">
      <c r="AN120" s="55"/>
      <c r="AO120" s="55"/>
      <c r="AP120" s="55"/>
      <c r="AQ120" s="55"/>
      <c r="AR120" s="55"/>
      <c r="AS120" s="55"/>
      <c r="AT120" s="55"/>
      <c r="AU120" s="55"/>
      <c r="AV120" s="55"/>
      <c r="AW120" s="55"/>
      <c r="AX120" s="55"/>
      <c r="AY120" s="133"/>
      <c r="AZ120" s="133"/>
      <c r="BA120" s="133"/>
      <c r="BB120" s="133"/>
      <c r="BC120" s="133"/>
      <c r="BD120" s="133"/>
      <c r="BE120" s="133"/>
      <c r="BF120" s="133"/>
      <c r="BG120" s="133"/>
      <c r="BH120" s="133"/>
    </row>
    <row r="121" spans="40:60">
      <c r="AN121" s="55"/>
      <c r="AO121" s="55"/>
      <c r="AP121" s="55"/>
      <c r="AQ121" s="55"/>
      <c r="AR121" s="55"/>
      <c r="AS121" s="55"/>
      <c r="AT121" s="55"/>
      <c r="AU121" s="55"/>
      <c r="AV121" s="55"/>
      <c r="AW121" s="55"/>
      <c r="AX121" s="55"/>
      <c r="AY121" s="133"/>
      <c r="AZ121" s="133"/>
      <c r="BA121" s="133"/>
      <c r="BB121" s="133"/>
      <c r="BC121" s="133"/>
      <c r="BD121" s="133"/>
      <c r="BE121" s="133"/>
      <c r="BF121" s="133"/>
      <c r="BG121" s="133"/>
      <c r="BH121" s="133"/>
    </row>
    <row r="122" spans="40:60">
      <c r="AN122" s="55"/>
      <c r="AO122" s="55"/>
      <c r="AP122" s="55"/>
      <c r="AQ122" s="55"/>
      <c r="AR122" s="55"/>
      <c r="AS122" s="55"/>
      <c r="AT122" s="55"/>
      <c r="AU122" s="55"/>
      <c r="AV122" s="55"/>
      <c r="AW122" s="55"/>
      <c r="AX122" s="55"/>
      <c r="AY122" s="133"/>
      <c r="AZ122" s="133"/>
      <c r="BA122" s="133"/>
      <c r="BB122" s="133"/>
      <c r="BC122" s="133"/>
      <c r="BD122" s="133"/>
      <c r="BE122" s="133"/>
      <c r="BF122" s="133"/>
      <c r="BG122" s="133"/>
      <c r="BH122" s="133"/>
    </row>
    <row r="123" spans="40:60">
      <c r="AN123" s="55"/>
      <c r="AO123" s="55"/>
      <c r="AP123" s="55"/>
      <c r="AQ123" s="55"/>
      <c r="AR123" s="55"/>
      <c r="AS123" s="55"/>
      <c r="AT123" s="55"/>
      <c r="AU123" s="55"/>
      <c r="AV123" s="55"/>
      <c r="AW123" s="55"/>
      <c r="AX123" s="55"/>
      <c r="AY123" s="133"/>
      <c r="AZ123" s="133"/>
      <c r="BA123" s="133"/>
      <c r="BB123" s="133"/>
      <c r="BC123" s="133"/>
      <c r="BD123" s="133"/>
      <c r="BE123" s="133"/>
      <c r="BF123" s="133"/>
      <c r="BG123" s="133"/>
      <c r="BH123" s="133"/>
    </row>
    <row r="124" spans="40:60">
      <c r="AN124" s="55"/>
      <c r="AO124" s="55"/>
      <c r="AP124" s="55"/>
      <c r="AQ124" s="55"/>
      <c r="AR124" s="55"/>
      <c r="AS124" s="55"/>
      <c r="AT124" s="55"/>
      <c r="AU124" s="55"/>
      <c r="AV124" s="55"/>
      <c r="AW124" s="55"/>
      <c r="AX124" s="55"/>
      <c r="AY124" s="133"/>
      <c r="AZ124" s="133"/>
      <c r="BA124" s="133"/>
      <c r="BB124" s="133"/>
      <c r="BC124" s="133"/>
      <c r="BD124" s="133"/>
      <c r="BE124" s="133"/>
      <c r="BF124" s="133"/>
      <c r="BG124" s="133"/>
      <c r="BH124" s="133"/>
    </row>
    <row r="125" spans="40:60">
      <c r="AN125" s="55"/>
      <c r="AO125" s="55"/>
      <c r="AP125" s="55"/>
      <c r="AQ125" s="55"/>
      <c r="AR125" s="55"/>
      <c r="AS125" s="55"/>
      <c r="AT125" s="55"/>
      <c r="AU125" s="55"/>
      <c r="AV125" s="55"/>
      <c r="AW125" s="55"/>
      <c r="AX125" s="55"/>
      <c r="AY125" s="133"/>
      <c r="AZ125" s="133"/>
      <c r="BA125" s="133"/>
      <c r="BB125" s="133"/>
      <c r="BC125" s="133"/>
      <c r="BD125" s="133"/>
      <c r="BE125" s="133"/>
      <c r="BF125" s="133"/>
      <c r="BG125" s="133"/>
      <c r="BH125" s="133"/>
    </row>
    <row r="126" spans="40:60">
      <c r="BF126" s="133"/>
      <c r="BG126" s="133"/>
      <c r="BH126" s="133"/>
    </row>
  </sheetData>
  <mergeCells count="250">
    <mergeCell ref="AO9:AX9"/>
    <mergeCell ref="AO31:AX31"/>
    <mergeCell ref="AO32:AX33"/>
    <mergeCell ref="AO34:AX34"/>
    <mergeCell ref="AO46:AX47"/>
    <mergeCell ref="AO48:AX48"/>
    <mergeCell ref="AO49:AX50"/>
    <mergeCell ref="AO41:AX41"/>
    <mergeCell ref="AO45:AX45"/>
    <mergeCell ref="AO36:AX36"/>
    <mergeCell ref="AO38:AX38"/>
    <mergeCell ref="AO27:AX27"/>
    <mergeCell ref="AO43:AX43"/>
    <mergeCell ref="AO44:AX44"/>
    <mergeCell ref="AC26:AH26"/>
    <mergeCell ref="AI26:AN26"/>
    <mergeCell ref="AO26:AX26"/>
    <mergeCell ref="AO15:AX16"/>
    <mergeCell ref="AO17:AX17"/>
    <mergeCell ref="P15:AH16"/>
    <mergeCell ref="P17:AH17"/>
    <mergeCell ref="AC18:AH18"/>
    <mergeCell ref="P18:V18"/>
    <mergeCell ref="W18:AB18"/>
    <mergeCell ref="P24:V24"/>
    <mergeCell ref="AO25:AX25"/>
    <mergeCell ref="AI15:AN16"/>
    <mergeCell ref="AI17:AN17"/>
    <mergeCell ref="AI19:AN19"/>
    <mergeCell ref="W19:AB19"/>
    <mergeCell ref="AC19:AH19"/>
    <mergeCell ref="E20:AN20"/>
    <mergeCell ref="AC5:AH5"/>
    <mergeCell ref="P5:V5"/>
    <mergeCell ref="W5:AB5"/>
    <mergeCell ref="W7:AB7"/>
    <mergeCell ref="W8:AB8"/>
    <mergeCell ref="AI18:AN18"/>
    <mergeCell ref="AC9:AH9"/>
    <mergeCell ref="AI9:AN9"/>
    <mergeCell ref="E7:O7"/>
    <mergeCell ref="E6:O6"/>
    <mergeCell ref="AI5:AN5"/>
    <mergeCell ref="E10:O10"/>
    <mergeCell ref="P10:V10"/>
    <mergeCell ref="W10:AH10"/>
    <mergeCell ref="AI10:AN10"/>
    <mergeCell ref="P4:V4"/>
    <mergeCell ref="W4:AB4"/>
    <mergeCell ref="AC4:AH4"/>
    <mergeCell ref="AI4:AN4"/>
    <mergeCell ref="C2:H2"/>
    <mergeCell ref="AG2:AN2"/>
    <mergeCell ref="E23:O23"/>
    <mergeCell ref="AO19:AX19"/>
    <mergeCell ref="AO18:AX18"/>
    <mergeCell ref="AO20:AX20"/>
    <mergeCell ref="AO21:AX21"/>
    <mergeCell ref="A21:D36"/>
    <mergeCell ref="E21:O21"/>
    <mergeCell ref="P21:V21"/>
    <mergeCell ref="W21:AB21"/>
    <mergeCell ref="AC22:AH22"/>
    <mergeCell ref="AI22:AN22"/>
    <mergeCell ref="AC23:AH23"/>
    <mergeCell ref="AI23:AN23"/>
    <mergeCell ref="P36:V36"/>
    <mergeCell ref="W36:AB36"/>
    <mergeCell ref="AC36:AH36"/>
    <mergeCell ref="P25:V25"/>
    <mergeCell ref="E35:O35"/>
    <mergeCell ref="A1:AX1"/>
    <mergeCell ref="AC2:AF2"/>
    <mergeCell ref="AO4:AX4"/>
    <mergeCell ref="E5:O5"/>
    <mergeCell ref="AO5:AX5"/>
    <mergeCell ref="A3:AN3"/>
    <mergeCell ref="AO3:AX3"/>
    <mergeCell ref="AC6:AH6"/>
    <mergeCell ref="AC7:AH7"/>
    <mergeCell ref="P6:V6"/>
    <mergeCell ref="P7:V7"/>
    <mergeCell ref="W6:AB6"/>
    <mergeCell ref="A4:D19"/>
    <mergeCell ref="E4:O4"/>
    <mergeCell ref="E19:O19"/>
    <mergeCell ref="E15:J17"/>
    <mergeCell ref="K17:O17"/>
    <mergeCell ref="K2:T2"/>
    <mergeCell ref="K12:O13"/>
    <mergeCell ref="K15:O16"/>
    <mergeCell ref="P19:V19"/>
    <mergeCell ref="E18:O18"/>
    <mergeCell ref="P14:AH14"/>
    <mergeCell ref="X2:AA2"/>
    <mergeCell ref="K49:O50"/>
    <mergeCell ref="P39:V39"/>
    <mergeCell ref="AO40:AX40"/>
    <mergeCell ref="P40:V40"/>
    <mergeCell ref="W39:AB39"/>
    <mergeCell ref="K32:O33"/>
    <mergeCell ref="AO42:AX42"/>
    <mergeCell ref="E36:O36"/>
    <mergeCell ref="E43:O43"/>
    <mergeCell ref="P43:V43"/>
    <mergeCell ref="W43:AB43"/>
    <mergeCell ref="AC43:AH43"/>
    <mergeCell ref="AI43:AN43"/>
    <mergeCell ref="E44:O44"/>
    <mergeCell ref="P44:V44"/>
    <mergeCell ref="W44:AH44"/>
    <mergeCell ref="AI49:AN50"/>
    <mergeCell ref="P32:AH33"/>
    <mergeCell ref="P34:AH34"/>
    <mergeCell ref="E46:J48"/>
    <mergeCell ref="E45:O45"/>
    <mergeCell ref="AI45:AN45"/>
    <mergeCell ref="K48:O48"/>
    <mergeCell ref="P35:V35"/>
    <mergeCell ref="E39:O39"/>
    <mergeCell ref="AI36:AN36"/>
    <mergeCell ref="P46:AH47"/>
    <mergeCell ref="P48:AH48"/>
    <mergeCell ref="AI46:AN47"/>
    <mergeCell ref="AI40:AN40"/>
    <mergeCell ref="AI42:AN42"/>
    <mergeCell ref="K46:O47"/>
    <mergeCell ref="P42:V42"/>
    <mergeCell ref="P37:AN37"/>
    <mergeCell ref="AC39:AH39"/>
    <mergeCell ref="AC40:AH40"/>
    <mergeCell ref="AC41:AH41"/>
    <mergeCell ref="AC42:AH42"/>
    <mergeCell ref="AI39:AN39"/>
    <mergeCell ref="AI41:AN41"/>
    <mergeCell ref="E29:J31"/>
    <mergeCell ref="E24:O24"/>
    <mergeCell ref="E25:O25"/>
    <mergeCell ref="E28:O28"/>
    <mergeCell ref="AI28:AN28"/>
    <mergeCell ref="K29:O30"/>
    <mergeCell ref="W22:AB22"/>
    <mergeCell ref="W25:AB25"/>
    <mergeCell ref="E27:O27"/>
    <mergeCell ref="AI31:AN31"/>
    <mergeCell ref="AI24:AN24"/>
    <mergeCell ref="AC25:AH25"/>
    <mergeCell ref="AI25:AN25"/>
    <mergeCell ref="K31:O31"/>
    <mergeCell ref="P27:V27"/>
    <mergeCell ref="W27:AH27"/>
    <mergeCell ref="AI27:AN27"/>
    <mergeCell ref="P29:AH30"/>
    <mergeCell ref="P31:AH31"/>
    <mergeCell ref="W23:AB23"/>
    <mergeCell ref="W24:AB24"/>
    <mergeCell ref="AC24:AH24"/>
    <mergeCell ref="E22:O22"/>
    <mergeCell ref="E26:O26"/>
    <mergeCell ref="E32:J34"/>
    <mergeCell ref="A38:D53"/>
    <mergeCell ref="E38:O38"/>
    <mergeCell ref="P38:V38"/>
    <mergeCell ref="W38:AB38"/>
    <mergeCell ref="AC38:AH38"/>
    <mergeCell ref="AI38:AN38"/>
    <mergeCell ref="E40:O40"/>
    <mergeCell ref="E41:O41"/>
    <mergeCell ref="E53:O53"/>
    <mergeCell ref="E52:O52"/>
    <mergeCell ref="E42:O42"/>
    <mergeCell ref="K51:O51"/>
    <mergeCell ref="E49:J51"/>
    <mergeCell ref="P52:V52"/>
    <mergeCell ref="AI34:AN34"/>
    <mergeCell ref="AI35:AN35"/>
    <mergeCell ref="K34:O34"/>
    <mergeCell ref="P53:V53"/>
    <mergeCell ref="W53:AB53"/>
    <mergeCell ref="AC53:AH53"/>
    <mergeCell ref="AI53:AN53"/>
    <mergeCell ref="AI48:AN48"/>
    <mergeCell ref="W35:AB35"/>
    <mergeCell ref="AO6:AX6"/>
    <mergeCell ref="E12:J14"/>
    <mergeCell ref="E11:O11"/>
    <mergeCell ref="E8:O8"/>
    <mergeCell ref="K14:O14"/>
    <mergeCell ref="AI8:AN8"/>
    <mergeCell ref="P12:AH13"/>
    <mergeCell ref="AI14:AN14"/>
    <mergeCell ref="AI12:AN13"/>
    <mergeCell ref="AI6:AN6"/>
    <mergeCell ref="AI7:AN7"/>
    <mergeCell ref="AO8:AX8"/>
    <mergeCell ref="AC8:AH8"/>
    <mergeCell ref="P8:V8"/>
    <mergeCell ref="AO12:AX13"/>
    <mergeCell ref="AO14:AX14"/>
    <mergeCell ref="AO11:AX11"/>
    <mergeCell ref="AI11:AN11"/>
    <mergeCell ref="P11:AH11"/>
    <mergeCell ref="E9:O9"/>
    <mergeCell ref="P9:V9"/>
    <mergeCell ref="W9:AB9"/>
    <mergeCell ref="AO7:AX7"/>
    <mergeCell ref="AO10:AX10"/>
    <mergeCell ref="BH36:BK36"/>
    <mergeCell ref="BH31:BH35"/>
    <mergeCell ref="AC21:AH21"/>
    <mergeCell ref="AI21:AN21"/>
    <mergeCell ref="P22:V22"/>
    <mergeCell ref="P23:V23"/>
    <mergeCell ref="P41:V41"/>
    <mergeCell ref="W40:AB40"/>
    <mergeCell ref="AC52:AH52"/>
    <mergeCell ref="AI52:AN52"/>
    <mergeCell ref="P28:AH28"/>
    <mergeCell ref="AI51:AN51"/>
    <mergeCell ref="W52:AB52"/>
    <mergeCell ref="P51:AH51"/>
    <mergeCell ref="AI44:AN44"/>
    <mergeCell ref="AI29:AN30"/>
    <mergeCell ref="AI32:AN33"/>
    <mergeCell ref="P49:AH50"/>
    <mergeCell ref="P45:AH45"/>
    <mergeCell ref="W41:AB41"/>
    <mergeCell ref="W42:AB42"/>
    <mergeCell ref="AC35:AH35"/>
    <mergeCell ref="P26:V26"/>
    <mergeCell ref="W26:AB26"/>
    <mergeCell ref="AO53:AX53"/>
    <mergeCell ref="AO52:AX52"/>
    <mergeCell ref="AO51:AX51"/>
    <mergeCell ref="AO39:AX39"/>
    <mergeCell ref="AO35:AX35"/>
    <mergeCell ref="AO22:AX22"/>
    <mergeCell ref="AO24:AX24"/>
    <mergeCell ref="AO28:AX28"/>
    <mergeCell ref="AO23:AX23"/>
    <mergeCell ref="AO29:AX30"/>
    <mergeCell ref="BI31:BI35"/>
    <mergeCell ref="BJ31:BJ35"/>
    <mergeCell ref="BK31:BK35"/>
    <mergeCell ref="BH24:BI24"/>
    <mergeCell ref="BL24:BM24"/>
    <mergeCell ref="BP22:BS22"/>
    <mergeCell ref="BP24:BQ24"/>
    <mergeCell ref="BR24:BS24"/>
    <mergeCell ref="BF12:BF14"/>
  </mergeCells>
  <phoneticPr fontId="3" type="noConversion"/>
  <pageMargins left="0.7" right="0.7" top="0.75" bottom="0.75" header="0.3" footer="0.3"/>
  <ignoredErrors>
    <ignoredError sqref="E11:AN11 E8:O8 AD8:AH8 E9:O9 AD9:AH9 E10:P10 Q10:AH10 E13:O13 E12:O12 E20:AN20 E14:O17 P36:AB36 AJ10:AN10 P28:AN28 P27:AH27 AJ27:AN27 E18:O19 P19:AB19 P44:AH44 BY1:BY9 BV1 E5:O5 BQ1:BR2 BP1:BP4 CA34:CA36 AJ18:AN18 AD5:AH5 AJ5:AN5 AD6:AH6 AJ6:AN6 AD7:AH7 AJ7:AN7 AJ8:AN8 AJ9:AN9 E6:O6 E7:O7 Q9:V9 Q8:V8 Q7:V7 Q6:V6 X7:AB7 X8:AB8 X6:AB6 X9:AB9 P9 P7 P6 P8 W6 W7 W8 W9 BH20:BJ20 BH4:BJ4 AD22:AH22 AD23:AH23 AD24:AH24 AD25:AH25 AD26:AH26 AJ22:AN22 AJ23:AN23 AJ24:AN24 AJ25:AN25 AJ26:AN26 X25:AB25 X24:AB24 X23:AB23 Q24:V24 Q23:V23 X26:AB26 Q26:V26 Q25:V25 P24 P26 P25 W25 W26 P23 W23 W24 Q5:V5 X5:AB5 P5 W5 AD39:AH39 AD40:AH40 AD41:AH41 AD42:AH42 AD43:AH43 X43:AB43 X42:AB42 X41:AB41 X40:AB40 X39:AB39 Q42:V42 Q41:V41 Q40:V40 Q39:V39 Q43:V43 P42 P43 W43 P39 W39 P40 W40 P41 W41 W42 Q22:V22 X22:AB22 P22 W22 AI53:AN53 X53:AB53 Q53:V53 P53 W52:W53 AI19:AN19 AI36:AN36 AJ15:AN15 AJ12:AN12 AI16:AN16 Q12:AH12 P13:AN13 Q15:AH15 P16:AH16 Q17:AH17 AJ17:AN17 Q14:AH14 AJ14:AN14 P12 P15 P14 AI14 P17 AI17 AI15 AI12 P30:AN30 P33:AN33 AJ34:AN34 Q34:AH34 AJ31:AN31 Q31:AH31 Q29:AH29 Q32:AH32 AJ29:AN29 AJ32:AN32 P32 P29 AI32 AI29 P31 AI31 P34:P35 AI34 AJ49:AN49 AJ46:AN46 Q49:AH49 Q46:AH46 Q48:AH48 AJ48:AN48 Q51:AH51 AJ51:AN51 P50:AN50 P47:AN47 P46 P49 P51 AI51 P48 AI48 AI46 AI49 Q35:W35 X35:AB35 Q52:V52 X52:AB52 P52 Q18:W18 X18:AB18 P18 CA9:CA11 BW1:BX1 BX4:BX5 BW4:BW5 BV4:BV5 BQ4:BR4 BQ3 BV8:BV9 BW8:BW9 BX8:BX9 BV3 BW3:BX3 BV2:BX2 BV6:BX7 CA38:CA40" unlockedFormula="1"/>
    <ignoredError sqref="BR3" formula="1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1"/>
  <sheetViews>
    <sheetView zoomScale="70" zoomScaleNormal="70" workbookViewId="0">
      <selection activeCell="A5" sqref="A5"/>
    </sheetView>
  </sheetViews>
  <sheetFormatPr defaultRowHeight="13.5"/>
  <cols>
    <col min="1" max="1" customWidth="true" style="43" width="82.75" collapsed="false"/>
    <col min="2" max="2" customWidth="true" style="62" width="82.625" collapsed="false"/>
    <col min="3" max="3" customWidth="true" style="63" width="82.625" collapsed="false"/>
    <col min="4" max="6" customWidth="true" style="64" width="82.625" collapsed="false"/>
    <col min="7" max="13" customWidth="true" style="65" width="82.625" collapsed="false"/>
    <col min="14" max="29" customWidth="true" style="43" width="82.625" collapsed="false"/>
    <col min="30" max="16384" style="43" width="9.0" collapsed="false"/>
  </cols>
  <sheetData>
    <row r="1" spans="1:29" ht="20.25">
      <c r="A1" s="35" t="s">
        <v>544</v>
      </c>
    </row>
    <row r="2" spans="1:29">
      <c r="A2" s="48" t="str">
        <f>"站名："&amp;室分验收记录单!E3</f>
        <v>站名：</v>
      </c>
    </row>
    <row r="3" spans="1:29">
      <c r="A3" s="48" t="str">
        <f>"日期："&amp;TEXT(室分验收记录单!Z3,"yyyy/mm/dd")</f>
        <v>日期：</v>
      </c>
    </row>
    <row r="4" spans="1:29" ht="14.25">
      <c r="A4" s="36" t="s">
        <v>126</v>
      </c>
    </row>
    <row r="5" spans="1:29" s="66" customFormat="1" ht="14.25" thickBot="1">
      <c r="A5" s="61" t="str">
        <f>IF(站点验收RRU及合路器勘测报告!V2="","",IF(AND(站点验收RRU及合路器勘测报告!V2&lt;&gt;"",站点验收RRU及合路器勘测报告!Y1&gt;=1),站点验收RRU及合路器勘测报告!V2&amp;"-Floor1",""))</f>
        <v/>
      </c>
      <c r="B5" s="66" t="str">
        <f>IF(站点验收RRU及合路器勘测报告!V2="","",IF(AND(站点验收RRU及合路器勘测报告!V2&lt;&gt;"",站点验收RRU及合路器勘测报告!Y1&gt;=2),站点验收RRU及合路器勘测报告!V2&amp;"-Floor2",""))</f>
        <v/>
      </c>
      <c r="C5" s="66" t="str">
        <f>IF(站点验收RRU及合路器勘测报告!V2="","",IF(AND(站点验收RRU及合路器勘测报告!V2&lt;&gt;"",站点验收RRU及合路器勘测报告!Y1&gt;=3),站点验收RRU及合路器勘测报告!V2&amp;"-Floor3",""))</f>
        <v/>
      </c>
      <c r="D5" s="66" t="str">
        <f>IF(站点验收RRU及合路器勘测报告!V2="","",IF(AND(站点验收RRU及合路器勘测报告!V2&lt;&gt;"",站点验收RRU及合路器勘测报告!Y1&gt;=4),站点验收RRU及合路器勘测报告!V2&amp;"-Floor4",""))</f>
        <v/>
      </c>
      <c r="E5" s="66" t="str">
        <f>IF(站点验收RRU及合路器勘测报告!V2="","",IF(AND(站点验收RRU及合路器勘测报告!V2&lt;&gt;"",站点验收RRU及合路器勘测报告!Y1&gt;=5),站点验收RRU及合路器勘测报告!V2&amp;"-Floor5",""))</f>
        <v/>
      </c>
      <c r="F5" s="66" t="str">
        <f>IF(站点验收RRU及合路器勘测报告!V2="","",IF(AND(站点验收RRU及合路器勘测报告!V2&lt;&gt;"",站点验收RRU及合路器勘测报告!Y1&gt;=6),站点验收RRU及合路器勘测报告!V2&amp;"-Floor6",""))</f>
        <v/>
      </c>
      <c r="G5" s="66" t="str">
        <f>IF(站点验收RRU及合路器勘测报告!V2="","",IF(AND(站点验收RRU及合路器勘测报告!V2&lt;&gt;"",站点验收RRU及合路器勘测报告!Y1&gt;=7),站点验收RRU及合路器勘测报告!V2&amp;"-Floor7",""))</f>
        <v/>
      </c>
      <c r="H5" s="66" t="str">
        <f>IF(站点验收RRU及合路器勘测报告!V2="","",IF(AND(站点验收RRU及合路器勘测报告!V2&lt;&gt;"",站点验收RRU及合路器勘测报告!Y1&gt;=8),站点验收RRU及合路器勘测报告!V2&amp;"-Floor8",""))</f>
        <v/>
      </c>
      <c r="I5" s="66" t="str">
        <f>IF(站点验收RRU及合路器勘测报告!V2="","",IF(AND(站点验收RRU及合路器勘测报告!V2&lt;&gt;"",站点验收RRU及合路器勘测报告!Y1&gt;=9),站点验收RRU及合路器勘测报告!V2&amp;"-Floor9",""))</f>
        <v/>
      </c>
      <c r="J5" s="66" t="str">
        <f>IF(站点验收RRU及合路器勘测报告!V2="","",IF(AND(站点验收RRU及合路器勘测报告!V2&lt;&gt;"",站点验收RRU及合路器勘测报告!Y1&gt;=10),站点验收RRU及合路器勘测报告!V2&amp;"-Floor10",""))</f>
        <v/>
      </c>
      <c r="K5" s="66" t="str">
        <f>IF(站点验收RRU及合路器勘测报告!V2="","",IF(AND(站点验收RRU及合路器勘测报告!V2&lt;&gt;"",站点验收RRU及合路器勘测报告!Y1&gt;=11),站点验收RRU及合路器勘测报告!V2&amp;"-Floor11",""))</f>
        <v/>
      </c>
      <c r="L5" s="66" t="str">
        <f>IF(站点验收RRU及合路器勘测报告!V2="","",IF(AND(站点验收RRU及合路器勘测报告!V2&lt;&gt;"",站点验收RRU及合路器勘测报告!Y1&gt;=12),站点验收RRU及合路器勘测报告!V2&amp;"-Floor12",""))</f>
        <v/>
      </c>
      <c r="M5" s="66" t="str">
        <f>IF(站点验收RRU及合路器勘测报告!V2="","",IF(AND(站点验收RRU及合路器勘测报告!V2&lt;&gt;"",站点验收RRU及合路器勘测报告!Y1&gt;=13),站点验收RRU及合路器勘测报告!V2&amp;"-Floor13",""))</f>
        <v/>
      </c>
      <c r="N5" s="66" t="str">
        <f>IF(站点验收RRU及合路器勘测报告!V2="","",IF(AND(站点验收RRU及合路器勘测报告!V2&lt;&gt;"",站点验收RRU及合路器勘测报告!Y1&gt;=14),站点验收RRU及合路器勘测报告!V2&amp;"-Floor14",""))</f>
        <v/>
      </c>
      <c r="O5" s="66" t="str">
        <f>IF(站点验收RRU及合路器勘测报告!V2="","",IF(AND(站点验收RRU及合路器勘测报告!V2&lt;&gt;"",站点验收RRU及合路器勘测报告!Y1&gt;=15),站点验收RRU及合路器勘测报告!V2&amp;"-Floor15",""))</f>
        <v/>
      </c>
      <c r="P5" s="66" t="str">
        <f>IF(站点验收RRU及合路器勘测报告!V2="","",IF(AND(站点验收RRU及合路器勘测报告!V2&lt;&gt;"",站点验收RRU及合路器勘测报告!Y1&gt;=16),站点验收RRU及合路器勘测报告!V2&amp;"-Floor16",""))</f>
        <v/>
      </c>
      <c r="Q5" s="66" t="str">
        <f>IF(站点验收RRU及合路器勘测报告!V2="","",IF(AND(站点验收RRU及合路器勘测报告!V2&lt;&gt;"",站点验收RRU及合路器勘测报告!Y1&gt;=17),站点验收RRU及合路器勘测报告!V2&amp;"-Floor17",""))</f>
        <v/>
      </c>
      <c r="R5" s="66" t="str">
        <f>IF(站点验收RRU及合路器勘测报告!V2="","",IF(AND(站点验收RRU及合路器勘测报告!V2&lt;&gt;"",站点验收RRU及合路器勘测报告!Y1&gt;=18),站点验收RRU及合路器勘测报告!V2&amp;"-Floor18",""))</f>
        <v/>
      </c>
      <c r="S5" s="66" t="str">
        <f>IF(站点验收RRU及合路器勘测报告!V2="","",IF(AND(站点验收RRU及合路器勘测报告!V2&lt;&gt;"",站点验收RRU及合路器勘测报告!Y1&gt;=19),站点验收RRU及合路器勘测报告!V2&amp;"-Floor19",""))</f>
        <v/>
      </c>
      <c r="T5" s="66" t="str">
        <f>IF(站点验收RRU及合路器勘测报告!V2="","",IF(AND(站点验收RRU及合路器勘测报告!V2&lt;&gt;"",站点验收RRU及合路器勘测报告!Y1&gt;=20),站点验收RRU及合路器勘测报告!V2&amp;"-Floor20",""))</f>
        <v/>
      </c>
      <c r="U5" s="66" t="str">
        <f>IF(站点验收RRU及合路器勘测报告!V2="","",IF(AND(站点验收RRU及合路器勘测报告!V2&lt;&gt;"",站点验收RRU及合路器勘测报告!Y1&gt;=21),站点验收RRU及合路器勘测报告!V2&amp;"-Floor21",""))</f>
        <v/>
      </c>
      <c r="V5" s="66" t="str">
        <f>IF(站点验收RRU及合路器勘测报告!V2="","",IF(AND(站点验收RRU及合路器勘测报告!V2&lt;&gt;"",站点验收RRU及合路器勘测报告!Y1&gt;=22),站点验收RRU及合路器勘测报告!V2&amp;"-Floor22",""))</f>
        <v/>
      </c>
      <c r="W5" s="66" t="str">
        <f>IF(站点验收RRU及合路器勘测报告!V2="","",IF(AND(站点验收RRU及合路器勘测报告!V2&lt;&gt;"",站点验收RRU及合路器勘测报告!Y1&gt;=23),站点验收RRU及合路器勘测报告!V2&amp;"-Floor23",""))</f>
        <v/>
      </c>
      <c r="X5" s="66" t="str">
        <f>IF(站点验收RRU及合路器勘测报告!V2="","",IF(AND(站点验收RRU及合路器勘测报告!V2&lt;&gt;"",站点验收RRU及合路器勘测报告!Y1&gt;=24),站点验收RRU及合路器勘测报告!V2&amp;"-Floor24",""))</f>
        <v/>
      </c>
      <c r="Y5" s="66" t="str">
        <f>IF(站点验收RRU及合路器勘测报告!V2="","",IF(AND(站点验收RRU及合路器勘测报告!V2&lt;&gt;"",站点验收RRU及合路器勘测报告!Y1&gt;=25),站点验收RRU及合路器勘测报告!V2&amp;"-Floor25",""))</f>
        <v/>
      </c>
      <c r="Z5" s="66" t="str">
        <f>IF(站点验收RRU及合路器勘测报告!V2="","",IF(AND(站点验收RRU及合路器勘测报告!V2&lt;&gt;"",站点验收RRU及合路器勘测报告!Y1&gt;=26),站点验收RRU及合路器勘测报告!V2&amp;"-Floor26",""))</f>
        <v/>
      </c>
      <c r="AA5" s="66" t="str">
        <f>IF(站点验收RRU及合路器勘测报告!V2="","",IF(AND(站点验收RRU及合路器勘测报告!V2&lt;&gt;"",站点验收RRU及合路器勘测报告!Y1&gt;=27),站点验收RRU及合路器勘测报告!V2&amp;"-Floor27,"""))</f>
        <v/>
      </c>
      <c r="AB5" s="66" t="str">
        <f>IF(站点验收RRU及合路器勘测报告!V2="","",IF(AND(站点验收RRU及合路器勘测报告!V2&lt;&gt;"",站点验收RRU及合路器勘测报告!Y1&gt;=28),站点验收RRU及合路器勘测报告!V2&amp;"-Floor28",""))</f>
        <v/>
      </c>
      <c r="AC5" s="66" t="str">
        <f>IF(站点验收RRU及合路器勘测报告!V2="","",IF(AND(站点验收RRU及合路器勘测报告!V2&lt;&gt;"",站点验收RRU及合路器勘测报告!Y1&gt;=29),站点验收RRU及合路器勘测报告!V2&amp;"-Floor29",""))</f>
        <v/>
      </c>
    </row>
    <row r="6" spans="1:29" ht="272.25" customHeight="1" thickBot="1">
      <c r="A6" s="49"/>
      <c r="B6" s="51"/>
      <c r="C6" s="52"/>
      <c r="D6" s="52"/>
      <c r="E6" s="52"/>
      <c r="G6"/>
      <c r="I6"/>
      <c r="K6"/>
      <c r="M6"/>
      <c r="O6"/>
    </row>
    <row r="7" spans="1:29" ht="14.25">
      <c r="A7" s="67" t="s">
        <v>300</v>
      </c>
    </row>
    <row r="8" spans="1:29" s="65" customFormat="1" ht="13.5" customHeight="1">
      <c r="A8" s="69"/>
      <c r="B8" s="68"/>
      <c r="C8" s="64"/>
      <c r="D8" s="64"/>
      <c r="E8" s="64"/>
      <c r="F8" s="64"/>
    </row>
    <row r="9" spans="1:29" ht="15" thickBot="1">
      <c r="A9" s="67" t="s">
        <v>111</v>
      </c>
    </row>
    <row r="10" spans="1:29" ht="271.5" customHeight="1" thickBot="1">
      <c r="A10" s="50"/>
      <c r="B10" s="51"/>
      <c r="C10" s="52"/>
      <c r="D10" s="52"/>
      <c r="E10" s="52"/>
      <c r="G10"/>
      <c r="I10"/>
      <c r="K10"/>
      <c r="M10"/>
      <c r="O10"/>
    </row>
    <row r="11" spans="1:29" ht="14.25">
      <c r="A11" s="67" t="s">
        <v>13</v>
      </c>
    </row>
    <row r="12" spans="1:29" s="65" customFormat="1" ht="13.5" customHeight="1">
      <c r="A12" s="71"/>
      <c r="B12" s="68"/>
      <c r="C12" s="64"/>
      <c r="D12" s="64"/>
      <c r="E12" s="64"/>
      <c r="F12" s="64"/>
    </row>
    <row r="13" spans="1:29" ht="15" thickBot="1">
      <c r="A13" s="67" t="s">
        <v>112</v>
      </c>
    </row>
    <row r="14" spans="1:29" ht="271.5" customHeight="1" thickBot="1">
      <c r="A14" s="50"/>
      <c r="B14" s="51"/>
      <c r="C14" s="51"/>
      <c r="D14" s="51"/>
      <c r="E14" s="51"/>
      <c r="G14"/>
      <c r="I14"/>
      <c r="K14"/>
      <c r="M14"/>
      <c r="O14"/>
    </row>
    <row r="15" spans="1:29">
      <c r="A15" s="72" t="s">
        <v>13</v>
      </c>
    </row>
    <row r="16" spans="1:29" s="65" customFormat="1" ht="13.5" customHeight="1">
      <c r="A16" s="71"/>
      <c r="B16" s="68"/>
      <c r="C16" s="64"/>
      <c r="D16" s="64"/>
      <c r="E16" s="64"/>
      <c r="F16" s="64"/>
    </row>
    <row r="17" spans="1:29" ht="15" thickBot="1">
      <c r="A17" s="67" t="s">
        <v>113</v>
      </c>
    </row>
    <row r="18" spans="1:29" ht="272.25" customHeight="1" thickBot="1">
      <c r="A18" s="50"/>
      <c r="B18" s="51"/>
      <c r="C18" s="52"/>
      <c r="D18" s="52"/>
      <c r="E18" s="51"/>
      <c r="G18"/>
      <c r="I18"/>
      <c r="K18"/>
      <c r="M18"/>
      <c r="O18"/>
    </row>
    <row r="19" spans="1:29" ht="14.25">
      <c r="A19" s="67" t="s">
        <v>13</v>
      </c>
    </row>
    <row r="20" spans="1:29" ht="14.25">
      <c r="A20" s="73" t="s">
        <v>145</v>
      </c>
    </row>
    <row r="21" spans="1:29" s="66" customFormat="1" ht="14.25" thickBot="1">
      <c r="A21" s="74" t="str">
        <f>IF(站点验收RRU及合路器勘测报告!V3="","",IF(AND(站点验收RRU及合路器勘测报告!V3&lt;&gt;"",站点验收RRU及合路器勘测报告!Y1&gt;=1),站点验收RRU及合路器勘测报告!V3&amp;"-Floor1",""))</f>
        <v/>
      </c>
      <c r="B21" s="66" t="str">
        <f>IF(站点验收RRU及合路器勘测报告!V3="","",IF(AND(站点验收RRU及合路器勘测报告!V3&lt;&gt;"",站点验收RRU及合路器勘测报告!Y1&gt;=2),站点验收RRU及合路器勘测报告!V3&amp;"-Floor2",""))</f>
        <v/>
      </c>
      <c r="C21" s="66" t="str">
        <f>IF(站点验收RRU及合路器勘测报告!V3="","",IF(AND(站点验收RRU及合路器勘测报告!V3&lt;&gt;"",站点验收RRU及合路器勘测报告!Y1&gt;=3),站点验收RRU及合路器勘测报告!V3&amp;"-Floor3",""))</f>
        <v/>
      </c>
      <c r="D21" s="66" t="str">
        <f>IF(站点验收RRU及合路器勘测报告!V3="","",IF(AND(站点验收RRU及合路器勘测报告!V3&lt;&gt;"",站点验收RRU及合路器勘测报告!Y1&gt;=4),站点验收RRU及合路器勘测报告!V3&amp;"-Floor4",""))</f>
        <v/>
      </c>
      <c r="E21" s="66" t="str">
        <f>IF(站点验收RRU及合路器勘测报告!V3="","",IF(AND(站点验收RRU及合路器勘测报告!V3&lt;&gt;"",站点验收RRU及合路器勘测报告!Y1&gt;=5),站点验收RRU及合路器勘测报告!V3&amp;"-Floor5",""))</f>
        <v/>
      </c>
      <c r="F21" s="66" t="str">
        <f>IF(站点验收RRU及合路器勘测报告!V3="","",IF(AND(站点验收RRU及合路器勘测报告!V23&lt;&gt;"",站点验收RRU及合路器勘测报告!Y1&gt;=6),站点验收RRU及合路器勘测报告!V3&amp;"-Floor6",""))</f>
        <v/>
      </c>
      <c r="G21" s="66" t="str">
        <f>IF(站点验收RRU及合路器勘测报告!V3="","",IF(AND(站点验收RRU及合路器勘测报告!V3&lt;&gt;"",站点验收RRU及合路器勘测报告!Y1&gt;=7),站点验收RRU及合路器勘测报告!V3&amp;"-Floor7",""))</f>
        <v/>
      </c>
      <c r="H21" s="66" t="str">
        <f>IF(站点验收RRU及合路器勘测报告!V3="","",IF(AND(站点验收RRU及合路器勘测报告!V3&lt;&gt;"",站点验收RRU及合路器勘测报告!Y1&gt;=8),站点验收RRU及合路器勘测报告!V3&amp;"-Floor8",""))</f>
        <v/>
      </c>
      <c r="I21" s="66" t="str">
        <f>IF(站点验收RRU及合路器勘测报告!V3="","",IF(AND(站点验收RRU及合路器勘测报告!V3&lt;&gt;"",站点验收RRU及合路器勘测报告!Y1&gt;=9),站点验收RRU及合路器勘测报告!V3&amp;"-Floor9",""))</f>
        <v/>
      </c>
      <c r="J21" s="66" t="str">
        <f>IF(站点验收RRU及合路器勘测报告!V3="","",IF(AND(站点验收RRU及合路器勘测报告!V3&lt;&gt;"",站点验收RRU及合路器勘测报告!Y1&gt;=10),站点验收RRU及合路器勘测报告!V3&amp;"-Floor10",""))</f>
        <v/>
      </c>
      <c r="K21" s="66" t="str">
        <f>IF(站点验收RRU及合路器勘测报告!V3="","",IF(AND(站点验收RRU及合路器勘测报告!V3&lt;&gt;"",站点验收RRU及合路器勘测报告!Y1&gt;=11),站点验收RRU及合路器勘测报告!V3&amp;"-Floor11",""))</f>
        <v/>
      </c>
      <c r="L21" s="66" t="str">
        <f>IF(站点验收RRU及合路器勘测报告!V3="","",IF(AND(站点验收RRU及合路器勘测报告!V3&lt;&gt;"",站点验收RRU及合路器勘测报告!Y1&gt;=12),站点验收RRU及合路器勘测报告!V3&amp;"-Floor12",""))</f>
        <v/>
      </c>
      <c r="M21" s="66" t="str">
        <f>IF(站点验收RRU及合路器勘测报告!V3="","",IF(AND(站点验收RRU及合路器勘测报告!V3&lt;&gt;"",站点验收RRU及合路器勘测报告!Y1&gt;=13),站点验收RRU及合路器勘测报告!V3&amp;"-Floor13",""))</f>
        <v/>
      </c>
      <c r="N21" s="66" t="str">
        <f>IF(站点验收RRU及合路器勘测报告!V3="","",IF(AND(站点验收RRU及合路器勘测报告!V3&lt;&gt;"",站点验收RRU及合路器勘测报告!Y1&gt;=14),站点验收RRU及合路器勘测报告!V3&amp;"-Floor14",""))</f>
        <v/>
      </c>
      <c r="O21" s="66" t="str">
        <f>IF(站点验收RRU及合路器勘测报告!V3="","",IF(AND(站点验收RRU及合路器勘测报告!V3&lt;&gt;"",站点验收RRU及合路器勘测报告!Y1&gt;=15),站点验收RRU及合路器勘测报告!V3&amp;"-Floor15",""))</f>
        <v/>
      </c>
      <c r="P21" s="66" t="str">
        <f>IF(站点验收RRU及合路器勘测报告!V3="","",IF(AND(站点验收RRU及合路器勘测报告!V3&lt;&gt;"",站点验收RRU及合路器勘测报告!Y1&gt;=16),站点验收RRU及合路器勘测报告!V3&amp;"-Floor16",""))</f>
        <v/>
      </c>
      <c r="Q21" s="66" t="str">
        <f>IF(站点验收RRU及合路器勘测报告!V3="","",IF(AND(站点验收RRU及合路器勘测报告!V3&lt;&gt;"",站点验收RRU及合路器勘测报告!Y1&gt;=17),站点验收RRU及合路器勘测报告!V3&amp;"-Floor17",""))</f>
        <v/>
      </c>
      <c r="R21" s="66" t="str">
        <f>IF(站点验收RRU及合路器勘测报告!V3="","",IF(AND(站点验收RRU及合路器勘测报告!V3&lt;&gt;"",站点验收RRU及合路器勘测报告!Y1&gt;=18),站点验收RRU及合路器勘测报告!V3&amp;"-Floor18",""))</f>
        <v/>
      </c>
      <c r="S21" s="66" t="str">
        <f>IF(站点验收RRU及合路器勘测报告!V3="","",IF(AND(站点验收RRU及合路器勘测报告!V3&lt;&gt;"",站点验收RRU及合路器勘测报告!Y1&gt;=19),站点验收RRU及合路器勘测报告!V3&amp;"-Floor19",""))</f>
        <v/>
      </c>
      <c r="T21" s="66" t="str">
        <f>IF(站点验收RRU及合路器勘测报告!V3="","",IF(AND(站点验收RRU及合路器勘测报告!V3&lt;&gt;"",站点验收RRU及合路器勘测报告!Y1&gt;=20),站点验收RRU及合路器勘测报告!V3&amp;"-Floor20",""))</f>
        <v/>
      </c>
      <c r="U21" s="66" t="str">
        <f>IF(站点验收RRU及合路器勘测报告!V3="","",IF(AND(站点验收RRU及合路器勘测报告!V3&lt;&gt;"",站点验收RRU及合路器勘测报告!Y1&gt;=21),站点验收RRU及合路器勘测报告!V3&amp;"-Floor21",""))</f>
        <v/>
      </c>
      <c r="V21" s="66" t="str">
        <f>IF(站点验收RRU及合路器勘测报告!V3="","",IF(AND(站点验收RRU及合路器勘测报告!V3&lt;&gt;"",站点验收RRU及合路器勘测报告!Y1&gt;=22),站点验收RRU及合路器勘测报告!V3&amp;"-Floor22",""))</f>
        <v/>
      </c>
      <c r="W21" s="66" t="str">
        <f>IF(站点验收RRU及合路器勘测报告!V3="","",IF(AND(站点验收RRU及合路器勘测报告!V3&lt;&gt;"",站点验收RRU及合路器勘测报告!Y1&gt;=23),站点验收RRU及合路器勘测报告!V3&amp;"-Floor23",""))</f>
        <v/>
      </c>
      <c r="X21" s="66" t="str">
        <f>IF(站点验收RRU及合路器勘测报告!V3="","",IF(AND(站点验收RRU及合路器勘测报告!V3&lt;&gt;"",站点验收RRU及合路器勘测报告!Y1&gt;=24),站点验收RRU及合路器勘测报告!V3&amp;"-Floor24",""))</f>
        <v/>
      </c>
      <c r="Y21" s="66" t="str">
        <f>IF(站点验收RRU及合路器勘测报告!V3="","",IF(AND(站点验收RRU及合路器勘测报告!V3&lt;&gt;"",站点验收RRU及合路器勘测报告!Y1&gt;=25),站点验收RRU及合路器勘测报告!V3&amp;"-Floor25",""))</f>
        <v/>
      </c>
      <c r="Z21" s="66" t="str">
        <f>IF(站点验收RRU及合路器勘测报告!V3="","",IF(AND(站点验收RRU及合路器勘测报告!V3&lt;&gt;"",站点验收RRU及合路器勘测报告!Y1&gt;=26),站点验收RRU及合路器勘测报告!V3&amp;"-Floor26",""))</f>
        <v/>
      </c>
      <c r="AA21" s="66" t="str">
        <f>IF(站点验收RRU及合路器勘测报告!V3="","",IF(AND(站点验收RRU及合路器勘测报告!V3&lt;&gt;"",站点验收RRU及合路器勘测报告!Y1&gt;=27),站点验收RRU及合路器勘测报告!V3&amp;"-Floor27,"""))</f>
        <v/>
      </c>
      <c r="AB21" s="66" t="str">
        <f>IF(站点验收RRU及合路器勘测报告!V3="","",IF(AND(站点验收RRU及合路器勘测报告!V3&lt;&gt;"",站点验收RRU及合路器勘测报告!Y1&gt;=28),站点验收RRU及合路器勘测报告!V3&amp;"-Floor28",""))</f>
        <v/>
      </c>
      <c r="AC21" s="66" t="str">
        <f>IF(站点验收RRU及合路器勘测报告!V3="","",IF(AND(站点验收RRU及合路器勘测报告!V3&lt;&gt;"",站点验收RRU及合路器勘测报告!Y1&gt;=29),站点验收RRU及合路器勘测报告!V3&amp;"-Floor29",""))</f>
        <v/>
      </c>
    </row>
    <row r="22" spans="1:29" ht="272.25" customHeight="1" thickBot="1">
      <c r="A22" s="49"/>
      <c r="B22" s="51"/>
      <c r="C22" s="52"/>
      <c r="D22" s="52"/>
      <c r="E22" s="51"/>
    </row>
    <row r="23" spans="1:29" ht="14.25">
      <c r="A23" s="67" t="s">
        <v>300</v>
      </c>
    </row>
    <row r="24" spans="1:29" s="65" customFormat="1" ht="13.5" customHeight="1">
      <c r="A24" s="69"/>
      <c r="B24" s="68"/>
      <c r="C24" s="64"/>
      <c r="D24" s="64"/>
      <c r="E24" s="64"/>
      <c r="F24" s="64"/>
    </row>
    <row r="25" spans="1:29" ht="15" thickBot="1">
      <c r="A25" s="67" t="s">
        <v>111</v>
      </c>
    </row>
    <row r="26" spans="1:29" ht="271.5" customHeight="1" thickBot="1">
      <c r="A26" s="50"/>
      <c r="B26" s="51"/>
      <c r="C26" s="52"/>
      <c r="D26" s="52"/>
      <c r="E26" s="51"/>
    </row>
    <row r="27" spans="1:29" ht="14.25">
      <c r="A27" s="67" t="s">
        <v>13</v>
      </c>
    </row>
    <row r="28" spans="1:29" s="65" customFormat="1" ht="13.5" customHeight="1">
      <c r="A28" s="71"/>
      <c r="B28" s="68"/>
      <c r="C28" s="64"/>
      <c r="D28" s="64"/>
      <c r="E28" s="64"/>
      <c r="F28" s="64"/>
    </row>
    <row r="29" spans="1:29" ht="15" thickBot="1">
      <c r="A29" s="67" t="s">
        <v>112</v>
      </c>
    </row>
    <row r="30" spans="1:29" ht="271.5" customHeight="1" thickBot="1">
      <c r="A30" s="50"/>
      <c r="B30" s="51"/>
      <c r="C30" s="52"/>
      <c r="D30" s="52"/>
      <c r="E30" s="51"/>
    </row>
    <row r="31" spans="1:29">
      <c r="A31" s="72" t="s">
        <v>13</v>
      </c>
    </row>
    <row r="32" spans="1:29" s="65" customFormat="1" ht="13.5" customHeight="1">
      <c r="A32" s="71"/>
      <c r="B32" s="68"/>
      <c r="C32" s="64"/>
      <c r="D32" s="64"/>
      <c r="E32" s="64"/>
      <c r="F32" s="64"/>
    </row>
    <row r="33" spans="1:29" ht="15" thickBot="1">
      <c r="A33" s="67" t="s">
        <v>113</v>
      </c>
    </row>
    <row r="34" spans="1:29" ht="272.25" customHeight="1" thickBot="1">
      <c r="A34" s="50"/>
      <c r="B34" s="51"/>
      <c r="C34" s="52"/>
      <c r="D34" s="52"/>
      <c r="E34" s="51"/>
    </row>
    <row r="35" spans="1:29" ht="14.25">
      <c r="A35" s="67" t="s">
        <v>13</v>
      </c>
    </row>
    <row r="36" spans="1:29" s="65" customFormat="1" ht="14.25">
      <c r="A36" s="73" t="s">
        <v>146</v>
      </c>
      <c r="B36" s="68"/>
      <c r="C36" s="64"/>
      <c r="D36" s="64"/>
      <c r="E36" s="64"/>
      <c r="F36" s="64"/>
    </row>
    <row r="37" spans="1:29" s="66" customFormat="1" ht="14.25" thickBot="1">
      <c r="A37" s="74" t="str">
        <f>IF(站点验收RRU及合路器勘测报告!V4="","",IF(AND(站点验收RRU及合路器勘测报告!V4&lt;&gt;"",站点验收RRU及合路器勘测报告!Y1&gt;=1),站点验收RRU及合路器勘测报告!V4&amp;"-Floor1",""))</f>
        <v/>
      </c>
      <c r="B37" s="66" t="str">
        <f>IF(站点验收RRU及合路器勘测报告!V4="","",IF(AND(站点验收RRU及合路器勘测报告!V4&lt;&gt;"",站点验收RRU及合路器勘测报告!Y1&gt;=2),站点验收RRU及合路器勘测报告!V4&amp;"-Floor2",""))</f>
        <v/>
      </c>
      <c r="C37" s="66" t="str">
        <f>IF(站点验收RRU及合路器勘测报告!V4="","",IF(AND(站点验收RRU及合路器勘测报告!V4&lt;&gt;"",站点验收RRU及合路器勘测报告!Y1&gt;=3),站点验收RRU及合路器勘测报告!V4&amp;"-Floor3",""))</f>
        <v/>
      </c>
      <c r="D37" s="66" t="str">
        <f>IF(站点验收RRU及合路器勘测报告!V4="","",IF(AND(站点验收RRU及合路器勘测报告!V4&lt;&gt;"",站点验收RRU及合路器勘测报告!Y1&gt;=4),站点验收RRU及合路器勘测报告!V4&amp;"-Floor4",""))</f>
        <v/>
      </c>
      <c r="E37" s="66" t="str">
        <f>IF(站点验收RRU及合路器勘测报告!V4="","",IF(AND(站点验收RRU及合路器勘测报告!V4&lt;&gt;"",站点验收RRU及合路器勘测报告!Y1&gt;=5),站点验收RRU及合路器勘测报告!V4&amp;"-Floor5",""))</f>
        <v/>
      </c>
      <c r="F37" s="66" t="str">
        <f>IF(站点验收RRU及合路器勘测报告!V4="","",IF(AND(站点验收RRU及合路器勘测报告!V4&lt;&gt;"",站点验收RRU及合路器勘测报告!Y1&gt;=6),站点验收RRU及合路器勘测报告!V4&amp;"-Floor6",""))</f>
        <v/>
      </c>
      <c r="G37" s="66" t="str">
        <f>IF(站点验收RRU及合路器勘测报告!V4="","",IF(AND(站点验收RRU及合路器勘测报告!V4&lt;&gt;"",站点验收RRU及合路器勘测报告!Y1&gt;=7),站点验收RRU及合路器勘测报告!V4&amp;"-Floor7",""))</f>
        <v/>
      </c>
      <c r="H37" s="66" t="str">
        <f>IF(站点验收RRU及合路器勘测报告!V4="","",IF(AND(站点验收RRU及合路器勘测报告!V4&lt;&gt;"",站点验收RRU及合路器勘测报告!Y1&gt;=8),站点验收RRU及合路器勘测报告!V4&amp;"-Floor8",""))</f>
        <v/>
      </c>
      <c r="I37" s="66" t="str">
        <f>IF(站点验收RRU及合路器勘测报告!V4="","",IF(AND(站点验收RRU及合路器勘测报告!V4&lt;&gt;"",站点验收RRU及合路器勘测报告!Y1&gt;=9),站点验收RRU及合路器勘测报告!V4&amp;"-Floor9",""))</f>
        <v/>
      </c>
      <c r="J37" s="66" t="str">
        <f>IF(站点验收RRU及合路器勘测报告!V4="","",IF(AND(站点验收RRU及合路器勘测报告!V4&lt;&gt;"",站点验收RRU及合路器勘测报告!Y1&gt;=10),站点验收RRU及合路器勘测报告!V4&amp;"-Floor10",""))</f>
        <v/>
      </c>
      <c r="K37" s="66" t="str">
        <f>IF(站点验收RRU及合路器勘测报告!V4="","",IF(AND(站点验收RRU及合路器勘测报告!V4&lt;&gt;"",站点验收RRU及合路器勘测报告!Y1&gt;=11),站点验收RRU及合路器勘测报告!V4&amp;"-Floor11",""))</f>
        <v/>
      </c>
      <c r="L37" s="66" t="str">
        <f>IF(站点验收RRU及合路器勘测报告!V4="","",IF(AND(站点验收RRU及合路器勘测报告!V4&lt;&gt;"",站点验收RRU及合路器勘测报告!Y1&gt;=12),站点验收RRU及合路器勘测报告!V4&amp;"-Floor12",""))</f>
        <v/>
      </c>
      <c r="M37" s="66" t="str">
        <f>IF(站点验收RRU及合路器勘测报告!V4="","",IF(AND(站点验收RRU及合路器勘测报告!V4&lt;&gt;"",站点验收RRU及合路器勘测报告!Y1&gt;=13),站点验收RRU及合路器勘测报告!V4&amp;"-Floor13",""))</f>
        <v/>
      </c>
      <c r="N37" s="66" t="str">
        <f>IF(站点验收RRU及合路器勘测报告!V4="","",IF(AND(站点验收RRU及合路器勘测报告!V4&lt;&gt;"",站点验收RRU及合路器勘测报告!Y1&gt;=14),站点验收RRU及合路器勘测报告!V4&amp;"-Floor14",""))</f>
        <v/>
      </c>
      <c r="O37" s="66" t="str">
        <f>IF(站点验收RRU及合路器勘测报告!V4="","",IF(AND(站点验收RRU及合路器勘测报告!V4&lt;&gt;"",站点验收RRU及合路器勘测报告!Y1&gt;=15),站点验收RRU及合路器勘测报告!V4&amp;"-Floor15",""))</f>
        <v/>
      </c>
      <c r="P37" s="66" t="str">
        <f>IF(站点验收RRU及合路器勘测报告!V4="","",IF(AND(站点验收RRU及合路器勘测报告!V4&lt;&gt;"",站点验收RRU及合路器勘测报告!Y1&gt;=16),站点验收RRU及合路器勘测报告!V4&amp;"-Floor16",""))</f>
        <v/>
      </c>
      <c r="Q37" s="66" t="str">
        <f>IF(站点验收RRU及合路器勘测报告!V4="","",IF(AND(站点验收RRU及合路器勘测报告!V4&lt;&gt;"",站点验收RRU及合路器勘测报告!Y1&gt;=17),站点验收RRU及合路器勘测报告!V4&amp;"-Floor17",""))</f>
        <v/>
      </c>
      <c r="R37" s="66" t="str">
        <f>IF(站点验收RRU及合路器勘测报告!V4="","",IF(AND(站点验收RRU及合路器勘测报告!V4&lt;&gt;"",站点验收RRU及合路器勘测报告!Y1&gt;=18),站点验收RRU及合路器勘测报告!V4&amp;"-Floor18",""))</f>
        <v/>
      </c>
      <c r="S37" s="66" t="str">
        <f>IF(站点验收RRU及合路器勘测报告!V4="","",IF(AND(站点验收RRU及合路器勘测报告!V4&lt;&gt;"",站点验收RRU及合路器勘测报告!Y1&gt;=19),站点验收RRU及合路器勘测报告!V4&amp;"-Floor19",""))</f>
        <v/>
      </c>
      <c r="T37" s="66" t="str">
        <f>IF(站点验收RRU及合路器勘测报告!V4="","",IF(AND(站点验收RRU及合路器勘测报告!V4&lt;&gt;"",站点验收RRU及合路器勘测报告!Y1&gt;=20),站点验收RRU及合路器勘测报告!V4&amp;"-Floor20",""))</f>
        <v/>
      </c>
      <c r="U37" s="66" t="str">
        <f>IF(站点验收RRU及合路器勘测报告!V4="","",IF(AND(站点验收RRU及合路器勘测报告!V4&lt;&gt;"",站点验收RRU及合路器勘测报告!Y1&gt;=21),站点验收RRU及合路器勘测报告!V4&amp;"-Floor21",""))</f>
        <v/>
      </c>
      <c r="V37" s="66" t="str">
        <f>IF(站点验收RRU及合路器勘测报告!V4="","",IF(AND(站点验收RRU及合路器勘测报告!V4&lt;&gt;"",站点验收RRU及合路器勘测报告!Y1&gt;=22),站点验收RRU及合路器勘测报告!V4&amp;"-Floor22",""))</f>
        <v/>
      </c>
      <c r="W37" s="66" t="str">
        <f>IF(站点验收RRU及合路器勘测报告!V4="","",IF(AND(站点验收RRU及合路器勘测报告!V4&lt;&gt;"",站点验收RRU及合路器勘测报告!Y1&gt;=23),站点验收RRU及合路器勘测报告!V4&amp;"-Floor23",""))</f>
        <v/>
      </c>
      <c r="X37" s="66" t="str">
        <f>IF(站点验收RRU及合路器勘测报告!V4="","",IF(AND(站点验收RRU及合路器勘测报告!V4&lt;&gt;"",站点验收RRU及合路器勘测报告!Y1&gt;=24),站点验收RRU及合路器勘测报告!V4&amp;"-Floor24",""))</f>
        <v/>
      </c>
      <c r="Y37" s="66" t="str">
        <f>IF(站点验收RRU及合路器勘测报告!V4="","",IF(AND(站点验收RRU及合路器勘测报告!V4&lt;&gt;"",站点验收RRU及合路器勘测报告!Y1&gt;=25),站点验收RRU及合路器勘测报告!V4&amp;"-Floor25",""))</f>
        <v/>
      </c>
      <c r="Z37" s="66" t="str">
        <f>IF(站点验收RRU及合路器勘测报告!V4="","",IF(AND(站点验收RRU及合路器勘测报告!V4&lt;&gt;"",站点验收RRU及合路器勘测报告!Y1&gt;=26),站点验收RRU及合路器勘测报告!V4&amp;"-Floor26",""))</f>
        <v/>
      </c>
      <c r="AA37" s="66" t="e">
        <f>IF(站点验收RRU及合路器勘测报告!#REF!="","",IF(AND(站点验收RRU及合路器勘测报告!#REF!&lt;&gt;"",站点验收RRU及合路器勘测报告!#REF!&gt;=27),站点验收RRU及合路器勘测报告!#REF!&amp;"-Floor27,"""))</f>
        <v>#REF!</v>
      </c>
      <c r="AB37" s="66" t="str">
        <f>IF(站点验收RRU及合路器勘测报告!V4="","",IF(AND(站点验收RRU及合路器勘测报告!V4&lt;&gt;"",站点验收RRU及合路器勘测报告!Y1&gt;=28),站点验收RRU及合路器勘测报告!V4&amp;"-Floor28",""))</f>
        <v/>
      </c>
      <c r="AC37" s="66" t="str">
        <f>IF(站点验收RRU及合路器勘测报告!V4="","",IF(AND(站点验收RRU及合路器勘测报告!V4&lt;&gt;"",站点验收RRU及合路器勘测报告!Y1&gt;=29),站点验收RRU及合路器勘测报告!V4&amp;"-Floor29",""))</f>
        <v/>
      </c>
    </row>
    <row r="38" spans="1:29" ht="272.25" customHeight="1" thickBot="1">
      <c r="A38" s="49"/>
      <c r="B38" s="51"/>
      <c r="C38" s="52"/>
      <c r="D38" s="52"/>
      <c r="E38" s="51"/>
    </row>
    <row r="39" spans="1:29" ht="14.25">
      <c r="A39" s="67" t="s">
        <v>300</v>
      </c>
    </row>
    <row r="40" spans="1:29" s="65" customFormat="1" ht="13.5" customHeight="1">
      <c r="A40" s="70"/>
      <c r="B40" s="68"/>
      <c r="C40" s="64"/>
      <c r="D40" s="64"/>
      <c r="E40" s="64"/>
      <c r="F40" s="64"/>
    </row>
    <row r="41" spans="1:29" ht="15" thickBot="1">
      <c r="A41" s="67" t="s">
        <v>111</v>
      </c>
    </row>
    <row r="42" spans="1:29" ht="271.5" customHeight="1" thickBot="1">
      <c r="A42" s="50"/>
      <c r="B42" s="51"/>
      <c r="C42" s="52"/>
      <c r="D42" s="52"/>
      <c r="E42" s="52"/>
    </row>
    <row r="43" spans="1:29" ht="14.25">
      <c r="A43" s="67" t="s">
        <v>13</v>
      </c>
    </row>
    <row r="44" spans="1:29" s="65" customFormat="1" ht="13.5" customHeight="1">
      <c r="A44" s="71"/>
      <c r="B44" s="68"/>
      <c r="C44" s="64"/>
      <c r="D44" s="64"/>
      <c r="E44" s="64"/>
      <c r="F44" s="64"/>
    </row>
    <row r="45" spans="1:29" ht="15" thickBot="1">
      <c r="A45" s="67" t="s">
        <v>112</v>
      </c>
    </row>
    <row r="46" spans="1:29" ht="271.5" customHeight="1" thickBot="1">
      <c r="A46" s="50"/>
      <c r="B46" s="51"/>
      <c r="C46" s="52"/>
      <c r="D46" s="52"/>
      <c r="E46" s="52"/>
    </row>
    <row r="47" spans="1:29">
      <c r="A47" s="72" t="s">
        <v>13</v>
      </c>
    </row>
    <row r="48" spans="1:29" s="65" customFormat="1" ht="13.5" customHeight="1">
      <c r="A48" s="71"/>
      <c r="B48" s="68"/>
      <c r="C48" s="64"/>
      <c r="D48" s="64"/>
      <c r="E48" s="64"/>
      <c r="F48" s="64"/>
    </row>
    <row r="49" spans="1:5" ht="15" thickBot="1">
      <c r="A49" s="67" t="s">
        <v>113</v>
      </c>
    </row>
    <row r="50" spans="1:5" ht="272.25" customHeight="1" thickBot="1">
      <c r="A50" s="50"/>
      <c r="B50" s="51"/>
      <c r="C50" s="53"/>
      <c r="D50" s="51"/>
      <c r="E50" s="51"/>
    </row>
    <row r="51" spans="1:5" ht="14.25">
      <c r="A51" s="67" t="s">
        <v>13</v>
      </c>
    </row>
  </sheetData>
  <phoneticPr fontId="3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Q597"/>
  <sheetViews>
    <sheetView zoomScale="85" zoomScaleNormal="85" workbookViewId="0">
      <selection sqref="A1:CD1"/>
    </sheetView>
  </sheetViews>
  <sheetFormatPr defaultRowHeight="13.5"/>
  <cols>
    <col min="1" max="1" customWidth="true" style="183" width="4.125" collapsed="false"/>
    <col min="2" max="2" customWidth="true" style="183" width="3.0" collapsed="false"/>
    <col min="3" max="8" customWidth="true" style="183" width="2.375" collapsed="false"/>
    <col min="9" max="9" customWidth="true" style="183" width="2.5" collapsed="false"/>
    <col min="10" max="11" customWidth="true" style="183" width="2.375" collapsed="false"/>
    <col min="12" max="15" customWidth="true" style="183" width="4.625" collapsed="false"/>
    <col min="16" max="28" customWidth="true" style="183" width="2.375" collapsed="false"/>
    <col min="29" max="55" customWidth="true" style="183" width="2.25" collapsed="false"/>
    <col min="56" max="64" customWidth="true" style="183" width="2.375" collapsed="false"/>
    <col min="65" max="67" customWidth="true" hidden="true" style="183" width="2.375" collapsed="false"/>
    <col min="68" max="83" customWidth="true" style="183" width="2.375" collapsed="false"/>
    <col min="84" max="84" customWidth="true" style="183" width="11.5" collapsed="false"/>
    <col min="85" max="87" customWidth="true" style="172" width="11.5" collapsed="false"/>
    <col min="88" max="91" customWidth="true" style="184" width="11.5" collapsed="false"/>
    <col min="92" max="92" customWidth="true" style="184" width="7.5" collapsed="false"/>
    <col min="93" max="104" customWidth="true" style="184" width="11.5" collapsed="false"/>
    <col min="105" max="105" bestFit="true" customWidth="true" style="155" width="18.75" collapsed="false"/>
    <col min="106" max="106" customWidth="true" style="155" width="11.5" collapsed="false"/>
    <col min="107" max="107" customWidth="true" style="203" width="11.5" collapsed="false"/>
    <col min="108" max="108" customWidth="true" style="155" width="12.375" collapsed="false"/>
    <col min="109" max="109" customWidth="true" style="116" width="9.875" collapsed="false"/>
    <col min="110" max="110" customWidth="true" style="116" width="10.25" collapsed="false"/>
    <col min="111" max="111" customWidth="true" style="155" width="8.625" collapsed="false"/>
    <col min="112" max="112" customWidth="true" style="155" width="8.875" collapsed="false"/>
    <col min="113" max="113" customWidth="true" style="155" width="9.375" collapsed="false"/>
    <col min="114" max="114" customWidth="true" style="116" width="5.875" collapsed="false"/>
    <col min="115" max="121" customWidth="true" style="116" width="9.0" collapsed="false"/>
    <col min="122" max="130" customWidth="true" style="172" width="9.0" collapsed="false"/>
    <col min="131" max="160" style="116" width="9.0" collapsed="false"/>
    <col min="161" max="16384" style="172" width="9.0" collapsed="false"/>
  </cols>
  <sheetData>
    <row r="1" spans="1:173" ht="20.25">
      <c r="A1" s="551" t="s">
        <v>388</v>
      </c>
      <c r="B1" s="551"/>
      <c r="C1" s="551"/>
      <c r="D1" s="551"/>
      <c r="E1" s="551"/>
      <c r="F1" s="551"/>
      <c r="G1" s="551"/>
      <c r="H1" s="551"/>
      <c r="I1" s="551"/>
      <c r="J1" s="551"/>
      <c r="K1" s="551"/>
      <c r="L1" s="551"/>
      <c r="M1" s="551"/>
      <c r="N1" s="551"/>
      <c r="O1" s="551"/>
      <c r="P1" s="551"/>
      <c r="Q1" s="551"/>
      <c r="R1" s="551"/>
      <c r="S1" s="551"/>
      <c r="T1" s="551"/>
      <c r="U1" s="551"/>
      <c r="V1" s="551"/>
      <c r="W1" s="551"/>
      <c r="X1" s="551"/>
      <c r="Y1" s="551"/>
      <c r="Z1" s="551"/>
      <c r="AA1" s="551"/>
      <c r="AB1" s="551"/>
      <c r="AC1" s="551"/>
      <c r="AD1" s="551"/>
      <c r="AE1" s="551"/>
      <c r="AF1" s="551"/>
      <c r="AG1" s="551"/>
      <c r="AH1" s="551"/>
      <c r="AI1" s="551"/>
      <c r="AJ1" s="551"/>
      <c r="AK1" s="551"/>
      <c r="AL1" s="551"/>
      <c r="AM1" s="551"/>
      <c r="AN1" s="551"/>
      <c r="AO1" s="551"/>
      <c r="AP1" s="551"/>
      <c r="AQ1" s="551"/>
      <c r="AR1" s="551"/>
      <c r="AS1" s="551"/>
      <c r="AT1" s="551"/>
      <c r="AU1" s="551"/>
      <c r="AV1" s="551"/>
      <c r="AW1" s="551"/>
      <c r="AX1" s="551"/>
      <c r="AY1" s="551"/>
      <c r="AZ1" s="551"/>
      <c r="BA1" s="551"/>
      <c r="BB1" s="551"/>
      <c r="BC1" s="551"/>
      <c r="BD1" s="551"/>
      <c r="BE1" s="551"/>
      <c r="BF1" s="551"/>
      <c r="BG1" s="551"/>
      <c r="BH1" s="551"/>
      <c r="BI1" s="551"/>
      <c r="BJ1" s="551"/>
      <c r="BK1" s="551"/>
      <c r="BL1" s="551"/>
      <c r="BM1" s="551"/>
      <c r="BN1" s="551"/>
      <c r="BO1" s="551"/>
      <c r="BP1" s="551"/>
      <c r="BQ1" s="551"/>
      <c r="BR1" s="551"/>
      <c r="BS1" s="551"/>
      <c r="BT1" s="551"/>
      <c r="BU1" s="551"/>
      <c r="BV1" s="551"/>
      <c r="BW1" s="551"/>
      <c r="BX1" s="551"/>
      <c r="BY1" s="551"/>
      <c r="BZ1" s="551"/>
      <c r="CA1" s="551"/>
      <c r="CB1" s="551"/>
      <c r="CC1" s="551"/>
      <c r="CD1" s="551"/>
      <c r="CE1" s="169"/>
      <c r="CF1" s="170"/>
      <c r="CG1" s="171"/>
      <c r="CH1" s="171"/>
      <c r="CI1" s="171"/>
      <c r="CJ1" s="171"/>
      <c r="CK1" s="171"/>
      <c r="CL1" s="171"/>
      <c r="CM1" s="171"/>
      <c r="CN1" s="171"/>
      <c r="CO1" s="171"/>
      <c r="CP1" s="171"/>
      <c r="DA1" s="64"/>
      <c r="DB1" s="550" t="s">
        <v>541</v>
      </c>
      <c r="DC1" s="550"/>
      <c r="DD1" s="550"/>
      <c r="DE1" s="550"/>
      <c r="DF1" s="550"/>
      <c r="DG1" s="550" t="s">
        <v>542</v>
      </c>
      <c r="DH1" s="550"/>
      <c r="DI1" s="550"/>
      <c r="DJ1" s="550"/>
      <c r="DK1" s="550"/>
      <c r="DL1" s="550" t="s">
        <v>543</v>
      </c>
      <c r="DM1" s="550"/>
      <c r="DN1" s="550"/>
      <c r="DO1" s="550"/>
      <c r="DP1" s="550"/>
      <c r="DQ1" s="200"/>
      <c r="DR1" s="191"/>
      <c r="EA1" s="63" t="s">
        <v>524</v>
      </c>
      <c r="EB1" s="63"/>
      <c r="EC1" s="63" t="s">
        <v>525</v>
      </c>
      <c r="ED1" s="63"/>
      <c r="EE1" s="63" t="s">
        <v>461</v>
      </c>
      <c r="EF1" s="63"/>
      <c r="EG1" s="63" t="s">
        <v>526</v>
      </c>
      <c r="EH1" s="63"/>
      <c r="EI1" s="63" t="s">
        <v>463</v>
      </c>
      <c r="EJ1" s="63"/>
      <c r="EK1" s="63" t="s">
        <v>464</v>
      </c>
      <c r="EL1" s="63"/>
      <c r="EM1" s="63" t="s">
        <v>452</v>
      </c>
      <c r="EN1" s="63"/>
      <c r="EO1" s="63" t="s">
        <v>527</v>
      </c>
      <c r="EP1" s="63"/>
      <c r="EQ1" s="63" t="s">
        <v>528</v>
      </c>
      <c r="ER1" s="63"/>
      <c r="ES1" s="63" t="s">
        <v>529</v>
      </c>
      <c r="ET1" s="63"/>
      <c r="EU1" s="63" t="s">
        <v>530</v>
      </c>
      <c r="EV1" s="63"/>
      <c r="EW1" s="63" t="s">
        <v>531</v>
      </c>
      <c r="EX1" s="63"/>
      <c r="EY1" s="63" t="s">
        <v>532</v>
      </c>
      <c r="EZ1" s="63"/>
      <c r="FA1" s="63" t="s">
        <v>533</v>
      </c>
      <c r="FB1" s="63"/>
      <c r="FC1" s="63" t="s">
        <v>534</v>
      </c>
      <c r="FD1" s="63"/>
      <c r="FE1" s="188"/>
      <c r="FF1" s="188"/>
      <c r="FG1" s="188"/>
      <c r="FH1" s="188"/>
      <c r="FI1" s="188"/>
      <c r="FJ1" s="188"/>
      <c r="FK1" s="188"/>
      <c r="FL1" s="188"/>
      <c r="FM1" s="188"/>
      <c r="FN1" s="188"/>
      <c r="FO1" s="188"/>
      <c r="FP1" s="188"/>
      <c r="FQ1" s="188"/>
    </row>
    <row r="2" spans="1:173" ht="15.75" thickBot="1">
      <c r="A2" s="173" t="s">
        <v>1</v>
      </c>
      <c r="B2" s="174"/>
      <c r="C2" s="585" t="str">
        <f>室分验收记录单!E3</f>
        <v/>
      </c>
      <c r="D2" s="585"/>
      <c r="E2" s="585"/>
      <c r="F2" s="585"/>
      <c r="G2" s="585"/>
      <c r="H2" s="585"/>
      <c r="I2" s="173" t="s">
        <v>3</v>
      </c>
      <c r="J2" s="173"/>
      <c r="K2" s="586" t="str">
        <f>IF(室分验收记录单!AX9="","",室分验收记录单!AX9)</f>
        <v/>
      </c>
      <c r="L2" s="586"/>
      <c r="M2" s="586"/>
      <c r="N2" s="586"/>
      <c r="O2" s="586"/>
      <c r="P2" s="586"/>
      <c r="Q2" s="586"/>
      <c r="R2" s="586"/>
      <c r="S2" s="586"/>
      <c r="T2" s="586"/>
      <c r="U2" s="175"/>
      <c r="V2" s="176" t="s">
        <v>2</v>
      </c>
      <c r="W2" s="175"/>
      <c r="X2" s="587" t="str">
        <f>室分验收记录单!Z3</f>
        <v/>
      </c>
      <c r="Y2" s="587"/>
      <c r="Z2" s="587"/>
      <c r="AA2" s="587"/>
      <c r="AB2" s="177"/>
      <c r="AC2" s="552"/>
      <c r="AD2" s="552"/>
      <c r="AE2" s="552"/>
      <c r="AF2" s="552"/>
      <c r="AG2" s="552"/>
      <c r="AH2" s="552"/>
      <c r="AI2" s="552"/>
      <c r="AJ2" s="552"/>
      <c r="AK2" s="552"/>
      <c r="AL2" s="552"/>
      <c r="AM2" s="552"/>
      <c r="AN2" s="552"/>
      <c r="AO2" s="552"/>
      <c r="AP2" s="552"/>
      <c r="AQ2" s="552"/>
      <c r="AR2" s="552"/>
      <c r="AS2" s="552"/>
      <c r="AT2" s="552"/>
      <c r="AU2" s="552"/>
      <c r="AV2" s="552"/>
      <c r="AW2" s="552"/>
      <c r="AX2" s="552"/>
      <c r="AY2" s="552"/>
      <c r="AZ2" s="552"/>
      <c r="BA2" s="552"/>
      <c r="BB2" s="552"/>
      <c r="BC2" s="552"/>
      <c r="BD2" s="552"/>
      <c r="BE2" s="581"/>
      <c r="BF2" s="581"/>
      <c r="BG2" s="581"/>
      <c r="BH2" s="581"/>
      <c r="BI2" s="581"/>
      <c r="BJ2" s="581"/>
      <c r="BK2" s="581"/>
      <c r="BL2" s="581"/>
      <c r="BM2" s="178"/>
      <c r="BN2" s="178"/>
      <c r="BO2" s="178"/>
      <c r="BP2" s="178"/>
      <c r="BQ2" s="178"/>
      <c r="BR2" s="178"/>
      <c r="BS2" s="178"/>
      <c r="BT2" s="178"/>
      <c r="BU2" s="178"/>
      <c r="BV2" s="178"/>
      <c r="BW2" s="178"/>
      <c r="BX2" s="178"/>
      <c r="BY2" s="178"/>
      <c r="BZ2" s="178"/>
      <c r="CA2" s="178"/>
      <c r="CB2" s="178"/>
      <c r="CC2" s="178"/>
      <c r="CD2" s="178"/>
      <c r="CE2" s="178"/>
      <c r="CF2" s="170"/>
      <c r="CG2" s="171"/>
      <c r="CH2" s="171"/>
      <c r="CI2" s="171"/>
      <c r="CJ2" s="171"/>
      <c r="CK2" s="171"/>
      <c r="CL2" s="171"/>
      <c r="CM2" s="171"/>
      <c r="CN2" s="171"/>
      <c r="CO2" s="171"/>
      <c r="CP2" s="171"/>
      <c r="DA2" s="155" t="s">
        <v>472</v>
      </c>
      <c r="DB2" s="201" t="s">
        <v>427</v>
      </c>
      <c r="DC2" s="201" t="s">
        <v>428</v>
      </c>
      <c r="DD2" s="201" t="s">
        <v>429</v>
      </c>
      <c r="DE2" s="202" t="s">
        <v>430</v>
      </c>
      <c r="DF2" s="202" t="s">
        <v>431</v>
      </c>
      <c r="DG2" s="201" t="s">
        <v>397</v>
      </c>
      <c r="DH2" s="201" t="s">
        <v>391</v>
      </c>
      <c r="DI2" s="201" t="s">
        <v>398</v>
      </c>
      <c r="DJ2" s="202" t="s">
        <v>392</v>
      </c>
      <c r="DK2" s="202" t="s">
        <v>393</v>
      </c>
      <c r="DL2" s="201" t="s">
        <v>397</v>
      </c>
      <c r="DM2" s="201" t="s">
        <v>391</v>
      </c>
      <c r="DN2" s="201" t="s">
        <v>398</v>
      </c>
      <c r="DO2" s="202" t="s">
        <v>392</v>
      </c>
      <c r="DP2" s="202" t="s">
        <v>393</v>
      </c>
      <c r="DQ2" s="202"/>
      <c r="DR2" s="190"/>
      <c r="EA2" s="202">
        <v>0</v>
      </c>
      <c r="EB2" s="202" t="s">
        <v>474</v>
      </c>
      <c r="EC2" s="202">
        <v>0</v>
      </c>
      <c r="ED2" s="202" t="s">
        <v>476</v>
      </c>
      <c r="EE2" s="202">
        <v>0</v>
      </c>
      <c r="EF2" s="202" t="s">
        <v>478</v>
      </c>
      <c r="EG2" s="202">
        <v>0</v>
      </c>
      <c r="EH2" s="202" t="s">
        <v>486</v>
      </c>
      <c r="EI2" s="202">
        <v>0</v>
      </c>
      <c r="EJ2" s="202" t="s">
        <v>486</v>
      </c>
      <c r="EK2" s="202">
        <v>0</v>
      </c>
      <c r="EL2" s="202" t="s">
        <v>486</v>
      </c>
      <c r="EM2" s="202">
        <v>0</v>
      </c>
      <c r="EN2" s="202" t="s">
        <v>476</v>
      </c>
      <c r="EO2" s="202">
        <v>0</v>
      </c>
      <c r="EP2" s="202" t="s">
        <v>476</v>
      </c>
      <c r="EQ2" s="202">
        <v>0</v>
      </c>
      <c r="ER2" s="202" t="s">
        <v>476</v>
      </c>
      <c r="ES2" s="202">
        <v>0</v>
      </c>
      <c r="ET2" s="202" t="s">
        <v>476</v>
      </c>
      <c r="EU2" s="202">
        <v>0</v>
      </c>
      <c r="EV2" s="202" t="s">
        <v>476</v>
      </c>
      <c r="EW2" s="202">
        <v>0</v>
      </c>
      <c r="EX2" s="202" t="s">
        <v>476</v>
      </c>
      <c r="EY2" s="202">
        <v>0</v>
      </c>
      <c r="EZ2" s="202" t="s">
        <v>476</v>
      </c>
      <c r="FA2" s="202">
        <v>0</v>
      </c>
      <c r="FB2" s="202" t="s">
        <v>476</v>
      </c>
      <c r="FC2" s="202">
        <v>0</v>
      </c>
      <c r="FD2" s="202" t="s">
        <v>476</v>
      </c>
    </row>
    <row r="3" spans="1:173" ht="18.75">
      <c r="A3" s="582" t="s">
        <v>400</v>
      </c>
      <c r="B3" s="583"/>
      <c r="C3" s="583"/>
      <c r="D3" s="583"/>
      <c r="E3" s="583"/>
      <c r="F3" s="583"/>
      <c r="G3" s="583"/>
      <c r="H3" s="583"/>
      <c r="I3" s="583"/>
      <c r="J3" s="583"/>
      <c r="K3" s="583"/>
      <c r="L3" s="583"/>
      <c r="M3" s="583"/>
      <c r="N3" s="583"/>
      <c r="O3" s="583"/>
      <c r="P3" s="583"/>
      <c r="Q3" s="583"/>
      <c r="R3" s="583"/>
      <c r="S3" s="583"/>
      <c r="T3" s="583"/>
      <c r="U3" s="583"/>
      <c r="V3" s="583"/>
      <c r="W3" s="583"/>
      <c r="X3" s="583"/>
      <c r="Y3" s="583"/>
      <c r="Z3" s="583"/>
      <c r="AA3" s="583"/>
      <c r="AB3" s="583"/>
      <c r="AC3" s="583"/>
      <c r="AD3" s="583"/>
      <c r="AE3" s="583"/>
      <c r="AF3" s="583"/>
      <c r="AG3" s="583"/>
      <c r="AH3" s="583"/>
      <c r="AI3" s="583"/>
      <c r="AJ3" s="583"/>
      <c r="AK3" s="583"/>
      <c r="AL3" s="583"/>
      <c r="AM3" s="583"/>
      <c r="AN3" s="583"/>
      <c r="AO3" s="583"/>
      <c r="AP3" s="583"/>
      <c r="AQ3" s="583"/>
      <c r="AR3" s="583"/>
      <c r="AS3" s="583"/>
      <c r="AT3" s="583"/>
      <c r="AU3" s="583"/>
      <c r="AV3" s="583"/>
      <c r="AW3" s="583"/>
      <c r="AX3" s="583"/>
      <c r="AY3" s="583"/>
      <c r="AZ3" s="583"/>
      <c r="BA3" s="583"/>
      <c r="BB3" s="583"/>
      <c r="BC3" s="583"/>
      <c r="BD3" s="583"/>
      <c r="BE3" s="583"/>
      <c r="BF3" s="583"/>
      <c r="BG3" s="583"/>
      <c r="BH3" s="583"/>
      <c r="BI3" s="583"/>
      <c r="BJ3" s="583"/>
      <c r="BK3" s="583"/>
      <c r="BL3" s="583"/>
      <c r="BM3" s="583"/>
      <c r="BN3" s="583"/>
      <c r="BO3" s="583"/>
      <c r="BP3" s="583"/>
      <c r="BQ3" s="583"/>
      <c r="BR3" s="583"/>
      <c r="BS3" s="583"/>
      <c r="BT3" s="583"/>
      <c r="BU3" s="583"/>
      <c r="BV3" s="583"/>
      <c r="BW3" s="583"/>
      <c r="BX3" s="583"/>
      <c r="BY3" s="583"/>
      <c r="BZ3" s="583"/>
      <c r="CA3" s="583"/>
      <c r="CB3" s="583"/>
      <c r="CC3" s="583"/>
      <c r="CD3" s="584"/>
      <c r="CE3" s="179"/>
      <c r="CF3" s="170"/>
      <c r="CG3" s="171"/>
      <c r="CH3" s="171"/>
      <c r="CI3" s="171"/>
      <c r="CJ3" s="171"/>
      <c r="CK3" s="171"/>
      <c r="CL3" s="171"/>
      <c r="CM3" s="171"/>
      <c r="CN3" s="171"/>
      <c r="CO3" s="171"/>
      <c r="CP3" s="171"/>
      <c r="DA3" s="155" t="s">
        <v>433</v>
      </c>
      <c r="DB3" s="201"/>
      <c r="DC3" s="201"/>
      <c r="DD3" s="201"/>
      <c r="DE3" s="202"/>
      <c r="DF3" s="202"/>
      <c r="EA3" s="202">
        <v>1</v>
      </c>
      <c r="EB3" s="202" t="s">
        <v>475</v>
      </c>
      <c r="EC3" s="202">
        <v>1</v>
      </c>
      <c r="ED3" s="202" t="s">
        <v>477</v>
      </c>
      <c r="EE3" s="202">
        <v>1</v>
      </c>
      <c r="EF3" s="202" t="s">
        <v>479</v>
      </c>
      <c r="EG3" s="202">
        <v>1</v>
      </c>
      <c r="EH3" s="202" t="s">
        <v>487</v>
      </c>
      <c r="EI3" s="202">
        <v>1</v>
      </c>
      <c r="EJ3" s="202" t="s">
        <v>487</v>
      </c>
      <c r="EK3" s="202">
        <v>1</v>
      </c>
      <c r="EL3" s="202" t="s">
        <v>487</v>
      </c>
      <c r="EM3" s="202">
        <v>1</v>
      </c>
      <c r="EN3" s="202" t="s">
        <v>477</v>
      </c>
      <c r="EO3" s="202">
        <v>1</v>
      </c>
      <c r="EP3" s="202" t="s">
        <v>477</v>
      </c>
      <c r="EQ3" s="202">
        <v>1</v>
      </c>
      <c r="ER3" s="202" t="s">
        <v>477</v>
      </c>
      <c r="ES3" s="202">
        <v>1</v>
      </c>
      <c r="ET3" s="202" t="s">
        <v>477</v>
      </c>
      <c r="EU3" s="202">
        <v>1</v>
      </c>
      <c r="EV3" s="202" t="s">
        <v>477</v>
      </c>
      <c r="EW3" s="202">
        <v>1</v>
      </c>
      <c r="EX3" s="202" t="s">
        <v>477</v>
      </c>
      <c r="EY3" s="202">
        <v>1</v>
      </c>
      <c r="EZ3" s="202" t="s">
        <v>477</v>
      </c>
      <c r="FA3" s="202">
        <v>1</v>
      </c>
      <c r="FB3" s="202" t="s">
        <v>477</v>
      </c>
      <c r="FC3" s="202">
        <v>1</v>
      </c>
      <c r="FD3" s="202" t="s">
        <v>477</v>
      </c>
    </row>
    <row r="4" spans="1:173" ht="18.75" customHeight="1">
      <c r="A4" s="189" t="s">
        <v>537</v>
      </c>
      <c r="BL4" s="170"/>
      <c r="BM4" s="170"/>
      <c r="BN4" s="170"/>
      <c r="BO4" s="170"/>
      <c r="BP4" s="170"/>
      <c r="BQ4" s="170"/>
      <c r="BR4" s="170"/>
      <c r="BS4" s="170"/>
      <c r="BT4" s="170"/>
      <c r="BU4" s="170"/>
      <c r="BV4" s="170"/>
      <c r="BW4" s="170"/>
      <c r="BX4" s="170"/>
      <c r="BY4" s="170"/>
      <c r="BZ4" s="170"/>
      <c r="CA4" s="170"/>
      <c r="CB4" s="170"/>
      <c r="CC4" s="170"/>
      <c r="CD4" s="170"/>
      <c r="CE4" s="180"/>
      <c r="CF4" s="170"/>
      <c r="CG4" s="171"/>
      <c r="CH4" s="171"/>
      <c r="CI4" s="171"/>
      <c r="CJ4" s="171"/>
      <c r="CK4" s="171"/>
      <c r="CL4" s="171"/>
      <c r="CM4" s="171"/>
      <c r="CN4" s="171"/>
      <c r="CO4" s="171"/>
      <c r="CP4" s="171"/>
      <c r="DA4" s="155" t="s">
        <v>432</v>
      </c>
      <c r="DB4" s="201"/>
      <c r="DC4" s="201"/>
      <c r="DD4" s="201"/>
      <c r="DE4" s="202"/>
      <c r="DF4" s="202"/>
      <c r="EA4" s="202">
        <v>2</v>
      </c>
      <c r="EB4" s="202" t="s">
        <v>475</v>
      </c>
      <c r="EC4" s="202"/>
      <c r="ED4" s="202"/>
      <c r="EE4" s="202">
        <v>2</v>
      </c>
      <c r="EF4" s="202" t="s">
        <v>480</v>
      </c>
      <c r="EG4" s="202">
        <v>2</v>
      </c>
      <c r="EH4" s="202" t="s">
        <v>488</v>
      </c>
      <c r="EI4" s="202">
        <v>2</v>
      </c>
      <c r="EJ4" s="202" t="s">
        <v>488</v>
      </c>
      <c r="EK4" s="202">
        <v>2</v>
      </c>
      <c r="EL4" s="202" t="s">
        <v>518</v>
      </c>
    </row>
    <row r="5" spans="1:173">
      <c r="A5" s="588" t="s">
        <v>389</v>
      </c>
      <c r="B5" s="590"/>
      <c r="C5" s="588" t="s">
        <v>395</v>
      </c>
      <c r="D5" s="590"/>
      <c r="E5" s="609" t="s">
        <v>390</v>
      </c>
      <c r="F5" s="610"/>
      <c r="G5" s="610"/>
      <c r="H5" s="610"/>
      <c r="I5" s="611"/>
      <c r="J5" s="588" t="s">
        <v>396</v>
      </c>
      <c r="K5" s="590"/>
      <c r="L5" s="588" t="s">
        <v>399</v>
      </c>
      <c r="M5" s="590"/>
      <c r="N5" s="588" t="s">
        <v>111</v>
      </c>
      <c r="O5" s="590"/>
      <c r="P5" s="588" t="s">
        <v>401</v>
      </c>
      <c r="Q5" s="589"/>
      <c r="R5" s="590"/>
      <c r="S5" s="588" t="s">
        <v>402</v>
      </c>
      <c r="T5" s="589"/>
      <c r="U5" s="590"/>
      <c r="V5" s="597" t="s">
        <v>404</v>
      </c>
      <c r="W5" s="598"/>
      <c r="X5" s="603" t="s">
        <v>403</v>
      </c>
      <c r="Y5" s="598"/>
      <c r="Z5" s="604" t="s">
        <v>410</v>
      </c>
      <c r="AA5" s="605"/>
      <c r="AB5" s="605"/>
      <c r="AC5" s="605"/>
      <c r="AD5" s="605"/>
      <c r="AE5" s="605"/>
      <c r="AF5" s="605"/>
      <c r="AG5" s="605"/>
      <c r="AH5" s="605"/>
      <c r="AI5" s="605"/>
      <c r="AJ5" s="605"/>
      <c r="AK5" s="605"/>
      <c r="AL5" s="605"/>
      <c r="AM5" s="605"/>
      <c r="AN5" s="605"/>
      <c r="AO5" s="605"/>
      <c r="AP5" s="605"/>
      <c r="AQ5" s="605"/>
      <c r="AR5" s="605"/>
      <c r="AS5" s="605"/>
      <c r="AT5" s="605"/>
      <c r="AU5" s="605"/>
      <c r="AV5" s="605"/>
      <c r="AW5" s="605"/>
      <c r="AX5" s="605"/>
      <c r="AY5" s="605"/>
      <c r="AZ5" s="605"/>
      <c r="BA5" s="605"/>
      <c r="BB5" s="605"/>
      <c r="BC5" s="605"/>
      <c r="BD5" s="606" t="s">
        <v>407</v>
      </c>
      <c r="BE5" s="607"/>
      <c r="BF5" s="607"/>
      <c r="BG5" s="607"/>
      <c r="BH5" s="607"/>
      <c r="BI5" s="607"/>
      <c r="BJ5" s="607"/>
      <c r="BK5" s="607"/>
      <c r="BL5" s="607"/>
      <c r="BM5" s="607"/>
      <c r="BN5" s="607"/>
      <c r="BO5" s="608"/>
      <c r="BP5" s="537" t="s">
        <v>310</v>
      </c>
      <c r="BQ5" s="538"/>
      <c r="BR5" s="538"/>
      <c r="BS5" s="538"/>
      <c r="BT5" s="538"/>
      <c r="BU5" s="538"/>
      <c r="BV5" s="538"/>
      <c r="BW5" s="538"/>
      <c r="BX5" s="538"/>
      <c r="BY5" s="538"/>
      <c r="BZ5" s="538"/>
      <c r="CA5" s="538"/>
      <c r="CB5" s="538"/>
      <c r="CC5" s="538"/>
      <c r="CD5" s="539"/>
      <c r="CE5" s="180"/>
      <c r="CF5" s="170"/>
      <c r="CG5" s="171"/>
      <c r="CH5" s="171"/>
      <c r="CI5" s="171"/>
      <c r="CJ5" s="171"/>
      <c r="CK5" s="171"/>
      <c r="CL5" s="171"/>
      <c r="CM5" s="171"/>
      <c r="CN5" s="171"/>
      <c r="CO5" s="171"/>
      <c r="CP5" s="171"/>
      <c r="DA5" s="155" t="s">
        <v>434</v>
      </c>
      <c r="DB5" s="201"/>
      <c r="DC5" s="201"/>
      <c r="DD5" s="201"/>
      <c r="DE5" s="202"/>
      <c r="DF5" s="202"/>
      <c r="EA5" s="202">
        <v>3</v>
      </c>
      <c r="EB5" s="202" t="s">
        <v>475</v>
      </c>
      <c r="EC5" s="202"/>
      <c r="ED5" s="202"/>
      <c r="EE5" s="202">
        <v>3</v>
      </c>
      <c r="EF5" s="202" t="s">
        <v>481</v>
      </c>
      <c r="EG5" s="202">
        <v>3</v>
      </c>
      <c r="EH5" s="202" t="s">
        <v>489</v>
      </c>
      <c r="EI5" s="202">
        <v>3</v>
      </c>
      <c r="EJ5" s="202" t="s">
        <v>489</v>
      </c>
      <c r="EK5" s="202">
        <v>3</v>
      </c>
      <c r="EL5" s="202" t="s">
        <v>519</v>
      </c>
    </row>
    <row r="6" spans="1:173" ht="13.5" customHeight="1">
      <c r="A6" s="591"/>
      <c r="B6" s="593"/>
      <c r="C6" s="591"/>
      <c r="D6" s="593"/>
      <c r="E6" s="612"/>
      <c r="F6" s="613"/>
      <c r="G6" s="613"/>
      <c r="H6" s="613"/>
      <c r="I6" s="614"/>
      <c r="J6" s="591"/>
      <c r="K6" s="593"/>
      <c r="L6" s="591"/>
      <c r="M6" s="593"/>
      <c r="N6" s="591"/>
      <c r="O6" s="593"/>
      <c r="P6" s="591"/>
      <c r="Q6" s="592"/>
      <c r="R6" s="593"/>
      <c r="S6" s="591"/>
      <c r="T6" s="592"/>
      <c r="U6" s="593"/>
      <c r="V6" s="599"/>
      <c r="W6" s="600"/>
      <c r="X6" s="599"/>
      <c r="Y6" s="600"/>
      <c r="Z6" s="575" t="s">
        <v>405</v>
      </c>
      <c r="AA6" s="576"/>
      <c r="AB6" s="577"/>
      <c r="AC6" s="436" t="s">
        <v>414</v>
      </c>
      <c r="AD6" s="437"/>
      <c r="AE6" s="437"/>
      <c r="AF6" s="437"/>
      <c r="AG6" s="437"/>
      <c r="AH6" s="437"/>
      <c r="AI6" s="437"/>
      <c r="AJ6" s="437"/>
      <c r="AK6" s="437"/>
      <c r="AL6" s="437"/>
      <c r="AM6" s="437"/>
      <c r="AN6" s="437"/>
      <c r="AO6" s="437"/>
      <c r="AP6" s="437"/>
      <c r="AQ6" s="437"/>
      <c r="AR6" s="437"/>
      <c r="AS6" s="437"/>
      <c r="AT6" s="437"/>
      <c r="AU6" s="437"/>
      <c r="AV6" s="437"/>
      <c r="AW6" s="437"/>
      <c r="AX6" s="437"/>
      <c r="AY6" s="437"/>
      <c r="AZ6" s="437"/>
      <c r="BA6" s="437"/>
      <c r="BB6" s="437"/>
      <c r="BC6" s="438"/>
      <c r="BD6" s="575" t="s">
        <v>411</v>
      </c>
      <c r="BE6" s="576"/>
      <c r="BF6" s="577"/>
      <c r="BG6" s="575" t="s">
        <v>406</v>
      </c>
      <c r="BH6" s="576"/>
      <c r="BI6" s="577"/>
      <c r="BJ6" s="575" t="s">
        <v>408</v>
      </c>
      <c r="BK6" s="576"/>
      <c r="BL6" s="577"/>
      <c r="BM6" s="575" t="s">
        <v>409</v>
      </c>
      <c r="BN6" s="576"/>
      <c r="BO6" s="577"/>
      <c r="BP6" s="532" t="s">
        <v>425</v>
      </c>
      <c r="BQ6" s="532"/>
      <c r="BR6" s="532"/>
      <c r="BS6" s="532"/>
      <c r="BT6" s="532"/>
      <c r="BU6" s="532"/>
      <c r="BV6" s="533" t="s">
        <v>426</v>
      </c>
      <c r="BW6" s="534"/>
      <c r="BX6" s="534"/>
      <c r="BY6" s="534"/>
      <c r="BZ6" s="534"/>
      <c r="CA6" s="534"/>
      <c r="CB6" s="534"/>
      <c r="CC6" s="534"/>
      <c r="CD6" s="535"/>
      <c r="CE6" s="180"/>
      <c r="CF6" s="170"/>
      <c r="CG6" s="171"/>
      <c r="CH6" s="171"/>
      <c r="CI6" s="171"/>
      <c r="CJ6" s="171"/>
      <c r="CK6" s="171"/>
      <c r="CL6" s="171"/>
      <c r="CM6" s="171"/>
      <c r="CN6" s="171"/>
      <c r="CO6" s="171"/>
      <c r="CP6" s="171"/>
      <c r="DA6" s="155" t="s">
        <v>540</v>
      </c>
      <c r="DB6"/>
      <c r="DC6"/>
      <c r="DD6"/>
      <c r="DE6"/>
      <c r="DF6"/>
      <c r="EE6" s="202">
        <v>4</v>
      </c>
      <c r="EF6" s="202" t="s">
        <v>482</v>
      </c>
      <c r="EG6" s="202">
        <v>4</v>
      </c>
      <c r="EH6" s="202" t="s">
        <v>490</v>
      </c>
      <c r="EI6" s="202">
        <v>4</v>
      </c>
      <c r="EJ6" s="202" t="s">
        <v>490</v>
      </c>
      <c r="EK6" s="202">
        <v>4</v>
      </c>
      <c r="EL6" s="202" t="s">
        <v>520</v>
      </c>
    </row>
    <row r="7" spans="1:173" ht="13.5" customHeight="1">
      <c r="A7" s="594"/>
      <c r="B7" s="596"/>
      <c r="C7" s="594"/>
      <c r="D7" s="596"/>
      <c r="E7" s="615"/>
      <c r="F7" s="616"/>
      <c r="G7" s="616"/>
      <c r="H7" s="616"/>
      <c r="I7" s="617"/>
      <c r="J7" s="594"/>
      <c r="K7" s="596"/>
      <c r="L7" s="594"/>
      <c r="M7" s="596"/>
      <c r="N7" s="594"/>
      <c r="O7" s="596"/>
      <c r="P7" s="594"/>
      <c r="Q7" s="595"/>
      <c r="R7" s="596"/>
      <c r="S7" s="594"/>
      <c r="T7" s="595"/>
      <c r="U7" s="596"/>
      <c r="V7" s="601"/>
      <c r="W7" s="602"/>
      <c r="X7" s="601"/>
      <c r="Y7" s="602"/>
      <c r="Z7" s="578"/>
      <c r="AA7" s="579"/>
      <c r="AB7" s="580"/>
      <c r="AC7" s="549" t="s">
        <v>413</v>
      </c>
      <c r="AD7" s="549"/>
      <c r="AE7" s="549"/>
      <c r="AF7" s="549" t="s">
        <v>415</v>
      </c>
      <c r="AG7" s="549"/>
      <c r="AH7" s="549"/>
      <c r="AI7" s="549" t="s">
        <v>416</v>
      </c>
      <c r="AJ7" s="549"/>
      <c r="AK7" s="549"/>
      <c r="AL7" s="549" t="s">
        <v>417</v>
      </c>
      <c r="AM7" s="549"/>
      <c r="AN7" s="549"/>
      <c r="AO7" s="549" t="s">
        <v>418</v>
      </c>
      <c r="AP7" s="549"/>
      <c r="AQ7" s="549"/>
      <c r="AR7" s="549" t="s">
        <v>419</v>
      </c>
      <c r="AS7" s="549"/>
      <c r="AT7" s="549"/>
      <c r="AU7" s="549" t="s">
        <v>420</v>
      </c>
      <c r="AV7" s="549"/>
      <c r="AW7" s="549"/>
      <c r="AX7" s="549" t="s">
        <v>421</v>
      </c>
      <c r="AY7" s="549"/>
      <c r="AZ7" s="549"/>
      <c r="BA7" s="549" t="s">
        <v>422</v>
      </c>
      <c r="BB7" s="549"/>
      <c r="BC7" s="549"/>
      <c r="BD7" s="578"/>
      <c r="BE7" s="579"/>
      <c r="BF7" s="580"/>
      <c r="BG7" s="578" t="s">
        <v>406</v>
      </c>
      <c r="BH7" s="579"/>
      <c r="BI7" s="580"/>
      <c r="BJ7" s="578" t="s">
        <v>408</v>
      </c>
      <c r="BK7" s="579"/>
      <c r="BL7" s="580"/>
      <c r="BM7" s="578" t="s">
        <v>409</v>
      </c>
      <c r="BN7" s="579"/>
      <c r="BO7" s="580"/>
      <c r="BP7" s="532" t="s">
        <v>423</v>
      </c>
      <c r="BQ7" s="536"/>
      <c r="BR7" s="536"/>
      <c r="BS7" s="532" t="s">
        <v>424</v>
      </c>
      <c r="BT7" s="536"/>
      <c r="BU7" s="536"/>
      <c r="BV7" s="532" t="s">
        <v>399</v>
      </c>
      <c r="BW7" s="536"/>
      <c r="BX7" s="536"/>
      <c r="BY7" s="532" t="s">
        <v>423</v>
      </c>
      <c r="BZ7" s="536"/>
      <c r="CA7" s="536"/>
      <c r="CB7" s="533" t="s">
        <v>424</v>
      </c>
      <c r="CC7" s="534"/>
      <c r="CD7" s="535"/>
      <c r="CE7" s="181"/>
      <c r="CF7" s="170"/>
      <c r="CG7" s="171"/>
      <c r="CH7" s="171"/>
      <c r="CI7" s="171"/>
      <c r="CJ7" s="171"/>
      <c r="CK7" s="171"/>
      <c r="CL7" s="171"/>
      <c r="CM7" s="171"/>
      <c r="CN7" s="171"/>
      <c r="CO7" s="171"/>
      <c r="CP7" s="171"/>
      <c r="DA7" s="155" t="s">
        <v>548</v>
      </c>
      <c r="DB7"/>
      <c r="DC7"/>
      <c r="DD7"/>
      <c r="DE7"/>
      <c r="DF7"/>
      <c r="EE7" s="202">
        <v>5</v>
      </c>
      <c r="EF7" s="202" t="s">
        <v>483</v>
      </c>
      <c r="EG7" s="202">
        <v>5</v>
      </c>
      <c r="EH7" s="202" t="s">
        <v>491</v>
      </c>
      <c r="EI7" s="202">
        <v>5</v>
      </c>
      <c r="EJ7" s="202" t="s">
        <v>491</v>
      </c>
      <c r="EK7" s="202">
        <v>5</v>
      </c>
      <c r="EL7" s="202" t="s">
        <v>521</v>
      </c>
    </row>
    <row r="8" spans="1:173" ht="13.5" customHeight="1">
      <c r="A8" s="620" t="s">
        <v>397</v>
      </c>
      <c r="B8" s="621"/>
      <c r="C8" s="633" t="str">
        <f>IF(DB6&lt;&gt;"",DB6,IF(DC6&lt;&gt;"",DC6,IF(DD6&lt;&gt;"",DD6,"")))</f>
        <v/>
      </c>
      <c r="D8" s="634"/>
      <c r="E8" s="555" t="str">
        <f>IF(DB3="","",DB3)</f>
        <v/>
      </c>
      <c r="F8" s="556"/>
      <c r="G8" s="187" t="s">
        <v>394</v>
      </c>
      <c r="H8" s="555" t="str">
        <f>IF(DB4="","",DB4)</f>
        <v/>
      </c>
      <c r="I8" s="556"/>
      <c r="J8" s="555" t="str">
        <f>IF(DB5="","",DB5)</f>
        <v/>
      </c>
      <c r="K8" s="556"/>
      <c r="L8" s="618" t="str">
        <f>IF(OR(DB21="",DB21=0),"",DB20/DB21)</f>
        <v/>
      </c>
      <c r="M8" s="619"/>
      <c r="N8" s="553" t="str">
        <f>IF(OR(DB25="",DB25=0),"",DB24/DB25)</f>
        <v/>
      </c>
      <c r="O8" s="554"/>
      <c r="P8" s="628" t="str">
        <f>IF(OR(DB18="",DB18=0),"",DB19/DB18)</f>
        <v/>
      </c>
      <c r="Q8" s="629"/>
      <c r="R8" s="630"/>
      <c r="S8" s="628" t="str">
        <f>IF(OR(DB19="",DB19=0),"",DB32/DB19)</f>
        <v/>
      </c>
      <c r="T8" s="629"/>
      <c r="U8" s="630"/>
      <c r="V8" s="575" t="str">
        <f>IF(DB35&lt;&gt;"",VLOOKUP(DB35,$EA$2:$EB$5,2),IF(DC35&lt;&gt;"",VLOOKUP(DC35,$EA$2:$EB$5,2),IF(DD35&lt;&gt;"",VLOOKUP(DD35,$EA$2:$EB$5,2),"")))</f>
        <v/>
      </c>
      <c r="W8" s="577"/>
      <c r="X8" s="575" t="str">
        <f>IF(DB35&lt;&gt;"",VLOOKUP(DB35,$EA$2:$EB$5,2),IF(DC35&lt;&gt;"",VLOOKUP(DC35,$EA$2:$EB$5,2),IF(DD35&lt;&gt;"",VLOOKUP(DD35,$EA$2:$EB$5,2),"")))</f>
        <v/>
      </c>
      <c r="Y8" s="577"/>
      <c r="Z8" s="575" t="str">
        <f>IF(DB37&lt;&gt;"",DB37,IF(DC37&lt;&gt;"",DC37,IF(DD37&lt;&gt;"",DD37,"")))</f>
        <v/>
      </c>
      <c r="AA8" s="576"/>
      <c r="AB8" s="577"/>
      <c r="AC8" s="575" t="str">
        <f>IF(DB38&lt;&gt;"",VLOOKUP(DB38,$EM$2:$EN$3,2),IF(DC38&lt;&gt;"",VLOOKUP(DC38,$EM$2:$EN$3,2),IF(DD38&lt;&gt;"",VLOOKUP(DD38,$EM$2:$EN$3,2),"")))</f>
        <v/>
      </c>
      <c r="AD8" s="576"/>
      <c r="AE8" s="577"/>
      <c r="AF8" s="540" t="str">
        <f>IF(DB39&lt;&gt;"",VLOOKUP(DB39,$EO$2:$EP$3,2),IF(DC39&lt;&gt;"",VLOOKUP(DC39,$EO$2:$EP$3,2),IF(DD39&lt;&gt;"",VLOOKUP(DD39,$EO$2:$EP$3,2),"")))</f>
        <v/>
      </c>
      <c r="AG8" s="541"/>
      <c r="AH8" s="542"/>
      <c r="AI8" s="540" t="str">
        <f>IF(DB40&lt;&gt;"",VLOOKUP(DB40,$EQ$2:$ER$3,2),IF(DC40&lt;&gt;"",VLOOKUP(DC40,$EQ$2:$ER$3,2),IF(DD40&lt;&gt;"",VLOOKUP(DD40,$EQ$2:$ER$3,2),"")))</f>
        <v/>
      </c>
      <c r="AJ8" s="541"/>
      <c r="AK8" s="542"/>
      <c r="AL8" s="540" t="str">
        <f>IF(DB41&lt;&gt;"",VLOOKUP(DB41,$ES$2:$ET$3,2),IF(DC41&lt;&gt;"",VLOOKUP(DC41,$ES$2:$ET$3,2),IF(DD41&lt;&gt;"",VLOOKUP(DD41,$ES$2:$ET$3,2),"")))</f>
        <v/>
      </c>
      <c r="AM8" s="541"/>
      <c r="AN8" s="542"/>
      <c r="AO8" s="540" t="str">
        <f>IF(DB42&lt;&gt;"",VLOOKUP(DB42,$EU$2:$EV$3,2),IF(DC42&lt;&gt;"",VLOOKUP(DC42,$EU$2:$EV$3,2),IF(DD42&lt;&gt;"",VLOOKUP(DD42,$EU$2:$EV$3,2),"")))</f>
        <v/>
      </c>
      <c r="AP8" s="541"/>
      <c r="AQ8" s="542"/>
      <c r="AR8" s="540" t="str">
        <f>IF(DB43&lt;&gt;"",VLOOKUP(DB43,$EW$2:$EX$3,2),IF(DC43&lt;&gt;"",VLOOKUP(DC43,$EW$2:$EX$3,2),IF(DD43&lt;&gt;"",VLOOKUP(DD43,$EW$2:$EX$3,2),"")))</f>
        <v/>
      </c>
      <c r="AS8" s="541"/>
      <c r="AT8" s="542"/>
      <c r="AU8" s="540" t="str">
        <f>IF(DB44&lt;&gt;"",VLOOKUP(DB44,$EY$2:$EZ$3,2),IF(DC44&lt;&gt;"",VLOOKUP(DC44,$EY$2:$EZ$3,2),IF(DD44&lt;&gt;"",VLOOKUP(DD44,$EY$2:$EZ$3,2),"")))</f>
        <v/>
      </c>
      <c r="AV8" s="541"/>
      <c r="AW8" s="542"/>
      <c r="AX8" s="540" t="str">
        <f>IF(DB45&lt;&gt;"",VLOOKUP(DB45,$FA$2:$FB$3,2),IF(DC45&lt;&gt;"",VLOOKUP(DC45,$FA$2:$FB$3,2),IF(DD45&lt;&gt;"",VLOOKUP(DD45,$FA$2:$FB$3,2),"")))</f>
        <v/>
      </c>
      <c r="AY8" s="541"/>
      <c r="AZ8" s="542"/>
      <c r="BA8" s="540" t="str">
        <f>IF(DB46&lt;&gt;"",VLOOKUP(DB46,$FC$2:$FD$3,2),IF(DC46&lt;&gt;"",VLOOKUP(DC46,$FC$2:$FD$3,2),IF(DD46&lt;&gt;"",VLOOKUP(DD46,$FC$2:$FD$3,2),"")))</f>
        <v/>
      </c>
      <c r="BB8" s="541"/>
      <c r="BC8" s="542"/>
      <c r="BD8" s="557" t="str">
        <f>IF(DB48&lt;&gt;"",VLOOKUP(DB48,$EG$2:$EH$17,2),IF(DC48&lt;&gt;"",VLOOKUP(DC48,$EG$2:$EH$17,2),IF(DD48&lt;&gt;"",VLOOKUP(DD48,$EG$2:$EH$17,2),"")))</f>
        <v/>
      </c>
      <c r="BE8" s="558"/>
      <c r="BF8" s="559"/>
      <c r="BG8" s="557" t="str">
        <f>IF(DB49&lt;&gt;"",VLOOKUP(DB49,$EI$2:$EJ$33,2),IF(DC49&lt;&gt;"",VLOOKUP(DC49,$EI$2:$EJ$33,2),IF(DD49&lt;&gt;"",VLOOKUP(DD49,$EI$2:$EJ$33,2),"")))</f>
        <v/>
      </c>
      <c r="BH8" s="558"/>
      <c r="BI8" s="559"/>
      <c r="BJ8" s="566" t="str">
        <f>IF(DB50&lt;&gt;"",VLOOKUP(DB50,$EK$2:$EL$9,2),IF(DC50&lt;&gt;"",VLOOKUP(DC50,$EK$2:$EL$9,2),IF(DD50&lt;&gt;"",VLOOKUP(DD50,$EK$2:$EL$9,2),"")))</f>
        <v/>
      </c>
      <c r="BK8" s="567"/>
      <c r="BL8" s="568"/>
      <c r="BM8" s="514"/>
      <c r="BN8" s="515"/>
      <c r="BO8" s="516"/>
      <c r="BP8" s="514" t="str">
        <f>IF(DB52&lt;&gt;"",DB52,IF(DC52&lt;&gt;"",DC52,IF(DD52&lt;&gt;"",DD52,"")))</f>
        <v/>
      </c>
      <c r="BQ8" s="515"/>
      <c r="BR8" s="516"/>
      <c r="BS8" s="514" t="str">
        <f>IF(DB53&lt;&gt;"",DB53,IF(DC53&lt;&gt;"",DC53,IF(DD53&lt;&gt;"",DD53,"")))</f>
        <v/>
      </c>
      <c r="BT8" s="515"/>
      <c r="BU8" s="516"/>
      <c r="BV8" s="514" t="str">
        <f>IF(DB54&lt;&gt;"",DB54,IF(DC54&lt;&gt;"",DC54,IF(DD54&lt;&gt;"",DD54,"")))</f>
        <v/>
      </c>
      <c r="BW8" s="515"/>
      <c r="BX8" s="516"/>
      <c r="BY8" s="514" t="str">
        <f>IF(DB55&lt;&gt;"",DB55,IF(DC55&lt;&gt;"",DC55,IF(DD55&lt;&gt;"",DD55,"")))</f>
        <v/>
      </c>
      <c r="BZ8" s="515"/>
      <c r="CA8" s="516"/>
      <c r="CB8" s="523" t="str">
        <f>IF(DB56&lt;&gt;"",DB56,IF(DC56&lt;&gt;"",DC56,IF(DD56&lt;&gt;"",DD56,"")))</f>
        <v/>
      </c>
      <c r="CC8" s="524"/>
      <c r="CD8" s="525"/>
      <c r="CE8" s="181"/>
      <c r="CF8" s="170"/>
      <c r="CG8" s="171"/>
      <c r="CH8" s="171"/>
      <c r="CI8" s="171"/>
      <c r="CJ8" s="171"/>
      <c r="CK8" s="171"/>
      <c r="CL8" s="171"/>
      <c r="CM8" s="171"/>
      <c r="CN8" s="171"/>
      <c r="CO8" s="171"/>
      <c r="CP8" s="171"/>
      <c r="DA8" s="155" t="s">
        <v>549</v>
      </c>
      <c r="DB8"/>
      <c r="DC8"/>
      <c r="DD8"/>
      <c r="DE8"/>
      <c r="DF8"/>
      <c r="EE8" s="202">
        <v>6</v>
      </c>
      <c r="EF8" s="202" t="s">
        <v>484</v>
      </c>
      <c r="EG8" s="202">
        <v>6</v>
      </c>
      <c r="EH8" s="202" t="s">
        <v>498</v>
      </c>
      <c r="EI8" s="202">
        <v>6</v>
      </c>
      <c r="EJ8" s="202" t="s">
        <v>498</v>
      </c>
      <c r="EK8" s="202">
        <v>6</v>
      </c>
      <c r="EL8" s="202" t="s">
        <v>522</v>
      </c>
    </row>
    <row r="9" spans="1:173" ht="13.5" customHeight="1">
      <c r="A9" s="555" t="s">
        <v>391</v>
      </c>
      <c r="B9" s="621"/>
      <c r="C9" s="635"/>
      <c r="D9" s="636"/>
      <c r="E9" s="555" t="str">
        <f>IF(DC3="","",DC3)</f>
        <v/>
      </c>
      <c r="F9" s="556"/>
      <c r="G9" s="187" t="s">
        <v>394</v>
      </c>
      <c r="H9" s="555" t="str">
        <f>IF(DC4="","",DC4)</f>
        <v/>
      </c>
      <c r="I9" s="556"/>
      <c r="J9" s="555" t="str">
        <f>IF(DC5="","",DC5)</f>
        <v/>
      </c>
      <c r="K9" s="556"/>
      <c r="L9" s="631" t="str">
        <f>IF(OR(DC21="",DC21=0),"",DC20/DC21)</f>
        <v/>
      </c>
      <c r="M9" s="632"/>
      <c r="N9" s="553" t="str">
        <f>IF(OR(DC25="",DC25=0),"",DC24/DC25)</f>
        <v/>
      </c>
      <c r="O9" s="554"/>
      <c r="P9" s="628" t="str">
        <f>IF(OR(DC18="",DC18=0),"",DC19/DC18)</f>
        <v/>
      </c>
      <c r="Q9" s="629"/>
      <c r="R9" s="630"/>
      <c r="S9" s="628" t="str">
        <f>IF(OR(DC19="",DC19=0),"",DC32/DC19)</f>
        <v/>
      </c>
      <c r="T9" s="629"/>
      <c r="U9" s="630"/>
      <c r="V9" s="642"/>
      <c r="W9" s="643"/>
      <c r="X9" s="642"/>
      <c r="Y9" s="643"/>
      <c r="Z9" s="642"/>
      <c r="AA9" s="652"/>
      <c r="AB9" s="643"/>
      <c r="AC9" s="642"/>
      <c r="AD9" s="652"/>
      <c r="AE9" s="643"/>
      <c r="AF9" s="543"/>
      <c r="AG9" s="544"/>
      <c r="AH9" s="545"/>
      <c r="AI9" s="543"/>
      <c r="AJ9" s="544"/>
      <c r="AK9" s="545"/>
      <c r="AL9" s="543"/>
      <c r="AM9" s="544"/>
      <c r="AN9" s="545"/>
      <c r="AO9" s="543"/>
      <c r="AP9" s="544"/>
      <c r="AQ9" s="545"/>
      <c r="AR9" s="543"/>
      <c r="AS9" s="544"/>
      <c r="AT9" s="545"/>
      <c r="AU9" s="543"/>
      <c r="AV9" s="544"/>
      <c r="AW9" s="545"/>
      <c r="AX9" s="543"/>
      <c r="AY9" s="544"/>
      <c r="AZ9" s="545"/>
      <c r="BA9" s="543"/>
      <c r="BB9" s="544"/>
      <c r="BC9" s="545"/>
      <c r="BD9" s="560"/>
      <c r="BE9" s="561"/>
      <c r="BF9" s="562"/>
      <c r="BG9" s="560"/>
      <c r="BH9" s="561"/>
      <c r="BI9" s="562"/>
      <c r="BJ9" s="569"/>
      <c r="BK9" s="570"/>
      <c r="BL9" s="571"/>
      <c r="BM9" s="517"/>
      <c r="BN9" s="518"/>
      <c r="BO9" s="519"/>
      <c r="BP9" s="517"/>
      <c r="BQ9" s="518"/>
      <c r="BR9" s="519"/>
      <c r="BS9" s="517"/>
      <c r="BT9" s="518"/>
      <c r="BU9" s="519"/>
      <c r="BV9" s="517"/>
      <c r="BW9" s="518"/>
      <c r="BX9" s="519"/>
      <c r="BY9" s="517"/>
      <c r="BZ9" s="518"/>
      <c r="CA9" s="519"/>
      <c r="CB9" s="526"/>
      <c r="CC9" s="527"/>
      <c r="CD9" s="528"/>
      <c r="CE9" s="181"/>
      <c r="CF9" s="170"/>
      <c r="CG9" s="171"/>
      <c r="CH9" s="171"/>
      <c r="CI9" s="171"/>
      <c r="CJ9" s="171"/>
      <c r="CK9" s="171"/>
      <c r="CL9" s="171"/>
      <c r="CM9" s="171"/>
      <c r="CN9" s="171"/>
      <c r="CO9" s="171"/>
      <c r="CP9" s="171"/>
      <c r="EE9" s="202">
        <v>7</v>
      </c>
      <c r="EF9" s="202" t="s">
        <v>485</v>
      </c>
      <c r="EG9" s="202">
        <v>7</v>
      </c>
      <c r="EH9" s="202" t="s">
        <v>492</v>
      </c>
      <c r="EI9" s="202">
        <v>7</v>
      </c>
      <c r="EJ9" s="202" t="s">
        <v>492</v>
      </c>
      <c r="EK9" s="202">
        <v>7</v>
      </c>
      <c r="EL9" s="202" t="s">
        <v>523</v>
      </c>
    </row>
    <row r="10" spans="1:173" ht="13.5" customHeight="1">
      <c r="A10" s="555" t="s">
        <v>398</v>
      </c>
      <c r="B10" s="621"/>
      <c r="C10" s="635"/>
      <c r="D10" s="636"/>
      <c r="E10" s="555" t="str">
        <f>IF(DD3="","",DD3)</f>
        <v/>
      </c>
      <c r="F10" s="556"/>
      <c r="G10" s="187" t="s">
        <v>394</v>
      </c>
      <c r="H10" s="555" t="str">
        <f>IF(DD4="","",DD4)</f>
        <v/>
      </c>
      <c r="I10" s="556"/>
      <c r="J10" s="555" t="str">
        <f>IF(DD5="","",DD5)</f>
        <v/>
      </c>
      <c r="K10" s="556"/>
      <c r="L10" s="631" t="str">
        <f>IF(OR(DD21="",DD21=0),"",DD20/DD21)</f>
        <v/>
      </c>
      <c r="M10" s="632"/>
      <c r="N10" s="553" t="str">
        <f>IF(OR(DD25="",DD25=0),"",DD24/DD25)</f>
        <v/>
      </c>
      <c r="O10" s="554"/>
      <c r="P10" s="628" t="str">
        <f>IF(OR(DD18="",DD18=0),"",DD19/DD18)</f>
        <v/>
      </c>
      <c r="Q10" s="629"/>
      <c r="R10" s="630"/>
      <c r="S10" s="628" t="str">
        <f>IF(OR(DD19="",DD19=0),"",DD32/DD19)</f>
        <v/>
      </c>
      <c r="T10" s="629"/>
      <c r="U10" s="630"/>
      <c r="V10" s="642"/>
      <c r="W10" s="643"/>
      <c r="X10" s="642"/>
      <c r="Y10" s="643"/>
      <c r="Z10" s="642"/>
      <c r="AA10" s="652"/>
      <c r="AB10" s="643"/>
      <c r="AC10" s="642"/>
      <c r="AD10" s="652"/>
      <c r="AE10" s="643"/>
      <c r="AF10" s="543"/>
      <c r="AG10" s="544"/>
      <c r="AH10" s="545"/>
      <c r="AI10" s="543"/>
      <c r="AJ10" s="544"/>
      <c r="AK10" s="545"/>
      <c r="AL10" s="543"/>
      <c r="AM10" s="544"/>
      <c r="AN10" s="545"/>
      <c r="AO10" s="543"/>
      <c r="AP10" s="544"/>
      <c r="AQ10" s="545"/>
      <c r="AR10" s="543"/>
      <c r="AS10" s="544"/>
      <c r="AT10" s="545"/>
      <c r="AU10" s="543"/>
      <c r="AV10" s="544"/>
      <c r="AW10" s="545"/>
      <c r="AX10" s="543"/>
      <c r="AY10" s="544"/>
      <c r="AZ10" s="545"/>
      <c r="BA10" s="543"/>
      <c r="BB10" s="544"/>
      <c r="BC10" s="545"/>
      <c r="BD10" s="560"/>
      <c r="BE10" s="561"/>
      <c r="BF10" s="562"/>
      <c r="BG10" s="560"/>
      <c r="BH10" s="561"/>
      <c r="BI10" s="562"/>
      <c r="BJ10" s="569"/>
      <c r="BK10" s="570"/>
      <c r="BL10" s="571"/>
      <c r="BM10" s="517"/>
      <c r="BN10" s="518"/>
      <c r="BO10" s="519"/>
      <c r="BP10" s="517"/>
      <c r="BQ10" s="518"/>
      <c r="BR10" s="519"/>
      <c r="BS10" s="517"/>
      <c r="BT10" s="518"/>
      <c r="BU10" s="519"/>
      <c r="BV10" s="517"/>
      <c r="BW10" s="518"/>
      <c r="BX10" s="519"/>
      <c r="BY10" s="517"/>
      <c r="BZ10" s="518"/>
      <c r="CA10" s="519"/>
      <c r="CB10" s="526"/>
      <c r="CC10" s="527"/>
      <c r="CD10" s="528"/>
      <c r="CE10" s="181"/>
      <c r="CF10" s="170"/>
      <c r="CG10" s="171"/>
      <c r="CH10" s="171"/>
      <c r="CI10" s="171"/>
      <c r="CJ10" s="171"/>
      <c r="CK10" s="171"/>
      <c r="CL10" s="171"/>
      <c r="CM10" s="171"/>
      <c r="CN10" s="171"/>
      <c r="CO10" s="171"/>
      <c r="CP10" s="171"/>
      <c r="EG10" s="202">
        <v>8</v>
      </c>
      <c r="EH10" s="202" t="s">
        <v>493</v>
      </c>
      <c r="EI10" s="202">
        <v>8</v>
      </c>
      <c r="EJ10" s="202" t="s">
        <v>493</v>
      </c>
    </row>
    <row r="11" spans="1:173" ht="13.5" customHeight="1">
      <c r="A11" s="555" t="s">
        <v>392</v>
      </c>
      <c r="B11" s="621"/>
      <c r="C11" s="635"/>
      <c r="D11" s="636"/>
      <c r="E11" s="555" t="str">
        <f>IF(DE3="","",DE3)</f>
        <v/>
      </c>
      <c r="F11" s="556"/>
      <c r="G11" s="187" t="s">
        <v>394</v>
      </c>
      <c r="H11" s="555" t="str">
        <f>IF(DE4="","",DE4)</f>
        <v/>
      </c>
      <c r="I11" s="556"/>
      <c r="J11" s="555" t="str">
        <f>IF(DE5="","",DE5)</f>
        <v/>
      </c>
      <c r="K11" s="556"/>
      <c r="L11" s="631" t="str">
        <f>IF(OR(DE21="",DE21=0),"",DE20/DE21)</f>
        <v/>
      </c>
      <c r="M11" s="632"/>
      <c r="N11" s="553" t="str">
        <f>IF(OR(DE25="",DE25=0),"",DE24/DE25)</f>
        <v/>
      </c>
      <c r="O11" s="554"/>
      <c r="P11" s="628" t="str">
        <f>IF(OR(DE18="",DE18=0),"",DE19/DE18)</f>
        <v/>
      </c>
      <c r="Q11" s="629"/>
      <c r="R11" s="630"/>
      <c r="S11" s="628" t="str">
        <f>IF(OR(DE19="",DE19=0),"",DE32/DE19)</f>
        <v/>
      </c>
      <c r="T11" s="629"/>
      <c r="U11" s="630"/>
      <c r="V11" s="642"/>
      <c r="W11" s="643"/>
      <c r="X11" s="642"/>
      <c r="Y11" s="643"/>
      <c r="Z11" s="642"/>
      <c r="AA11" s="652"/>
      <c r="AB11" s="643"/>
      <c r="AC11" s="642"/>
      <c r="AD11" s="652"/>
      <c r="AE11" s="643"/>
      <c r="AF11" s="543"/>
      <c r="AG11" s="544"/>
      <c r="AH11" s="545"/>
      <c r="AI11" s="543"/>
      <c r="AJ11" s="544"/>
      <c r="AK11" s="545"/>
      <c r="AL11" s="543"/>
      <c r="AM11" s="544"/>
      <c r="AN11" s="545"/>
      <c r="AO11" s="543"/>
      <c r="AP11" s="544"/>
      <c r="AQ11" s="545"/>
      <c r="AR11" s="543"/>
      <c r="AS11" s="544"/>
      <c r="AT11" s="545"/>
      <c r="AU11" s="543"/>
      <c r="AV11" s="544"/>
      <c r="AW11" s="545"/>
      <c r="AX11" s="543"/>
      <c r="AY11" s="544"/>
      <c r="AZ11" s="545"/>
      <c r="BA11" s="543"/>
      <c r="BB11" s="544"/>
      <c r="BC11" s="545"/>
      <c r="BD11" s="560"/>
      <c r="BE11" s="561"/>
      <c r="BF11" s="562"/>
      <c r="BG11" s="560"/>
      <c r="BH11" s="561"/>
      <c r="BI11" s="562"/>
      <c r="BJ11" s="569"/>
      <c r="BK11" s="570"/>
      <c r="BL11" s="571"/>
      <c r="BM11" s="517"/>
      <c r="BN11" s="518"/>
      <c r="BO11" s="519"/>
      <c r="BP11" s="517"/>
      <c r="BQ11" s="518"/>
      <c r="BR11" s="519"/>
      <c r="BS11" s="517"/>
      <c r="BT11" s="518"/>
      <c r="BU11" s="519"/>
      <c r="BV11" s="517"/>
      <c r="BW11" s="518"/>
      <c r="BX11" s="519"/>
      <c r="BY11" s="517"/>
      <c r="BZ11" s="518"/>
      <c r="CA11" s="519"/>
      <c r="CB11" s="526"/>
      <c r="CC11" s="527"/>
      <c r="CD11" s="528"/>
      <c r="CE11" s="182"/>
      <c r="CF11" s="170"/>
      <c r="CG11" s="171"/>
      <c r="CH11" s="171"/>
      <c r="CI11" s="171"/>
      <c r="CJ11" s="171"/>
      <c r="CK11" s="171"/>
      <c r="CL11" s="171"/>
      <c r="CM11" s="171"/>
      <c r="CN11" s="171"/>
      <c r="CO11" s="171"/>
      <c r="CP11" s="171"/>
      <c r="EG11" s="202">
        <v>9</v>
      </c>
      <c r="EH11" s="202" t="s">
        <v>494</v>
      </c>
      <c r="EI11" s="202">
        <v>9</v>
      </c>
      <c r="EJ11" s="202" t="s">
        <v>494</v>
      </c>
    </row>
    <row r="12" spans="1:173" ht="14.25" thickBot="1">
      <c r="A12" s="639" t="s">
        <v>393</v>
      </c>
      <c r="B12" s="640"/>
      <c r="C12" s="637"/>
      <c r="D12" s="638"/>
      <c r="E12" s="639" t="str">
        <f>IF(DF3="","",DF3)</f>
        <v/>
      </c>
      <c r="F12" s="641"/>
      <c r="G12" s="186" t="s">
        <v>394</v>
      </c>
      <c r="H12" s="639" t="str">
        <f>IF(DF4="","",DF4)</f>
        <v/>
      </c>
      <c r="I12" s="641"/>
      <c r="J12" s="639"/>
      <c r="K12" s="641"/>
      <c r="L12" s="646" t="str">
        <f>IF(OR(DF21="",DF21=0),"",DF20/DF21)</f>
        <v/>
      </c>
      <c r="M12" s="647"/>
      <c r="N12" s="648" t="str">
        <f>IF(OR(DF25="",DF25=0),"",DF24/DF25)</f>
        <v/>
      </c>
      <c r="O12" s="649"/>
      <c r="P12" s="622" t="str">
        <f>IF(OR(DF18="",DF18=0),"",DF19/DF18)</f>
        <v/>
      </c>
      <c r="Q12" s="623"/>
      <c r="R12" s="624"/>
      <c r="S12" s="625" t="str">
        <f>IF(OR(DF19="",DF19=0),"",DF32/DF19)</f>
        <v/>
      </c>
      <c r="T12" s="626"/>
      <c r="U12" s="627"/>
      <c r="V12" s="644"/>
      <c r="W12" s="645"/>
      <c r="X12" s="644"/>
      <c r="Y12" s="645"/>
      <c r="Z12" s="644"/>
      <c r="AA12" s="653"/>
      <c r="AB12" s="645"/>
      <c r="AC12" s="644"/>
      <c r="AD12" s="653"/>
      <c r="AE12" s="645"/>
      <c r="AF12" s="546"/>
      <c r="AG12" s="547"/>
      <c r="AH12" s="548"/>
      <c r="AI12" s="546"/>
      <c r="AJ12" s="547"/>
      <c r="AK12" s="548"/>
      <c r="AL12" s="546"/>
      <c r="AM12" s="547"/>
      <c r="AN12" s="548"/>
      <c r="AO12" s="546"/>
      <c r="AP12" s="547"/>
      <c r="AQ12" s="548"/>
      <c r="AR12" s="546"/>
      <c r="AS12" s="547"/>
      <c r="AT12" s="548"/>
      <c r="AU12" s="546"/>
      <c r="AV12" s="547"/>
      <c r="AW12" s="548"/>
      <c r="AX12" s="546"/>
      <c r="AY12" s="547"/>
      <c r="AZ12" s="548"/>
      <c r="BA12" s="546"/>
      <c r="BB12" s="547"/>
      <c r="BC12" s="548"/>
      <c r="BD12" s="563"/>
      <c r="BE12" s="564"/>
      <c r="BF12" s="565"/>
      <c r="BG12" s="563"/>
      <c r="BH12" s="564"/>
      <c r="BI12" s="565"/>
      <c r="BJ12" s="572"/>
      <c r="BK12" s="573"/>
      <c r="BL12" s="574"/>
      <c r="BM12" s="520"/>
      <c r="BN12" s="521"/>
      <c r="BO12" s="522"/>
      <c r="BP12" s="520"/>
      <c r="BQ12" s="521"/>
      <c r="BR12" s="522"/>
      <c r="BS12" s="520"/>
      <c r="BT12" s="521"/>
      <c r="BU12" s="522"/>
      <c r="BV12" s="520"/>
      <c r="BW12" s="521"/>
      <c r="BX12" s="522"/>
      <c r="BY12" s="520"/>
      <c r="BZ12" s="521"/>
      <c r="CA12" s="522"/>
      <c r="CB12" s="529"/>
      <c r="CC12" s="530"/>
      <c r="CD12" s="531"/>
      <c r="CF12" s="170"/>
      <c r="CG12" s="171"/>
      <c r="CH12" s="171"/>
      <c r="CI12" s="171"/>
      <c r="CJ12" s="171"/>
      <c r="CK12" s="171"/>
      <c r="CL12" s="171"/>
      <c r="CM12" s="171"/>
      <c r="CN12" s="171"/>
      <c r="CO12" s="171"/>
      <c r="CP12" s="171"/>
      <c r="EG12" s="202">
        <v>10</v>
      </c>
      <c r="EH12" s="202" t="s">
        <v>495</v>
      </c>
      <c r="EI12" s="202">
        <v>10</v>
      </c>
      <c r="EJ12" s="202" t="s">
        <v>495</v>
      </c>
    </row>
    <row r="13" spans="1:173">
      <c r="BL13" s="170"/>
      <c r="BM13" s="170"/>
      <c r="BN13" s="170"/>
      <c r="BO13" s="170"/>
      <c r="BP13" s="170"/>
      <c r="BQ13" s="170"/>
      <c r="BR13" s="170"/>
      <c r="BS13" s="170"/>
      <c r="BT13" s="170"/>
      <c r="BU13" s="170"/>
      <c r="BV13" s="170"/>
      <c r="BW13" s="170"/>
      <c r="BX13" s="170"/>
      <c r="BY13" s="170"/>
      <c r="BZ13" s="170"/>
      <c r="CA13" s="170"/>
      <c r="CB13" s="170"/>
      <c r="CC13" s="170"/>
      <c r="CD13" s="170"/>
      <c r="CE13" s="170"/>
      <c r="CN13" s="171"/>
      <c r="CO13" s="171"/>
      <c r="CP13" s="171"/>
      <c r="EG13" s="202">
        <v>11</v>
      </c>
      <c r="EH13" s="202" t="s">
        <v>496</v>
      </c>
      <c r="EI13" s="202">
        <v>11</v>
      </c>
      <c r="EJ13" s="202" t="s">
        <v>496</v>
      </c>
    </row>
    <row r="14" spans="1:173">
      <c r="BL14" s="170"/>
      <c r="BM14" s="170"/>
      <c r="BN14" s="170"/>
      <c r="BO14" s="170"/>
      <c r="BP14" s="170"/>
      <c r="BQ14" s="170"/>
      <c r="BR14" s="170"/>
      <c r="BS14" s="170"/>
      <c r="BT14" s="170"/>
      <c r="BU14" s="170"/>
      <c r="BV14" s="170"/>
      <c r="BW14" s="170"/>
      <c r="BX14" s="170"/>
      <c r="BY14" s="170"/>
      <c r="BZ14" s="170"/>
      <c r="CA14" s="170"/>
      <c r="CB14" s="170"/>
      <c r="CC14" s="170"/>
      <c r="CD14" s="170"/>
      <c r="CE14" s="170"/>
      <c r="EG14" s="202">
        <v>12</v>
      </c>
      <c r="EH14" s="202" t="s">
        <v>497</v>
      </c>
      <c r="EI14" s="202">
        <v>12</v>
      </c>
      <c r="EJ14" s="202" t="s">
        <v>497</v>
      </c>
    </row>
    <row r="15" spans="1:173" ht="18.75" customHeight="1">
      <c r="A15" s="189" t="s">
        <v>539</v>
      </c>
      <c r="BL15" s="170"/>
      <c r="BM15" s="170"/>
      <c r="BN15" s="170"/>
      <c r="BO15" s="170"/>
      <c r="BP15" s="170"/>
      <c r="BQ15" s="170"/>
      <c r="BR15" s="170"/>
      <c r="BS15" s="170"/>
      <c r="BT15" s="170"/>
      <c r="BU15" s="170"/>
      <c r="BV15" s="170"/>
      <c r="BW15" s="170"/>
      <c r="BX15" s="170"/>
      <c r="BY15" s="170"/>
      <c r="BZ15" s="170"/>
      <c r="CA15" s="170"/>
      <c r="CB15" s="170"/>
      <c r="CC15" s="170"/>
      <c r="CD15" s="170"/>
      <c r="CE15" s="170"/>
      <c r="EG15" s="202">
        <v>13</v>
      </c>
      <c r="EH15" s="202" t="s">
        <v>499</v>
      </c>
      <c r="EI15" s="202">
        <v>13</v>
      </c>
      <c r="EJ15" s="202" t="s">
        <v>499</v>
      </c>
    </row>
    <row r="16" spans="1:173">
      <c r="A16" s="588" t="s">
        <v>389</v>
      </c>
      <c r="B16" s="590"/>
      <c r="C16" s="588" t="s">
        <v>395</v>
      </c>
      <c r="D16" s="590"/>
      <c r="E16" s="609" t="s">
        <v>390</v>
      </c>
      <c r="F16" s="610"/>
      <c r="G16" s="610"/>
      <c r="H16" s="610"/>
      <c r="I16" s="611"/>
      <c r="J16" s="588" t="s">
        <v>396</v>
      </c>
      <c r="K16" s="590"/>
      <c r="L16" s="588" t="s">
        <v>399</v>
      </c>
      <c r="M16" s="590"/>
      <c r="N16" s="588" t="s">
        <v>111</v>
      </c>
      <c r="O16" s="590"/>
      <c r="P16" s="588" t="s">
        <v>401</v>
      </c>
      <c r="Q16" s="589"/>
      <c r="R16" s="590"/>
      <c r="S16" s="588" t="s">
        <v>402</v>
      </c>
      <c r="T16" s="589"/>
      <c r="U16" s="590"/>
      <c r="V16" s="597" t="s">
        <v>404</v>
      </c>
      <c r="W16" s="598"/>
      <c r="X16" s="603" t="s">
        <v>403</v>
      </c>
      <c r="Y16" s="598"/>
      <c r="Z16" s="604" t="s">
        <v>410</v>
      </c>
      <c r="AA16" s="605"/>
      <c r="AB16" s="605"/>
      <c r="AC16" s="605"/>
      <c r="AD16" s="605"/>
      <c r="AE16" s="605"/>
      <c r="AF16" s="605"/>
      <c r="AG16" s="605"/>
      <c r="AH16" s="605"/>
      <c r="AI16" s="605"/>
      <c r="AJ16" s="605"/>
      <c r="AK16" s="605"/>
      <c r="AL16" s="605"/>
      <c r="AM16" s="605"/>
      <c r="AN16" s="605"/>
      <c r="AO16" s="605"/>
      <c r="AP16" s="605"/>
      <c r="AQ16" s="605"/>
      <c r="AR16" s="605"/>
      <c r="AS16" s="605"/>
      <c r="AT16" s="605"/>
      <c r="AU16" s="605"/>
      <c r="AV16" s="605"/>
      <c r="AW16" s="605"/>
      <c r="AX16" s="605"/>
      <c r="AY16" s="605"/>
      <c r="AZ16" s="605"/>
      <c r="BA16" s="605"/>
      <c r="BB16" s="605"/>
      <c r="BC16" s="605"/>
      <c r="BD16" s="606" t="s">
        <v>407</v>
      </c>
      <c r="BE16" s="607"/>
      <c r="BF16" s="607"/>
      <c r="BG16" s="607"/>
      <c r="BH16" s="607"/>
      <c r="BI16" s="607"/>
      <c r="BJ16" s="607"/>
      <c r="BK16" s="607"/>
      <c r="BL16" s="607"/>
      <c r="BM16" s="607"/>
      <c r="BN16" s="607"/>
      <c r="BO16" s="608"/>
      <c r="BP16" s="537" t="s">
        <v>310</v>
      </c>
      <c r="BQ16" s="538"/>
      <c r="BR16" s="538"/>
      <c r="BS16" s="538"/>
      <c r="BT16" s="538"/>
      <c r="BU16" s="538"/>
      <c r="BV16" s="538"/>
      <c r="BW16" s="538"/>
      <c r="BX16" s="538"/>
      <c r="BY16" s="538"/>
      <c r="BZ16" s="538"/>
      <c r="CA16" s="538"/>
      <c r="CB16" s="538"/>
      <c r="CC16" s="538"/>
      <c r="CD16" s="539"/>
      <c r="CE16" s="170"/>
      <c r="DB16" s="650" t="s">
        <v>535</v>
      </c>
      <c r="DC16" s="650"/>
      <c r="DD16" s="650"/>
      <c r="DE16" s="650"/>
      <c r="DF16" s="650"/>
      <c r="DG16" s="650" t="s">
        <v>536</v>
      </c>
      <c r="DH16" s="650"/>
      <c r="DI16" s="650"/>
      <c r="DJ16" s="650"/>
      <c r="DK16" s="650"/>
      <c r="DL16" s="651" t="s">
        <v>554</v>
      </c>
      <c r="DM16" s="651"/>
      <c r="DN16" s="651"/>
      <c r="DO16" s="651"/>
      <c r="DP16" s="651"/>
      <c r="EG16" s="202">
        <v>14</v>
      </c>
      <c r="EH16" s="202" t="s">
        <v>500</v>
      </c>
      <c r="EI16" s="202">
        <v>14</v>
      </c>
      <c r="EJ16" s="202" t="s">
        <v>500</v>
      </c>
    </row>
    <row r="17" spans="1:140">
      <c r="A17" s="591"/>
      <c r="B17" s="593"/>
      <c r="C17" s="591"/>
      <c r="D17" s="593"/>
      <c r="E17" s="612"/>
      <c r="F17" s="613"/>
      <c r="G17" s="613"/>
      <c r="H17" s="613"/>
      <c r="I17" s="614"/>
      <c r="J17" s="591"/>
      <c r="K17" s="593"/>
      <c r="L17" s="591"/>
      <c r="M17" s="593"/>
      <c r="N17" s="591"/>
      <c r="O17" s="593"/>
      <c r="P17" s="591"/>
      <c r="Q17" s="592"/>
      <c r="R17" s="593"/>
      <c r="S17" s="591"/>
      <c r="T17" s="592"/>
      <c r="U17" s="593"/>
      <c r="V17" s="599"/>
      <c r="W17" s="600"/>
      <c r="X17" s="599"/>
      <c r="Y17" s="600"/>
      <c r="Z17" s="575" t="s">
        <v>405</v>
      </c>
      <c r="AA17" s="576"/>
      <c r="AB17" s="577"/>
      <c r="AC17" s="436" t="s">
        <v>414</v>
      </c>
      <c r="AD17" s="437"/>
      <c r="AE17" s="437"/>
      <c r="AF17" s="437"/>
      <c r="AG17" s="437"/>
      <c r="AH17" s="437"/>
      <c r="AI17" s="437"/>
      <c r="AJ17" s="437"/>
      <c r="AK17" s="437"/>
      <c r="AL17" s="437"/>
      <c r="AM17" s="437"/>
      <c r="AN17" s="437"/>
      <c r="AO17" s="437"/>
      <c r="AP17" s="437"/>
      <c r="AQ17" s="437"/>
      <c r="AR17" s="437"/>
      <c r="AS17" s="437"/>
      <c r="AT17" s="437"/>
      <c r="AU17" s="437"/>
      <c r="AV17" s="437"/>
      <c r="AW17" s="437"/>
      <c r="AX17" s="437"/>
      <c r="AY17" s="437"/>
      <c r="AZ17" s="437"/>
      <c r="BA17" s="437"/>
      <c r="BB17" s="437"/>
      <c r="BC17" s="438"/>
      <c r="BD17" s="575" t="s">
        <v>411</v>
      </c>
      <c r="BE17" s="576"/>
      <c r="BF17" s="577"/>
      <c r="BG17" s="575" t="s">
        <v>406</v>
      </c>
      <c r="BH17" s="576"/>
      <c r="BI17" s="577"/>
      <c r="BJ17" s="575" t="s">
        <v>408</v>
      </c>
      <c r="BK17" s="576"/>
      <c r="BL17" s="577"/>
      <c r="BM17" s="575" t="s">
        <v>409</v>
      </c>
      <c r="BN17" s="576"/>
      <c r="BO17" s="577"/>
      <c r="BP17" s="532" t="s">
        <v>425</v>
      </c>
      <c r="BQ17" s="532"/>
      <c r="BR17" s="532"/>
      <c r="BS17" s="532"/>
      <c r="BT17" s="532"/>
      <c r="BU17" s="532"/>
      <c r="BV17" s="533" t="s">
        <v>426</v>
      </c>
      <c r="BW17" s="534"/>
      <c r="BX17" s="534"/>
      <c r="BY17" s="534"/>
      <c r="BZ17" s="534"/>
      <c r="CA17" s="534"/>
      <c r="CB17" s="534"/>
      <c r="CC17" s="534"/>
      <c r="CD17" s="535"/>
      <c r="CE17" s="170"/>
      <c r="DA17" s="155" t="s">
        <v>471</v>
      </c>
      <c r="DB17" s="201" t="s">
        <v>397</v>
      </c>
      <c r="DC17" s="201" t="s">
        <v>428</v>
      </c>
      <c r="DD17" s="201" t="s">
        <v>429</v>
      </c>
      <c r="DE17" s="202" t="s">
        <v>430</v>
      </c>
      <c r="DF17" s="202" t="s">
        <v>431</v>
      </c>
      <c r="DG17" s="201" t="s">
        <v>397</v>
      </c>
      <c r="DH17" s="201" t="s">
        <v>391</v>
      </c>
      <c r="DI17" s="201" t="s">
        <v>398</v>
      </c>
      <c r="DJ17" s="202" t="s">
        <v>392</v>
      </c>
      <c r="DK17" s="202" t="s">
        <v>393</v>
      </c>
      <c r="DL17" s="201" t="s">
        <v>397</v>
      </c>
      <c r="DM17" s="201" t="s">
        <v>391</v>
      </c>
      <c r="DN17" s="201" t="s">
        <v>398</v>
      </c>
      <c r="DO17" s="202" t="s">
        <v>392</v>
      </c>
      <c r="DP17" s="202" t="s">
        <v>393</v>
      </c>
      <c r="EG17" s="202">
        <v>15</v>
      </c>
      <c r="EH17" s="202" t="s">
        <v>501</v>
      </c>
      <c r="EI17" s="202">
        <v>15</v>
      </c>
      <c r="EJ17" s="202" t="s">
        <v>501</v>
      </c>
    </row>
    <row r="18" spans="1:140" ht="15">
      <c r="A18" s="594"/>
      <c r="B18" s="596"/>
      <c r="C18" s="594"/>
      <c r="D18" s="596"/>
      <c r="E18" s="615"/>
      <c r="F18" s="616"/>
      <c r="G18" s="616"/>
      <c r="H18" s="616"/>
      <c r="I18" s="617"/>
      <c r="J18" s="594"/>
      <c r="K18" s="596"/>
      <c r="L18" s="594"/>
      <c r="M18" s="596"/>
      <c r="N18" s="594"/>
      <c r="O18" s="596"/>
      <c r="P18" s="594"/>
      <c r="Q18" s="595"/>
      <c r="R18" s="596"/>
      <c r="S18" s="594"/>
      <c r="T18" s="595"/>
      <c r="U18" s="596"/>
      <c r="V18" s="601"/>
      <c r="W18" s="602"/>
      <c r="X18" s="601"/>
      <c r="Y18" s="602"/>
      <c r="Z18" s="578"/>
      <c r="AA18" s="579"/>
      <c r="AB18" s="580"/>
      <c r="AC18" s="549" t="s">
        <v>413</v>
      </c>
      <c r="AD18" s="549"/>
      <c r="AE18" s="549"/>
      <c r="AF18" s="549" t="s">
        <v>415</v>
      </c>
      <c r="AG18" s="549"/>
      <c r="AH18" s="549"/>
      <c r="AI18" s="549" t="s">
        <v>416</v>
      </c>
      <c r="AJ18" s="549"/>
      <c r="AK18" s="549"/>
      <c r="AL18" s="549" t="s">
        <v>417</v>
      </c>
      <c r="AM18" s="549"/>
      <c r="AN18" s="549"/>
      <c r="AO18" s="549" t="s">
        <v>418</v>
      </c>
      <c r="AP18" s="549"/>
      <c r="AQ18" s="549"/>
      <c r="AR18" s="549" t="s">
        <v>419</v>
      </c>
      <c r="AS18" s="549"/>
      <c r="AT18" s="549"/>
      <c r="AU18" s="549" t="s">
        <v>420</v>
      </c>
      <c r="AV18" s="549"/>
      <c r="AW18" s="549"/>
      <c r="AX18" s="549" t="s">
        <v>421</v>
      </c>
      <c r="AY18" s="549"/>
      <c r="AZ18" s="549"/>
      <c r="BA18" s="549" t="s">
        <v>422</v>
      </c>
      <c r="BB18" s="549"/>
      <c r="BC18" s="549"/>
      <c r="BD18" s="578"/>
      <c r="BE18" s="579"/>
      <c r="BF18" s="580"/>
      <c r="BG18" s="578" t="s">
        <v>406</v>
      </c>
      <c r="BH18" s="579"/>
      <c r="BI18" s="580"/>
      <c r="BJ18" s="578" t="s">
        <v>408</v>
      </c>
      <c r="BK18" s="579"/>
      <c r="BL18" s="580"/>
      <c r="BM18" s="578" t="s">
        <v>409</v>
      </c>
      <c r="BN18" s="579"/>
      <c r="BO18" s="580"/>
      <c r="BP18" s="532" t="s">
        <v>423</v>
      </c>
      <c r="BQ18" s="536"/>
      <c r="BR18" s="536"/>
      <c r="BS18" s="532" t="s">
        <v>424</v>
      </c>
      <c r="BT18" s="536"/>
      <c r="BU18" s="536"/>
      <c r="BV18" s="532" t="s">
        <v>399</v>
      </c>
      <c r="BW18" s="536"/>
      <c r="BX18" s="536"/>
      <c r="BY18" s="532" t="s">
        <v>423</v>
      </c>
      <c r="BZ18" s="536"/>
      <c r="CA18" s="536"/>
      <c r="CB18" s="533" t="s">
        <v>424</v>
      </c>
      <c r="CC18" s="534"/>
      <c r="CD18" s="535"/>
      <c r="CE18" s="170"/>
      <c r="DA18" s="204" t="s">
        <v>448</v>
      </c>
      <c r="DB18" s="205"/>
      <c r="DC18" s="205"/>
      <c r="DD18" s="205"/>
      <c r="DE18" s="205"/>
      <c r="DF18" s="205"/>
      <c r="EI18" s="202">
        <v>16</v>
      </c>
      <c r="EJ18" s="202" t="s">
        <v>502</v>
      </c>
    </row>
    <row r="19" spans="1:140" ht="15" customHeight="1">
      <c r="A19" s="620" t="s">
        <v>397</v>
      </c>
      <c r="B19" s="621"/>
      <c r="C19" s="633" t="str">
        <f>IF(DG6&lt;&gt;"",DG6,IF(DH6&lt;&gt;"",DH6,IF(DI6&lt;&gt;"",DI6,"")))</f>
        <v/>
      </c>
      <c r="D19" s="634"/>
      <c r="E19" s="555" t="str">
        <f>IF(DG3="","",DG3)</f>
        <v/>
      </c>
      <c r="F19" s="556"/>
      <c r="G19" s="187" t="s">
        <v>394</v>
      </c>
      <c r="H19" s="555" t="str">
        <f>IF(DG4="","",DG4)</f>
        <v/>
      </c>
      <c r="I19" s="556"/>
      <c r="J19" s="555" t="str">
        <f>IF(DG5="","",DG5)</f>
        <v/>
      </c>
      <c r="K19" s="556"/>
      <c r="L19" s="618" t="str">
        <f>IF(OR(DG21="",DG21=0),"",DG20/DG21)</f>
        <v/>
      </c>
      <c r="M19" s="619"/>
      <c r="N19" s="553" t="str">
        <f>IF(OR(DG25="",DG25=0),"",DG24/DG25)</f>
        <v/>
      </c>
      <c r="O19" s="554"/>
      <c r="P19" s="628" t="str">
        <f>IF(OR(DG18="",DG18=0),"",DG19/DG18)</f>
        <v/>
      </c>
      <c r="Q19" s="629"/>
      <c r="R19" s="630"/>
      <c r="S19" s="628" t="str">
        <f>IF(OR(DG19="",DG19=0),"",DG32/DG19)</f>
        <v/>
      </c>
      <c r="T19" s="629"/>
      <c r="U19" s="630"/>
      <c r="V19" s="575" t="str">
        <f>IF(DG35&lt;&gt;"",VLOOKUP(DG35,$EA$2:$EB$5,2),IF(DH35&lt;&gt;"",VLOOKUP(DH35,$EA$2:$EB$5,2),IF(DI35&lt;&gt;"",VLOOKUP(DI35,$EA$2:$EB$5,2),"")))</f>
        <v/>
      </c>
      <c r="W19" s="577"/>
      <c r="X19" s="575" t="str">
        <f>IF(DG35&lt;&gt;"",VLOOKUP(DG35,$EA$2:$EB$5,2),IF(DH35&lt;&gt;"",VLOOKUP(DH35,$EA$2:$EB$5,2),IF(DI35&lt;&gt;"",VLOOKUP(DI35,$EA$2:$EB$5,2),"")))</f>
        <v/>
      </c>
      <c r="Y19" s="577"/>
      <c r="Z19" s="575" t="str">
        <f>IF(DG37&lt;&gt;"",DG37,IF(DH37&lt;&gt;"",DH37,IF(DI37&lt;&gt;"",DI37,"")))</f>
        <v/>
      </c>
      <c r="AA19" s="576"/>
      <c r="AB19" s="577"/>
      <c r="AC19" s="575" t="str">
        <f>IF(DG38&lt;&gt;"",VLOOKUP(DG38,$EM$2:$EN$3,2),IF(DH38&lt;&gt;"",VLOOKUP(DH38,$EM$2:$EN$3,2),IF(DI38&lt;&gt;"",VLOOKUP(DI38,$EM$2:$EN$3,2),"")))</f>
        <v/>
      </c>
      <c r="AD19" s="576"/>
      <c r="AE19" s="577"/>
      <c r="AF19" s="540" t="str">
        <f>IF(DG39&lt;&gt;"",VLOOKUP(DG39,$EO$2:$EP$3,2),IF(DH39&lt;&gt;"",VLOOKUP(DH39,$EO$2:$EP$3,2),IF(DI39&lt;&gt;"",VLOOKUP(DI39,$EO$2:$EP$3,2),"")))</f>
        <v/>
      </c>
      <c r="AG19" s="541"/>
      <c r="AH19" s="542"/>
      <c r="AI19" s="540" t="str">
        <f>IF(DG40&lt;&gt;"",VLOOKUP(DG40,$EQ$2:$ER$3,2),IF(DH40&lt;&gt;"",VLOOKUP(DH40,$EQ$2:$ER$3,2),IF(DI40&lt;&gt;"",VLOOKUP(DI40,$EQ$2:$ER$3,2),"")))</f>
        <v/>
      </c>
      <c r="AJ19" s="541"/>
      <c r="AK19" s="542"/>
      <c r="AL19" s="540" t="str">
        <f>IF(DG41&lt;&gt;"",VLOOKUP(DG41,$ES$2:$ET$3,2),IF(DH41&lt;&gt;"",VLOOKUP(DH41,$ES$2:$ET$3,2),IF(DI41&lt;&gt;"",VLOOKUP(DI41,$ES$2:$ET$3,2),"")))</f>
        <v/>
      </c>
      <c r="AM19" s="541"/>
      <c r="AN19" s="542"/>
      <c r="AO19" s="540" t="str">
        <f>IF(DG42&lt;&gt;"",VLOOKUP(DG42,$EU$2:$EV$3,2),IF(DH42&lt;&gt;"",VLOOKUP(DH42,$EU$2:$EV$3,2),IF(DI42&lt;&gt;"",VLOOKUP(DI42,$EU$2:$EV$3,2),"")))</f>
        <v/>
      </c>
      <c r="AP19" s="541"/>
      <c r="AQ19" s="542"/>
      <c r="AR19" s="540" t="str">
        <f>IF(DG43&lt;&gt;"",VLOOKUP(DG43,$EW$2:$EX$3,2),IF(DH43&lt;&gt;"",VLOOKUP(DH43,$EW$2:$EX$3,2),IF(DI43&lt;&gt;"",VLOOKUP(DI43,$EW$2:$EX$3,2),"")))</f>
        <v/>
      </c>
      <c r="AS19" s="541"/>
      <c r="AT19" s="542"/>
      <c r="AU19" s="540" t="str">
        <f>IF(DG44&lt;&gt;"",VLOOKUP(DG44,$EY$2:$EZ$3,2),IF(DH44&lt;&gt;"",VLOOKUP(DH44,$EY$2:$EZ$3,2),IF(DI44&lt;&gt;"",VLOOKUP(DI44,$EY$2:$EZ$3,2),"")))</f>
        <v/>
      </c>
      <c r="AV19" s="541"/>
      <c r="AW19" s="542"/>
      <c r="AX19" s="540" t="str">
        <f>IF(DG45&lt;&gt;"",VLOOKUP(DG45,$FA$2:$FB$3,2),IF(DH45&lt;&gt;"",VLOOKUP(DH45,$FA$2:$FB$3,2),IF(DI45&lt;&gt;"",VLOOKUP(DI45,$FA$2:$FB$3,2),"")))</f>
        <v/>
      </c>
      <c r="AY19" s="541"/>
      <c r="AZ19" s="542"/>
      <c r="BA19" s="540" t="str">
        <f>IF(DG46&lt;&gt;"",VLOOKUP(DG46,$FC$2:$FD$3,2),IF(DH46&lt;&gt;"",VLOOKUP(DH46,$FC$2:$FD$3,2),IF(DI46&lt;&gt;"",VLOOKUP(DI46,$FC$2:$FD$3,2),"")))</f>
        <v/>
      </c>
      <c r="BB19" s="541"/>
      <c r="BC19" s="542"/>
      <c r="BD19" s="557" t="str">
        <f>IF(DG48&lt;&gt;"",VLOOKUP(DG48,$EG$2:$EH$17,2),IF(DH48&lt;&gt;"",VLOOKUP(DH48,$EG$2:$EH$17,2),IF(DI48&lt;&gt;"",VLOOKUP(DI48,$EG$2:$EH$17,2),"")))</f>
        <v/>
      </c>
      <c r="BE19" s="558"/>
      <c r="BF19" s="559"/>
      <c r="BG19" s="557" t="str">
        <f>IF(DG49&lt;&gt;"",VLOOKUP(DG49,$EI$2:$EJ$33,2),IF(DH49&lt;&gt;"",VLOOKUP(DH49,$EI$2:$EJ$33,2),IF(DI49&lt;&gt;"",VLOOKUP(DI49,$EI$2:$EJ$33,2),"")))</f>
        <v/>
      </c>
      <c r="BH19" s="558"/>
      <c r="BI19" s="559"/>
      <c r="BJ19" s="566" t="str">
        <f>IF(DG50&lt;&gt;"",VLOOKUP(DG50,$EK$2:$EL$9,2),IF(DH50&lt;&gt;"",VLOOKUP(DH50,$EK$2:$EL$9,2),IF(DI50&lt;&gt;"",VLOOKUP(DI50,$EK$2:$EL$9,2),"")))</f>
        <v/>
      </c>
      <c r="BK19" s="567"/>
      <c r="BL19" s="568"/>
      <c r="BM19" s="514"/>
      <c r="BN19" s="515"/>
      <c r="BO19" s="516"/>
      <c r="BP19" s="514" t="str">
        <f>IF(DG52&lt;&gt;"",DG52,IF(DH52&lt;&gt;"",DH52,IF(DI52&lt;&gt;"",DI52,"")))</f>
        <v/>
      </c>
      <c r="BQ19" s="515"/>
      <c r="BR19" s="516"/>
      <c r="BS19" s="514" t="str">
        <f>IF(DG53&lt;&gt;"",DG53,IF(DH53&lt;&gt;"",DH53,IF(DI53&lt;&gt;"",DI53,"")))</f>
        <v/>
      </c>
      <c r="BT19" s="515"/>
      <c r="BU19" s="516"/>
      <c r="BV19" s="514" t="str">
        <f>IF(DG54&lt;&gt;"",DG54,IF(DH54&lt;&gt;"",DH54,IF(DI54&lt;&gt;"",DI54,"")))</f>
        <v/>
      </c>
      <c r="BW19" s="515"/>
      <c r="BX19" s="516"/>
      <c r="BY19" s="514" t="str">
        <f>IF(DG55&lt;&gt;"",DG55,IF(DH55&lt;&gt;"",DH55,IF(DI55&lt;&gt;"",DI55,"")))</f>
        <v/>
      </c>
      <c r="BZ19" s="515"/>
      <c r="CA19" s="516"/>
      <c r="CB19" s="523" t="str">
        <f>IF(DG56&lt;&gt;"",DG56,IF(DH56&lt;&gt;"",DH56,IF(DI56&lt;&gt;"",DI56,"")))</f>
        <v/>
      </c>
      <c r="CC19" s="524"/>
      <c r="CD19" s="525"/>
      <c r="CE19" s="170"/>
      <c r="DA19" s="204" t="s">
        <v>449</v>
      </c>
      <c r="DB19" s="205"/>
      <c r="DC19" s="205"/>
      <c r="DD19" s="205"/>
      <c r="DE19" s="205"/>
      <c r="DF19" s="205"/>
      <c r="EI19" s="202">
        <v>17</v>
      </c>
      <c r="EJ19" s="202" t="s">
        <v>503</v>
      </c>
    </row>
    <row r="20" spans="1:140">
      <c r="A20" s="555" t="s">
        <v>391</v>
      </c>
      <c r="B20" s="621"/>
      <c r="C20" s="635"/>
      <c r="D20" s="636"/>
      <c r="E20" s="555" t="str">
        <f>IF(DH3="","",DH3)</f>
        <v/>
      </c>
      <c r="F20" s="556"/>
      <c r="G20" s="187" t="s">
        <v>394</v>
      </c>
      <c r="H20" s="555" t="str">
        <f>IF(DH4="","",DH4)</f>
        <v/>
      </c>
      <c r="I20" s="556"/>
      <c r="J20" s="555" t="str">
        <f>IF(DH5="","",DH5)</f>
        <v/>
      </c>
      <c r="K20" s="556"/>
      <c r="L20" s="631" t="str">
        <f>IF(OR(DH21="",DH21=0),"",DH20/DH21)</f>
        <v/>
      </c>
      <c r="M20" s="632"/>
      <c r="N20" s="553" t="str">
        <f>IF(OR(DH25="",DH25=0),"",DH24/DH25)</f>
        <v/>
      </c>
      <c r="O20" s="554"/>
      <c r="P20" s="628" t="str">
        <f>IF(OR(DH18="",DH18=0),"",DH19/DH18)</f>
        <v/>
      </c>
      <c r="Q20" s="629"/>
      <c r="R20" s="630"/>
      <c r="S20" s="628" t="str">
        <f>IF(OR(DH19="",DH19=0),"",DH32/DH19)</f>
        <v/>
      </c>
      <c r="T20" s="629"/>
      <c r="U20" s="630"/>
      <c r="V20" s="642"/>
      <c r="W20" s="643"/>
      <c r="X20" s="642"/>
      <c r="Y20" s="643"/>
      <c r="Z20" s="642"/>
      <c r="AA20" s="652"/>
      <c r="AB20" s="643"/>
      <c r="AC20" s="642"/>
      <c r="AD20" s="652"/>
      <c r="AE20" s="643"/>
      <c r="AF20" s="543"/>
      <c r="AG20" s="544"/>
      <c r="AH20" s="545"/>
      <c r="AI20" s="543"/>
      <c r="AJ20" s="544"/>
      <c r="AK20" s="545"/>
      <c r="AL20" s="543"/>
      <c r="AM20" s="544"/>
      <c r="AN20" s="545"/>
      <c r="AO20" s="543"/>
      <c r="AP20" s="544"/>
      <c r="AQ20" s="545"/>
      <c r="AR20" s="543"/>
      <c r="AS20" s="544"/>
      <c r="AT20" s="545"/>
      <c r="AU20" s="543"/>
      <c r="AV20" s="544"/>
      <c r="AW20" s="545"/>
      <c r="AX20" s="543"/>
      <c r="AY20" s="544"/>
      <c r="AZ20" s="545"/>
      <c r="BA20" s="543"/>
      <c r="BB20" s="544"/>
      <c r="BC20" s="545"/>
      <c r="BD20" s="560"/>
      <c r="BE20" s="561"/>
      <c r="BF20" s="562"/>
      <c r="BG20" s="560"/>
      <c r="BH20" s="561"/>
      <c r="BI20" s="562"/>
      <c r="BJ20" s="569"/>
      <c r="BK20" s="570"/>
      <c r="BL20" s="571"/>
      <c r="BM20" s="517"/>
      <c r="BN20" s="518"/>
      <c r="BO20" s="519"/>
      <c r="BP20" s="517"/>
      <c r="BQ20" s="518"/>
      <c r="BR20" s="519"/>
      <c r="BS20" s="517"/>
      <c r="BT20" s="518"/>
      <c r="BU20" s="519"/>
      <c r="BV20" s="517"/>
      <c r="BW20" s="518"/>
      <c r="BX20" s="519"/>
      <c r="BY20" s="517"/>
      <c r="BZ20" s="518"/>
      <c r="CA20" s="519"/>
      <c r="CB20" s="526"/>
      <c r="CC20" s="527"/>
      <c r="CD20" s="528"/>
      <c r="CE20" s="170"/>
      <c r="DA20" s="204" t="s">
        <v>435</v>
      </c>
      <c r="DB20" s="205"/>
      <c r="DC20" s="205"/>
      <c r="DD20" s="205"/>
      <c r="DE20" s="205"/>
      <c r="DF20" s="205"/>
      <c r="EI20" s="202">
        <v>18</v>
      </c>
      <c r="EJ20" s="202" t="s">
        <v>504</v>
      </c>
    </row>
    <row r="21" spans="1:140">
      <c r="A21" s="555" t="s">
        <v>398</v>
      </c>
      <c r="B21" s="621"/>
      <c r="C21" s="635"/>
      <c r="D21" s="636"/>
      <c r="E21" s="555" t="str">
        <f>IF(DI3="","",DI3)</f>
        <v/>
      </c>
      <c r="F21" s="556"/>
      <c r="G21" s="187" t="s">
        <v>394</v>
      </c>
      <c r="H21" s="555" t="str">
        <f>IF(DI4="","",DI4)</f>
        <v/>
      </c>
      <c r="I21" s="556"/>
      <c r="J21" s="555" t="str">
        <f>IF(DI5="","",DI5)</f>
        <v/>
      </c>
      <c r="K21" s="556"/>
      <c r="L21" s="631" t="str">
        <f>IF(OR(DI21="",DI21=0),"",DI20/DI21)</f>
        <v/>
      </c>
      <c r="M21" s="632"/>
      <c r="N21" s="553" t="str">
        <f>IF(OR(DI25="",DI25=0),"",DI24/DI25)</f>
        <v/>
      </c>
      <c r="O21" s="554"/>
      <c r="P21" s="628" t="str">
        <f>IF(OR(DI18="",DI18=0),"",DI19/DI18)</f>
        <v/>
      </c>
      <c r="Q21" s="629"/>
      <c r="R21" s="630"/>
      <c r="S21" s="628" t="str">
        <f>IF(OR(DI19="",DI19=0),"",DI32/DI19)</f>
        <v/>
      </c>
      <c r="T21" s="629"/>
      <c r="U21" s="630"/>
      <c r="V21" s="642"/>
      <c r="W21" s="643"/>
      <c r="X21" s="642"/>
      <c r="Y21" s="643"/>
      <c r="Z21" s="642"/>
      <c r="AA21" s="652"/>
      <c r="AB21" s="643"/>
      <c r="AC21" s="642"/>
      <c r="AD21" s="652"/>
      <c r="AE21" s="643"/>
      <c r="AF21" s="543"/>
      <c r="AG21" s="544"/>
      <c r="AH21" s="545"/>
      <c r="AI21" s="543"/>
      <c r="AJ21" s="544"/>
      <c r="AK21" s="545"/>
      <c r="AL21" s="543"/>
      <c r="AM21" s="544"/>
      <c r="AN21" s="545"/>
      <c r="AO21" s="543"/>
      <c r="AP21" s="544"/>
      <c r="AQ21" s="545"/>
      <c r="AR21" s="543"/>
      <c r="AS21" s="544"/>
      <c r="AT21" s="545"/>
      <c r="AU21" s="543"/>
      <c r="AV21" s="544"/>
      <c r="AW21" s="545"/>
      <c r="AX21" s="543"/>
      <c r="AY21" s="544"/>
      <c r="AZ21" s="545"/>
      <c r="BA21" s="543"/>
      <c r="BB21" s="544"/>
      <c r="BC21" s="545"/>
      <c r="BD21" s="560"/>
      <c r="BE21" s="561"/>
      <c r="BF21" s="562"/>
      <c r="BG21" s="560"/>
      <c r="BH21" s="561"/>
      <c r="BI21" s="562"/>
      <c r="BJ21" s="569"/>
      <c r="BK21" s="570"/>
      <c r="BL21" s="571"/>
      <c r="BM21" s="517"/>
      <c r="BN21" s="518"/>
      <c r="BO21" s="519"/>
      <c r="BP21" s="517"/>
      <c r="BQ21" s="518"/>
      <c r="BR21" s="519"/>
      <c r="BS21" s="517"/>
      <c r="BT21" s="518"/>
      <c r="BU21" s="519"/>
      <c r="BV21" s="517"/>
      <c r="BW21" s="518"/>
      <c r="BX21" s="519"/>
      <c r="BY21" s="517"/>
      <c r="BZ21" s="518"/>
      <c r="CA21" s="519"/>
      <c r="CB21" s="526"/>
      <c r="CC21" s="527"/>
      <c r="CD21" s="528"/>
      <c r="CE21" s="170"/>
      <c r="DA21" s="204" t="s">
        <v>436</v>
      </c>
      <c r="DB21" s="205"/>
      <c r="DC21" s="205"/>
      <c r="DD21" s="205"/>
      <c r="DE21" s="205"/>
      <c r="DF21" s="205"/>
      <c r="EI21" s="202">
        <v>19</v>
      </c>
      <c r="EJ21" s="202" t="s">
        <v>505</v>
      </c>
    </row>
    <row r="22" spans="1:140">
      <c r="A22" s="555" t="s">
        <v>392</v>
      </c>
      <c r="B22" s="621"/>
      <c r="C22" s="635"/>
      <c r="D22" s="636"/>
      <c r="E22" s="555" t="str">
        <f>IF(DJ3="","",DJ3)</f>
        <v/>
      </c>
      <c r="F22" s="556"/>
      <c r="G22" s="187" t="s">
        <v>394</v>
      </c>
      <c r="H22" s="555" t="str">
        <f>IF(DJ4="","",DJ4)</f>
        <v/>
      </c>
      <c r="I22" s="556"/>
      <c r="J22" s="555" t="str">
        <f>IF(DJ5="","",DJ5)</f>
        <v/>
      </c>
      <c r="K22" s="556"/>
      <c r="L22" s="631" t="str">
        <f>IF(OR(DJ21="",DJ21=0),"",DJ20/DJ21)</f>
        <v/>
      </c>
      <c r="M22" s="632"/>
      <c r="N22" s="553" t="str">
        <f>IF(OR(DJ25="",DJ25=0),"",DJ24/DJ25)</f>
        <v/>
      </c>
      <c r="O22" s="554"/>
      <c r="P22" s="628" t="str">
        <f>IF(OR(DJ18="",DJ18=0),"",DJ19/DJ18)</f>
        <v/>
      </c>
      <c r="Q22" s="629"/>
      <c r="R22" s="630"/>
      <c r="S22" s="628" t="str">
        <f>IF(OR(DJ19="",DJ19=0),"",DJ32/DJ19)</f>
        <v/>
      </c>
      <c r="T22" s="629"/>
      <c r="U22" s="630"/>
      <c r="V22" s="642"/>
      <c r="W22" s="643"/>
      <c r="X22" s="642"/>
      <c r="Y22" s="643"/>
      <c r="Z22" s="642"/>
      <c r="AA22" s="652"/>
      <c r="AB22" s="643"/>
      <c r="AC22" s="642"/>
      <c r="AD22" s="652"/>
      <c r="AE22" s="643"/>
      <c r="AF22" s="543"/>
      <c r="AG22" s="544"/>
      <c r="AH22" s="545"/>
      <c r="AI22" s="543"/>
      <c r="AJ22" s="544"/>
      <c r="AK22" s="545"/>
      <c r="AL22" s="543"/>
      <c r="AM22" s="544"/>
      <c r="AN22" s="545"/>
      <c r="AO22" s="543"/>
      <c r="AP22" s="544"/>
      <c r="AQ22" s="545"/>
      <c r="AR22" s="543"/>
      <c r="AS22" s="544"/>
      <c r="AT22" s="545"/>
      <c r="AU22" s="543"/>
      <c r="AV22" s="544"/>
      <c r="AW22" s="545"/>
      <c r="AX22" s="543"/>
      <c r="AY22" s="544"/>
      <c r="AZ22" s="545"/>
      <c r="BA22" s="543"/>
      <c r="BB22" s="544"/>
      <c r="BC22" s="545"/>
      <c r="BD22" s="560"/>
      <c r="BE22" s="561"/>
      <c r="BF22" s="562"/>
      <c r="BG22" s="560"/>
      <c r="BH22" s="561"/>
      <c r="BI22" s="562"/>
      <c r="BJ22" s="569"/>
      <c r="BK22" s="570"/>
      <c r="BL22" s="571"/>
      <c r="BM22" s="517"/>
      <c r="BN22" s="518"/>
      <c r="BO22" s="519"/>
      <c r="BP22" s="517"/>
      <c r="BQ22" s="518"/>
      <c r="BR22" s="519"/>
      <c r="BS22" s="517"/>
      <c r="BT22" s="518"/>
      <c r="BU22" s="519"/>
      <c r="BV22" s="517"/>
      <c r="BW22" s="518"/>
      <c r="BX22" s="519"/>
      <c r="BY22" s="517"/>
      <c r="BZ22" s="518"/>
      <c r="CA22" s="519"/>
      <c r="CB22" s="526"/>
      <c r="CC22" s="527"/>
      <c r="CD22" s="528"/>
      <c r="CE22" s="170"/>
      <c r="DA22" s="204" t="s">
        <v>437</v>
      </c>
      <c r="DB22" s="205"/>
      <c r="DC22" s="146"/>
      <c r="DD22" s="146"/>
      <c r="DE22" s="206"/>
      <c r="DF22" s="206"/>
      <c r="EI22" s="202">
        <v>20</v>
      </c>
      <c r="EJ22" s="202" t="s">
        <v>506</v>
      </c>
    </row>
    <row r="23" spans="1:140" ht="14.25" thickBot="1">
      <c r="A23" s="639" t="s">
        <v>393</v>
      </c>
      <c r="B23" s="640"/>
      <c r="C23" s="637"/>
      <c r="D23" s="638"/>
      <c r="E23" s="639" t="str">
        <f>IF(DK3="","",DK3)</f>
        <v/>
      </c>
      <c r="F23" s="641"/>
      <c r="G23" s="186" t="s">
        <v>394</v>
      </c>
      <c r="H23" s="639" t="str">
        <f>IF(DK4="","",DK4)</f>
        <v/>
      </c>
      <c r="I23" s="641"/>
      <c r="J23" s="639"/>
      <c r="K23" s="641"/>
      <c r="L23" s="646" t="str">
        <f>IF(OR(DK21="",DK21=0),"",DK20/DK21)</f>
        <v/>
      </c>
      <c r="M23" s="647"/>
      <c r="N23" s="648" t="str">
        <f>IF(OR(DK25="",DK25=0),"",DK24/DK25)</f>
        <v/>
      </c>
      <c r="O23" s="649"/>
      <c r="P23" s="622" t="str">
        <f>IF(OR(DK18="",DK18=0),"",DK19/DK18)</f>
        <v/>
      </c>
      <c r="Q23" s="623"/>
      <c r="R23" s="624"/>
      <c r="S23" s="625" t="str">
        <f>IF(OR(DK19="",DK19=0),"",DK32/DK19)</f>
        <v/>
      </c>
      <c r="T23" s="626"/>
      <c r="U23" s="627"/>
      <c r="V23" s="644"/>
      <c r="W23" s="645"/>
      <c r="X23" s="644"/>
      <c r="Y23" s="645"/>
      <c r="Z23" s="644"/>
      <c r="AA23" s="653"/>
      <c r="AB23" s="645"/>
      <c r="AC23" s="644"/>
      <c r="AD23" s="653"/>
      <c r="AE23" s="645"/>
      <c r="AF23" s="546"/>
      <c r="AG23" s="547"/>
      <c r="AH23" s="548"/>
      <c r="AI23" s="546"/>
      <c r="AJ23" s="547"/>
      <c r="AK23" s="548"/>
      <c r="AL23" s="546"/>
      <c r="AM23" s="547"/>
      <c r="AN23" s="548"/>
      <c r="AO23" s="546"/>
      <c r="AP23" s="547"/>
      <c r="AQ23" s="548"/>
      <c r="AR23" s="546"/>
      <c r="AS23" s="547"/>
      <c r="AT23" s="548"/>
      <c r="AU23" s="546"/>
      <c r="AV23" s="547"/>
      <c r="AW23" s="548"/>
      <c r="AX23" s="546"/>
      <c r="AY23" s="547"/>
      <c r="AZ23" s="548"/>
      <c r="BA23" s="546"/>
      <c r="BB23" s="547"/>
      <c r="BC23" s="548"/>
      <c r="BD23" s="563"/>
      <c r="BE23" s="564"/>
      <c r="BF23" s="565"/>
      <c r="BG23" s="563"/>
      <c r="BH23" s="564"/>
      <c r="BI23" s="565"/>
      <c r="BJ23" s="572"/>
      <c r="BK23" s="573"/>
      <c r="BL23" s="574"/>
      <c r="BM23" s="520"/>
      <c r="BN23" s="521"/>
      <c r="BO23" s="522"/>
      <c r="BP23" s="520"/>
      <c r="BQ23" s="521"/>
      <c r="BR23" s="522"/>
      <c r="BS23" s="520"/>
      <c r="BT23" s="521"/>
      <c r="BU23" s="522"/>
      <c r="BV23" s="520"/>
      <c r="BW23" s="521"/>
      <c r="BX23" s="522"/>
      <c r="BY23" s="520"/>
      <c r="BZ23" s="521"/>
      <c r="CA23" s="522"/>
      <c r="CB23" s="529"/>
      <c r="CC23" s="530"/>
      <c r="CD23" s="531"/>
      <c r="CE23" s="170"/>
      <c r="DA23" s="204" t="s">
        <v>438</v>
      </c>
      <c r="DB23" s="205"/>
      <c r="DC23" s="146"/>
      <c r="DD23" s="146"/>
      <c r="DE23" s="206"/>
      <c r="DF23" s="206"/>
      <c r="EI23" s="202">
        <v>21</v>
      </c>
      <c r="EJ23" s="202" t="s">
        <v>507</v>
      </c>
    </row>
    <row r="24" spans="1:140">
      <c r="BL24" s="170"/>
      <c r="BM24" s="170"/>
      <c r="BN24" s="170"/>
      <c r="BO24" s="170"/>
      <c r="BP24" s="170"/>
      <c r="BQ24" s="170"/>
      <c r="BR24" s="170"/>
      <c r="BS24" s="170"/>
      <c r="BT24" s="170"/>
      <c r="BU24" s="170"/>
      <c r="BV24" s="170"/>
      <c r="BW24" s="170"/>
      <c r="BX24" s="170"/>
      <c r="BY24" s="170"/>
      <c r="BZ24" s="170"/>
      <c r="CA24" s="170"/>
      <c r="CB24" s="170"/>
      <c r="CC24" s="170"/>
      <c r="CD24" s="170"/>
      <c r="CE24" s="170"/>
      <c r="DA24" s="204" t="s">
        <v>439</v>
      </c>
      <c r="DB24" s="205"/>
      <c r="DC24" s="205"/>
      <c r="DD24" s="205"/>
      <c r="DE24" s="205"/>
      <c r="DF24" s="205"/>
      <c r="EI24" s="202">
        <v>22</v>
      </c>
      <c r="EJ24" s="202" t="s">
        <v>508</v>
      </c>
    </row>
    <row r="25" spans="1:140">
      <c r="BL25" s="170"/>
      <c r="BM25" s="170"/>
      <c r="BN25" s="170"/>
      <c r="BO25" s="170"/>
      <c r="BP25" s="170"/>
      <c r="BQ25" s="170"/>
      <c r="BR25" s="170"/>
      <c r="BS25" s="170"/>
      <c r="BT25" s="170"/>
      <c r="BU25" s="170"/>
      <c r="BV25" s="170"/>
      <c r="BW25" s="170"/>
      <c r="BX25" s="170"/>
      <c r="BY25" s="170"/>
      <c r="BZ25" s="170"/>
      <c r="CA25" s="170"/>
      <c r="CB25" s="170"/>
      <c r="CC25" s="170"/>
      <c r="CD25" s="170"/>
      <c r="CE25" s="170"/>
      <c r="DA25" s="204" t="s">
        <v>440</v>
      </c>
      <c r="DB25" s="205"/>
      <c r="DC25" s="205"/>
      <c r="DD25" s="205"/>
      <c r="DE25" s="205"/>
      <c r="DF25" s="205"/>
      <c r="EI25" s="202">
        <v>23</v>
      </c>
      <c r="EJ25" s="202" t="s">
        <v>509</v>
      </c>
    </row>
    <row r="26" spans="1:140" ht="18.75" customHeight="1">
      <c r="A26" s="189" t="s">
        <v>538</v>
      </c>
      <c r="BL26" s="170"/>
      <c r="BM26" s="170"/>
      <c r="BN26" s="170"/>
      <c r="BO26" s="170"/>
      <c r="BP26" s="170"/>
      <c r="BQ26" s="170"/>
      <c r="BR26" s="170"/>
      <c r="BS26" s="170"/>
      <c r="BT26" s="170"/>
      <c r="BU26" s="170"/>
      <c r="BV26" s="170"/>
      <c r="BW26" s="170"/>
      <c r="BX26" s="170"/>
      <c r="BY26" s="170"/>
      <c r="BZ26" s="170"/>
      <c r="CA26" s="170"/>
      <c r="CB26" s="170"/>
      <c r="CC26" s="170"/>
      <c r="CD26" s="170"/>
      <c r="CE26" s="170"/>
      <c r="DA26" s="204" t="s">
        <v>441</v>
      </c>
      <c r="DB26" s="205"/>
      <c r="DC26" s="146"/>
      <c r="DD26" s="146"/>
      <c r="DE26" s="206"/>
      <c r="DF26" s="206"/>
      <c r="EI26" s="202">
        <v>24</v>
      </c>
      <c r="EJ26" s="202" t="s">
        <v>510</v>
      </c>
    </row>
    <row r="27" spans="1:140">
      <c r="A27" s="588" t="s">
        <v>389</v>
      </c>
      <c r="B27" s="590"/>
      <c r="C27" s="588" t="s">
        <v>395</v>
      </c>
      <c r="D27" s="590"/>
      <c r="E27" s="609" t="s">
        <v>390</v>
      </c>
      <c r="F27" s="610"/>
      <c r="G27" s="610"/>
      <c r="H27" s="610"/>
      <c r="I27" s="611"/>
      <c r="J27" s="588" t="s">
        <v>396</v>
      </c>
      <c r="K27" s="590"/>
      <c r="L27" s="588" t="s">
        <v>399</v>
      </c>
      <c r="M27" s="590"/>
      <c r="N27" s="588" t="s">
        <v>111</v>
      </c>
      <c r="O27" s="590"/>
      <c r="P27" s="588" t="s">
        <v>401</v>
      </c>
      <c r="Q27" s="589"/>
      <c r="R27" s="590"/>
      <c r="S27" s="588" t="s">
        <v>402</v>
      </c>
      <c r="T27" s="589"/>
      <c r="U27" s="590"/>
      <c r="V27" s="597" t="s">
        <v>404</v>
      </c>
      <c r="W27" s="598"/>
      <c r="X27" s="603" t="s">
        <v>403</v>
      </c>
      <c r="Y27" s="598"/>
      <c r="Z27" s="604" t="s">
        <v>410</v>
      </c>
      <c r="AA27" s="605"/>
      <c r="AB27" s="605"/>
      <c r="AC27" s="605"/>
      <c r="AD27" s="605"/>
      <c r="AE27" s="605"/>
      <c r="AF27" s="605"/>
      <c r="AG27" s="605"/>
      <c r="AH27" s="605"/>
      <c r="AI27" s="605"/>
      <c r="AJ27" s="605"/>
      <c r="AK27" s="605"/>
      <c r="AL27" s="605"/>
      <c r="AM27" s="605"/>
      <c r="AN27" s="605"/>
      <c r="AO27" s="605"/>
      <c r="AP27" s="605"/>
      <c r="AQ27" s="605"/>
      <c r="AR27" s="605"/>
      <c r="AS27" s="605"/>
      <c r="AT27" s="605"/>
      <c r="AU27" s="605"/>
      <c r="AV27" s="605"/>
      <c r="AW27" s="605"/>
      <c r="AX27" s="605"/>
      <c r="AY27" s="605"/>
      <c r="AZ27" s="605"/>
      <c r="BA27" s="605"/>
      <c r="BB27" s="605"/>
      <c r="BC27" s="605"/>
      <c r="BD27" s="606" t="s">
        <v>407</v>
      </c>
      <c r="BE27" s="607"/>
      <c r="BF27" s="607"/>
      <c r="BG27" s="607"/>
      <c r="BH27" s="607"/>
      <c r="BI27" s="607"/>
      <c r="BJ27" s="607"/>
      <c r="BK27" s="607"/>
      <c r="BL27" s="607"/>
      <c r="BM27" s="607"/>
      <c r="BN27" s="607"/>
      <c r="BO27" s="608"/>
      <c r="BP27" s="537" t="s">
        <v>310</v>
      </c>
      <c r="BQ27" s="538"/>
      <c r="BR27" s="538"/>
      <c r="BS27" s="538"/>
      <c r="BT27" s="538"/>
      <c r="BU27" s="538"/>
      <c r="BV27" s="538"/>
      <c r="BW27" s="538"/>
      <c r="BX27" s="538"/>
      <c r="BY27" s="538"/>
      <c r="BZ27" s="538"/>
      <c r="CA27" s="538"/>
      <c r="CB27" s="538"/>
      <c r="CC27" s="538"/>
      <c r="CD27" s="539"/>
      <c r="CE27" s="170"/>
      <c r="DA27" s="204" t="s">
        <v>442</v>
      </c>
      <c r="DB27" s="205"/>
      <c r="DC27" s="146"/>
      <c r="DD27" s="146"/>
      <c r="DE27" s="206"/>
      <c r="DF27" s="206"/>
      <c r="EI27" s="202">
        <v>25</v>
      </c>
      <c r="EJ27" s="202" t="s">
        <v>511</v>
      </c>
    </row>
    <row r="28" spans="1:140">
      <c r="A28" s="591"/>
      <c r="B28" s="593"/>
      <c r="C28" s="591"/>
      <c r="D28" s="593"/>
      <c r="E28" s="612"/>
      <c r="F28" s="613"/>
      <c r="G28" s="613"/>
      <c r="H28" s="613"/>
      <c r="I28" s="614"/>
      <c r="J28" s="591"/>
      <c r="K28" s="593"/>
      <c r="L28" s="591"/>
      <c r="M28" s="593"/>
      <c r="N28" s="591"/>
      <c r="O28" s="593"/>
      <c r="P28" s="591"/>
      <c r="Q28" s="592"/>
      <c r="R28" s="593"/>
      <c r="S28" s="591"/>
      <c r="T28" s="592"/>
      <c r="U28" s="593"/>
      <c r="V28" s="599"/>
      <c r="W28" s="600"/>
      <c r="X28" s="599"/>
      <c r="Y28" s="600"/>
      <c r="Z28" s="575" t="s">
        <v>405</v>
      </c>
      <c r="AA28" s="576"/>
      <c r="AB28" s="577"/>
      <c r="AC28" s="436" t="s">
        <v>414</v>
      </c>
      <c r="AD28" s="437"/>
      <c r="AE28" s="437"/>
      <c r="AF28" s="437"/>
      <c r="AG28" s="437"/>
      <c r="AH28" s="437"/>
      <c r="AI28" s="437"/>
      <c r="AJ28" s="437"/>
      <c r="AK28" s="437"/>
      <c r="AL28" s="437"/>
      <c r="AM28" s="437"/>
      <c r="AN28" s="437"/>
      <c r="AO28" s="437"/>
      <c r="AP28" s="437"/>
      <c r="AQ28" s="437"/>
      <c r="AR28" s="437"/>
      <c r="AS28" s="437"/>
      <c r="AT28" s="437"/>
      <c r="AU28" s="437"/>
      <c r="AV28" s="437"/>
      <c r="AW28" s="437"/>
      <c r="AX28" s="437"/>
      <c r="AY28" s="437"/>
      <c r="AZ28" s="437"/>
      <c r="BA28" s="437"/>
      <c r="BB28" s="437"/>
      <c r="BC28" s="438"/>
      <c r="BD28" s="575" t="s">
        <v>411</v>
      </c>
      <c r="BE28" s="576"/>
      <c r="BF28" s="577"/>
      <c r="BG28" s="575" t="s">
        <v>406</v>
      </c>
      <c r="BH28" s="576"/>
      <c r="BI28" s="577"/>
      <c r="BJ28" s="575" t="s">
        <v>408</v>
      </c>
      <c r="BK28" s="576"/>
      <c r="BL28" s="577"/>
      <c r="BM28" s="575" t="s">
        <v>409</v>
      </c>
      <c r="BN28" s="576"/>
      <c r="BO28" s="577"/>
      <c r="BP28" s="532" t="s">
        <v>425</v>
      </c>
      <c r="BQ28" s="532"/>
      <c r="BR28" s="532"/>
      <c r="BS28" s="532"/>
      <c r="BT28" s="532"/>
      <c r="BU28" s="532"/>
      <c r="BV28" s="533" t="s">
        <v>426</v>
      </c>
      <c r="BW28" s="534"/>
      <c r="BX28" s="534"/>
      <c r="BY28" s="534"/>
      <c r="BZ28" s="534"/>
      <c r="CA28" s="534"/>
      <c r="CB28" s="534"/>
      <c r="CC28" s="534"/>
      <c r="CD28" s="535"/>
      <c r="CE28" s="170"/>
      <c r="DA28" s="204" t="s">
        <v>443</v>
      </c>
      <c r="DB28" s="205"/>
      <c r="DC28" s="146"/>
      <c r="DD28" s="146"/>
      <c r="DE28" s="206"/>
      <c r="DF28" s="206"/>
      <c r="EI28" s="202">
        <v>26</v>
      </c>
      <c r="EJ28" s="202" t="s">
        <v>512</v>
      </c>
    </row>
    <row r="29" spans="1:140" ht="15">
      <c r="A29" s="594"/>
      <c r="B29" s="596"/>
      <c r="C29" s="594"/>
      <c r="D29" s="596"/>
      <c r="E29" s="615"/>
      <c r="F29" s="616"/>
      <c r="G29" s="616"/>
      <c r="H29" s="616"/>
      <c r="I29" s="617"/>
      <c r="J29" s="594"/>
      <c r="K29" s="596"/>
      <c r="L29" s="594"/>
      <c r="M29" s="596"/>
      <c r="N29" s="594"/>
      <c r="O29" s="596"/>
      <c r="P29" s="594"/>
      <c r="Q29" s="595"/>
      <c r="R29" s="596"/>
      <c r="S29" s="594"/>
      <c r="T29" s="595"/>
      <c r="U29" s="596"/>
      <c r="V29" s="601"/>
      <c r="W29" s="602"/>
      <c r="X29" s="601"/>
      <c r="Y29" s="602"/>
      <c r="Z29" s="578"/>
      <c r="AA29" s="579"/>
      <c r="AB29" s="580"/>
      <c r="AC29" s="549" t="s">
        <v>413</v>
      </c>
      <c r="AD29" s="549"/>
      <c r="AE29" s="549"/>
      <c r="AF29" s="549" t="s">
        <v>415</v>
      </c>
      <c r="AG29" s="549"/>
      <c r="AH29" s="549"/>
      <c r="AI29" s="549" t="s">
        <v>416</v>
      </c>
      <c r="AJ29" s="549"/>
      <c r="AK29" s="549"/>
      <c r="AL29" s="549" t="s">
        <v>417</v>
      </c>
      <c r="AM29" s="549"/>
      <c r="AN29" s="549"/>
      <c r="AO29" s="549" t="s">
        <v>418</v>
      </c>
      <c r="AP29" s="549"/>
      <c r="AQ29" s="549"/>
      <c r="AR29" s="549" t="s">
        <v>419</v>
      </c>
      <c r="AS29" s="549"/>
      <c r="AT29" s="549"/>
      <c r="AU29" s="549" t="s">
        <v>420</v>
      </c>
      <c r="AV29" s="549"/>
      <c r="AW29" s="549"/>
      <c r="AX29" s="549" t="s">
        <v>421</v>
      </c>
      <c r="AY29" s="549"/>
      <c r="AZ29" s="549"/>
      <c r="BA29" s="549" t="s">
        <v>422</v>
      </c>
      <c r="BB29" s="549"/>
      <c r="BC29" s="549"/>
      <c r="BD29" s="578"/>
      <c r="BE29" s="579"/>
      <c r="BF29" s="580"/>
      <c r="BG29" s="578" t="s">
        <v>406</v>
      </c>
      <c r="BH29" s="579"/>
      <c r="BI29" s="580"/>
      <c r="BJ29" s="578" t="s">
        <v>408</v>
      </c>
      <c r="BK29" s="579"/>
      <c r="BL29" s="580"/>
      <c r="BM29" s="578" t="s">
        <v>409</v>
      </c>
      <c r="BN29" s="579"/>
      <c r="BO29" s="580"/>
      <c r="BP29" s="532" t="s">
        <v>423</v>
      </c>
      <c r="BQ29" s="536"/>
      <c r="BR29" s="536"/>
      <c r="BS29" s="532" t="s">
        <v>424</v>
      </c>
      <c r="BT29" s="536"/>
      <c r="BU29" s="536"/>
      <c r="BV29" s="532" t="s">
        <v>399</v>
      </c>
      <c r="BW29" s="536"/>
      <c r="BX29" s="536"/>
      <c r="BY29" s="532" t="s">
        <v>423</v>
      </c>
      <c r="BZ29" s="536"/>
      <c r="CA29" s="536"/>
      <c r="CB29" s="533" t="s">
        <v>424</v>
      </c>
      <c r="CC29" s="534"/>
      <c r="CD29" s="535"/>
      <c r="CE29" s="170"/>
      <c r="DA29" s="204" t="s">
        <v>444</v>
      </c>
      <c r="DB29" s="205"/>
      <c r="DC29" s="146"/>
      <c r="DD29" s="146"/>
      <c r="DE29" s="206"/>
      <c r="DF29" s="206"/>
      <c r="EI29" s="202">
        <v>27</v>
      </c>
      <c r="EJ29" s="202" t="s">
        <v>513</v>
      </c>
    </row>
    <row r="30" spans="1:140" ht="15" customHeight="1">
      <c r="A30" s="620" t="s">
        <v>397</v>
      </c>
      <c r="B30" s="621"/>
      <c r="C30" s="633" t="str">
        <f>IF(DL6&lt;&gt;"",DL6,IF(DM6&lt;&gt;"",DM6,IF(DN6&lt;&gt;"",DN6,"")))</f>
        <v/>
      </c>
      <c r="D30" s="634"/>
      <c r="E30" s="555" t="str">
        <f>IF(DL3="","",DL3)</f>
        <v/>
      </c>
      <c r="F30" s="556"/>
      <c r="G30" s="187" t="s">
        <v>394</v>
      </c>
      <c r="H30" s="555" t="str">
        <f>IF(DL4="","",DL4)</f>
        <v/>
      </c>
      <c r="I30" s="556"/>
      <c r="J30" s="555" t="str">
        <f>IF(DL5="","",DL5)</f>
        <v/>
      </c>
      <c r="K30" s="556"/>
      <c r="L30" s="618" t="str">
        <f>IF(OR(DL21="",DL21=0),"",DL20/DL21)</f>
        <v/>
      </c>
      <c r="M30" s="619"/>
      <c r="N30" s="553" t="str">
        <f>IF(OR(DL25="",DL25=0),"",DL24/DL25)</f>
        <v/>
      </c>
      <c r="O30" s="554"/>
      <c r="P30" s="628" t="str">
        <f>IF(OR(DL18="",DL18=0),"",DL19/DL18)</f>
        <v/>
      </c>
      <c r="Q30" s="629"/>
      <c r="R30" s="630"/>
      <c r="S30" s="628" t="str">
        <f>IF(OR(DL19="",DL19=0),"",DL32/DL19)</f>
        <v/>
      </c>
      <c r="T30" s="629"/>
      <c r="U30" s="630"/>
      <c r="V30" s="575" t="str">
        <f>IF(DL35&lt;&gt;"",VLOOKUP(DL35,$EA$2:$EB$5,2),IF(DM35&lt;&gt;"",VLOOKUP(DM35,$EA$2:$EB$5,2),IF(DN35&lt;&gt;"",VLOOKUP(DN35,$EA$2:$EB$5,2),"")))</f>
        <v/>
      </c>
      <c r="W30" s="577"/>
      <c r="X30" s="575" t="str">
        <f>IF(DL35&lt;&gt;"",VLOOKUP(DL35,$EA$2:$EB$5,2),IF(DM35&lt;&gt;"",VLOOKUP(DM35,$EA$2:$EB$5,2),IF(DN35&lt;&gt;"",VLOOKUP(DN35,$EA$2:$EB$5,2),"")))</f>
        <v/>
      </c>
      <c r="Y30" s="577"/>
      <c r="Z30" s="575" t="str">
        <f>IF(DL37&lt;&gt;"",DL37,IF(DM37&lt;&gt;"",DM37,IF(DN37&lt;&gt;"",DN37,"")))</f>
        <v/>
      </c>
      <c r="AA30" s="576"/>
      <c r="AB30" s="577"/>
      <c r="AC30" s="575" t="str">
        <f>IF(DL38&lt;&gt;"",VLOOKUP(DL38,$EM$2:$EN$3,2),IF(DM38&lt;&gt;"",VLOOKUP(DM38,$EM$2:$EN$3,2),IF(DN38&lt;&gt;"",VLOOKUP(DN38,$EM$2:$EN$3,2),"")))</f>
        <v/>
      </c>
      <c r="AD30" s="576"/>
      <c r="AE30" s="577"/>
      <c r="AF30" s="540" t="str">
        <f>IF(DL39&lt;&gt;"",VLOOKUP(DL39,$EO$2:$EP$3,2),IF(DM39&lt;&gt;"",VLOOKUP(DM39,$EO$2:$EP$3,2),IF(DN39&lt;&gt;"",VLOOKUP(DN39,$EO$2:$EP$3,2),"")))</f>
        <v/>
      </c>
      <c r="AG30" s="541"/>
      <c r="AH30" s="542"/>
      <c r="AI30" s="540" t="str">
        <f>IF(DL40&lt;&gt;"",VLOOKUP(DL40,$EQ$2:$ER$3,2),IF(DM40&lt;&gt;"",VLOOKUP(DM40,$EQ$2:$ER$3,2),IF(DN40&lt;&gt;"",VLOOKUP(DN40,$EQ$2:$ER$3,2),"")))</f>
        <v/>
      </c>
      <c r="AJ30" s="541"/>
      <c r="AK30" s="542"/>
      <c r="AL30" s="540" t="str">
        <f>IF(DL41&lt;&gt;"",VLOOKUP(DL41,$ES$2:$ET$3,2),IF(DM41&lt;&gt;"",VLOOKUP(DM41,$ES$2:$ET$3,2),IF(DN41&lt;&gt;"",VLOOKUP(DN41,$ES$2:$ET$3,2),"")))</f>
        <v/>
      </c>
      <c r="AM30" s="541"/>
      <c r="AN30" s="542"/>
      <c r="AO30" s="540" t="str">
        <f>IF(DL42&lt;&gt;"",VLOOKUP(DL42,$EU$2:$EV$3,2),IF(DM42&lt;&gt;"",VLOOKUP(DM42,$EU$2:$EV$3,2),IF(DN42&lt;&gt;"",VLOOKUP(DN42,$EU$2:$EV$3,2),"")))</f>
        <v/>
      </c>
      <c r="AP30" s="541"/>
      <c r="AQ30" s="542"/>
      <c r="AR30" s="540" t="str">
        <f>IF(DL43&lt;&gt;"",VLOOKUP(DL43,$EW$2:$EX$3,2),IF(DM43&lt;&gt;"",VLOOKUP(DM43,$EW$2:$EX$3,2),IF(DN43&lt;&gt;"",VLOOKUP(DN43,$EW$2:$EX$3,2),"")))</f>
        <v/>
      </c>
      <c r="AS30" s="541"/>
      <c r="AT30" s="542"/>
      <c r="AU30" s="540" t="str">
        <f>IF(DL44&lt;&gt;"",VLOOKUP(DL44,$EY$2:$EZ$3,2),IF(DM44&lt;&gt;"",VLOOKUP(DM44,$EY$2:$EZ$3,2),IF(DN44&lt;&gt;"",VLOOKUP(DN44,$EY$2:$EZ$3,2),"")))</f>
        <v/>
      </c>
      <c r="AV30" s="541"/>
      <c r="AW30" s="542"/>
      <c r="AX30" s="540" t="str">
        <f>IF(DL45&lt;&gt;"",VLOOKUP(DL45,$FA$2:$FB$3,2),IF(DM45&lt;&gt;"",VLOOKUP(DM45,$FA$2:$FB$3,2),IF(DN45&lt;&gt;"",VLOOKUP(DN45,$FA$2:$FB$3,2),"")))</f>
        <v/>
      </c>
      <c r="AY30" s="541"/>
      <c r="AZ30" s="542"/>
      <c r="BA30" s="540" t="str">
        <f>IF(DL46&lt;&gt;"",VLOOKUP(DL46,$FC$2:$FD$3,2),IF(DM46&lt;&gt;"",VLOOKUP(DM46,$FC$2:$FD$3,2),IF(DN46&lt;&gt;"",VLOOKUP(DN46,$FC$2:$FD$3,2),"")))</f>
        <v/>
      </c>
      <c r="BB30" s="541"/>
      <c r="BC30" s="542"/>
      <c r="BD30" s="557" t="str">
        <f>IF(DL48&lt;&gt;"",VLOOKUP(DL48,$EG$2:$EH$17,2),IF(DM48&lt;&gt;"",VLOOKUP(DM48,$EG$2:$EH$17,2),IF(DN48&lt;&gt;"",VLOOKUP(DN48,$EG$2:$EH$17,2),"")))</f>
        <v/>
      </c>
      <c r="BE30" s="558"/>
      <c r="BF30" s="559"/>
      <c r="BG30" s="557" t="str">
        <f>IF(DL49&lt;&gt;"",VLOOKUP(DL49,$EI$2:$EJ$33,2),IF(DM49&lt;&gt;"",VLOOKUP(DM49,$EI$2:$EJ$33,2),IF(DN49&lt;&gt;"",VLOOKUP(DN49,$EI$2:$EJ$33,2),"")))</f>
        <v/>
      </c>
      <c r="BH30" s="558"/>
      <c r="BI30" s="559"/>
      <c r="BJ30" s="566" t="str">
        <f>IF(DL50&lt;&gt;"",VLOOKUP(DL50,$EK$2:$EL$9,2),IF(DM50&lt;&gt;"",VLOOKUP(DM50,$EK$2:$EL$9,2),IF(DN50&lt;&gt;"",VLOOKUP(DN50,$EK$2:$EL$9,2),"")))</f>
        <v/>
      </c>
      <c r="BK30" s="567"/>
      <c r="BL30" s="568"/>
      <c r="BM30" s="514"/>
      <c r="BN30" s="515"/>
      <c r="BO30" s="516"/>
      <c r="BP30" s="514" t="str">
        <f>IF(DL52&lt;&gt;"",DL52,IF(DM52&lt;&gt;"",DM52,IF(DN52&lt;&gt;"",DN52,"")))</f>
        <v/>
      </c>
      <c r="BQ30" s="515"/>
      <c r="BR30" s="516"/>
      <c r="BS30" s="514" t="str">
        <f>IF(DL53&lt;&gt;"",DL53,IF(DM53&lt;&gt;"",DM53,IF(DN53&lt;&gt;"",DN53,"")))</f>
        <v/>
      </c>
      <c r="BT30" s="515"/>
      <c r="BU30" s="516"/>
      <c r="BV30" s="514" t="str">
        <f>IF(DL54&lt;&gt;"",DL54,IF(DM54&lt;&gt;"",DM54,IF(DN54&lt;&gt;"",DN54,"")))</f>
        <v/>
      </c>
      <c r="BW30" s="515"/>
      <c r="BX30" s="516"/>
      <c r="BY30" s="514" t="str">
        <f>IF(DL55&lt;&gt;"",DL55,IF(DM55&lt;&gt;"",DM55,IF(DN55&lt;&gt;"",DN55,"")))</f>
        <v/>
      </c>
      <c r="BZ30" s="515"/>
      <c r="CA30" s="516"/>
      <c r="CB30" s="523" t="str">
        <f>IF(DL56&lt;&gt;"",DL56,IF(DM56&lt;&gt;"",DM56,IF(DN56&lt;&gt;"",DN56,"")))</f>
        <v/>
      </c>
      <c r="CC30" s="524"/>
      <c r="CD30" s="525"/>
      <c r="CE30" s="170"/>
      <c r="DA30" s="207" t="s">
        <v>445</v>
      </c>
      <c r="DB30" s="205"/>
      <c r="DC30" s="146"/>
      <c r="DD30" s="146"/>
      <c r="DE30" s="206"/>
      <c r="DF30" s="206"/>
      <c r="EI30" s="202">
        <v>28</v>
      </c>
      <c r="EJ30" s="202" t="s">
        <v>514</v>
      </c>
    </row>
    <row r="31" spans="1:140">
      <c r="A31" s="555" t="s">
        <v>391</v>
      </c>
      <c r="B31" s="621"/>
      <c r="C31" s="635"/>
      <c r="D31" s="636"/>
      <c r="E31" s="555" t="str">
        <f>IF(DM3="","",DM3)</f>
        <v/>
      </c>
      <c r="F31" s="556"/>
      <c r="G31" s="187" t="s">
        <v>394</v>
      </c>
      <c r="H31" s="555" t="str">
        <f>IF(DM4="","",DM4)</f>
        <v/>
      </c>
      <c r="I31" s="556"/>
      <c r="J31" s="555" t="str">
        <f>IF(DM5="","",DM5)</f>
        <v/>
      </c>
      <c r="K31" s="556"/>
      <c r="L31" s="631" t="str">
        <f>IF(OR(DM21="",DM21=0),"",DM20/DM21)</f>
        <v/>
      </c>
      <c r="M31" s="632"/>
      <c r="N31" s="553" t="str">
        <f>IF(OR(DM25="",DM25=0),"",DM24/DM25)</f>
        <v/>
      </c>
      <c r="O31" s="554"/>
      <c r="P31" s="628" t="str">
        <f>IF(OR(DM18="",DM18=0),"",DM19/DM18)</f>
        <v/>
      </c>
      <c r="Q31" s="629"/>
      <c r="R31" s="630"/>
      <c r="S31" s="628" t="str">
        <f>IF(OR(DM19="",DM19=0),"",DM32/DM19)</f>
        <v/>
      </c>
      <c r="T31" s="629"/>
      <c r="U31" s="630"/>
      <c r="V31" s="642"/>
      <c r="W31" s="643"/>
      <c r="X31" s="642"/>
      <c r="Y31" s="643"/>
      <c r="Z31" s="642"/>
      <c r="AA31" s="652"/>
      <c r="AB31" s="643"/>
      <c r="AC31" s="642"/>
      <c r="AD31" s="652"/>
      <c r="AE31" s="643"/>
      <c r="AF31" s="543"/>
      <c r="AG31" s="544"/>
      <c r="AH31" s="545"/>
      <c r="AI31" s="543"/>
      <c r="AJ31" s="544"/>
      <c r="AK31" s="545"/>
      <c r="AL31" s="543"/>
      <c r="AM31" s="544"/>
      <c r="AN31" s="545"/>
      <c r="AO31" s="543"/>
      <c r="AP31" s="544"/>
      <c r="AQ31" s="545"/>
      <c r="AR31" s="543"/>
      <c r="AS31" s="544"/>
      <c r="AT31" s="545"/>
      <c r="AU31" s="543"/>
      <c r="AV31" s="544"/>
      <c r="AW31" s="545"/>
      <c r="AX31" s="543"/>
      <c r="AY31" s="544"/>
      <c r="AZ31" s="545"/>
      <c r="BA31" s="543"/>
      <c r="BB31" s="544"/>
      <c r="BC31" s="545"/>
      <c r="BD31" s="560"/>
      <c r="BE31" s="561"/>
      <c r="BF31" s="562"/>
      <c r="BG31" s="560"/>
      <c r="BH31" s="561"/>
      <c r="BI31" s="562"/>
      <c r="BJ31" s="569"/>
      <c r="BK31" s="570"/>
      <c r="BL31" s="571"/>
      <c r="BM31" s="517"/>
      <c r="BN31" s="518"/>
      <c r="BO31" s="519"/>
      <c r="BP31" s="517"/>
      <c r="BQ31" s="518"/>
      <c r="BR31" s="519"/>
      <c r="BS31" s="517"/>
      <c r="BT31" s="518"/>
      <c r="BU31" s="519"/>
      <c r="BV31" s="517"/>
      <c r="BW31" s="518"/>
      <c r="BX31" s="519"/>
      <c r="BY31" s="517"/>
      <c r="BZ31" s="518"/>
      <c r="CA31" s="519"/>
      <c r="CB31" s="526"/>
      <c r="CC31" s="527"/>
      <c r="CD31" s="528"/>
      <c r="CE31" s="170"/>
      <c r="DA31" s="207" t="s">
        <v>446</v>
      </c>
      <c r="DB31" s="205"/>
      <c r="DC31" s="146"/>
      <c r="DD31" s="146"/>
      <c r="DE31" s="206"/>
      <c r="DF31" s="206"/>
      <c r="EI31" s="202">
        <v>29</v>
      </c>
      <c r="EJ31" s="202" t="s">
        <v>515</v>
      </c>
    </row>
    <row r="32" spans="1:140">
      <c r="A32" s="555" t="s">
        <v>398</v>
      </c>
      <c r="B32" s="621"/>
      <c r="C32" s="635"/>
      <c r="D32" s="636"/>
      <c r="E32" s="555" t="str">
        <f>IF(DN3="","",DN3)</f>
        <v/>
      </c>
      <c r="F32" s="556"/>
      <c r="G32" s="187" t="s">
        <v>394</v>
      </c>
      <c r="H32" s="555" t="str">
        <f>IF(DN4="","",DN4)</f>
        <v/>
      </c>
      <c r="I32" s="556"/>
      <c r="J32" s="555" t="str">
        <f>IF(DN5="","",DN5)</f>
        <v/>
      </c>
      <c r="K32" s="556"/>
      <c r="L32" s="631" t="str">
        <f>IF(OR(DN21="",DN21=0),"",DN20/DN21)</f>
        <v/>
      </c>
      <c r="M32" s="632"/>
      <c r="N32" s="553" t="str">
        <f>IF(OR(DN25="",DN25=0),"",DN24/DN25)</f>
        <v/>
      </c>
      <c r="O32" s="554"/>
      <c r="P32" s="628" t="str">
        <f>IF(OR(DN18="",DN18=0),"",DN19/DN18)</f>
        <v/>
      </c>
      <c r="Q32" s="629"/>
      <c r="R32" s="630"/>
      <c r="S32" s="628" t="str">
        <f>IF(OR(DN19="",DN19=0),"",DN32/DN19)</f>
        <v/>
      </c>
      <c r="T32" s="629"/>
      <c r="U32" s="630"/>
      <c r="V32" s="642"/>
      <c r="W32" s="643"/>
      <c r="X32" s="642"/>
      <c r="Y32" s="643"/>
      <c r="Z32" s="642"/>
      <c r="AA32" s="652"/>
      <c r="AB32" s="643"/>
      <c r="AC32" s="642"/>
      <c r="AD32" s="652"/>
      <c r="AE32" s="643"/>
      <c r="AF32" s="543"/>
      <c r="AG32" s="544"/>
      <c r="AH32" s="545"/>
      <c r="AI32" s="543"/>
      <c r="AJ32" s="544"/>
      <c r="AK32" s="545"/>
      <c r="AL32" s="543"/>
      <c r="AM32" s="544"/>
      <c r="AN32" s="545"/>
      <c r="AO32" s="543"/>
      <c r="AP32" s="544"/>
      <c r="AQ32" s="545"/>
      <c r="AR32" s="543"/>
      <c r="AS32" s="544"/>
      <c r="AT32" s="545"/>
      <c r="AU32" s="543"/>
      <c r="AV32" s="544"/>
      <c r="AW32" s="545"/>
      <c r="AX32" s="543"/>
      <c r="AY32" s="544"/>
      <c r="AZ32" s="545"/>
      <c r="BA32" s="543"/>
      <c r="BB32" s="544"/>
      <c r="BC32" s="545"/>
      <c r="BD32" s="560"/>
      <c r="BE32" s="561"/>
      <c r="BF32" s="562"/>
      <c r="BG32" s="560"/>
      <c r="BH32" s="561"/>
      <c r="BI32" s="562"/>
      <c r="BJ32" s="569"/>
      <c r="BK32" s="570"/>
      <c r="BL32" s="571"/>
      <c r="BM32" s="517"/>
      <c r="BN32" s="518"/>
      <c r="BO32" s="519"/>
      <c r="BP32" s="517"/>
      <c r="BQ32" s="518"/>
      <c r="BR32" s="519"/>
      <c r="BS32" s="517"/>
      <c r="BT32" s="518"/>
      <c r="BU32" s="519"/>
      <c r="BV32" s="517"/>
      <c r="BW32" s="518"/>
      <c r="BX32" s="519"/>
      <c r="BY32" s="517"/>
      <c r="BZ32" s="518"/>
      <c r="CA32" s="519"/>
      <c r="CB32" s="526"/>
      <c r="CC32" s="527"/>
      <c r="CD32" s="528"/>
      <c r="CE32" s="170"/>
      <c r="DA32" s="207" t="s">
        <v>231</v>
      </c>
      <c r="DB32" s="205"/>
      <c r="DC32" s="205"/>
      <c r="DD32" s="205"/>
      <c r="DE32" s="205"/>
      <c r="DF32" s="205"/>
      <c r="EI32" s="202">
        <v>30</v>
      </c>
      <c r="EJ32" s="202" t="s">
        <v>516</v>
      </c>
    </row>
    <row r="33" spans="1:140">
      <c r="A33" s="555" t="s">
        <v>392</v>
      </c>
      <c r="B33" s="621"/>
      <c r="C33" s="635"/>
      <c r="D33" s="636"/>
      <c r="E33" s="555" t="str">
        <f>IF(DO3="","",DO3)</f>
        <v/>
      </c>
      <c r="F33" s="556"/>
      <c r="G33" s="187" t="s">
        <v>394</v>
      </c>
      <c r="H33" s="555" t="str">
        <f>IF(DO4="","",DO4)</f>
        <v/>
      </c>
      <c r="I33" s="556"/>
      <c r="J33" s="555" t="str">
        <f>IF(DO5="","",DO5)</f>
        <v/>
      </c>
      <c r="K33" s="556"/>
      <c r="L33" s="631" t="str">
        <f>IF(OR(DO21="",DO21=0),"",DO20/DO21)</f>
        <v/>
      </c>
      <c r="M33" s="632"/>
      <c r="N33" s="553" t="str">
        <f>IF(OR(DO25="",DO25=0),"",DO24/DO25)</f>
        <v/>
      </c>
      <c r="O33" s="554"/>
      <c r="P33" s="628" t="str">
        <f>IF(OR(DO18="",DO18=0),"",DO19/DO18)</f>
        <v/>
      </c>
      <c r="Q33" s="629"/>
      <c r="R33" s="630"/>
      <c r="S33" s="628" t="str">
        <f>IF(OR(DO19="",DO19=0),"",DO32/DO19)</f>
        <v/>
      </c>
      <c r="T33" s="629"/>
      <c r="U33" s="630"/>
      <c r="V33" s="642"/>
      <c r="W33" s="643"/>
      <c r="X33" s="642"/>
      <c r="Y33" s="643"/>
      <c r="Z33" s="642"/>
      <c r="AA33" s="652"/>
      <c r="AB33" s="643"/>
      <c r="AC33" s="642"/>
      <c r="AD33" s="652"/>
      <c r="AE33" s="643"/>
      <c r="AF33" s="543"/>
      <c r="AG33" s="544"/>
      <c r="AH33" s="545"/>
      <c r="AI33" s="543"/>
      <c r="AJ33" s="544"/>
      <c r="AK33" s="545"/>
      <c r="AL33" s="543"/>
      <c r="AM33" s="544"/>
      <c r="AN33" s="545"/>
      <c r="AO33" s="543"/>
      <c r="AP33" s="544"/>
      <c r="AQ33" s="545"/>
      <c r="AR33" s="543"/>
      <c r="AS33" s="544"/>
      <c r="AT33" s="545"/>
      <c r="AU33" s="543"/>
      <c r="AV33" s="544"/>
      <c r="AW33" s="545"/>
      <c r="AX33" s="543"/>
      <c r="AY33" s="544"/>
      <c r="AZ33" s="545"/>
      <c r="BA33" s="543"/>
      <c r="BB33" s="544"/>
      <c r="BC33" s="545"/>
      <c r="BD33" s="560"/>
      <c r="BE33" s="561"/>
      <c r="BF33" s="562"/>
      <c r="BG33" s="560"/>
      <c r="BH33" s="561"/>
      <c r="BI33" s="562"/>
      <c r="BJ33" s="569"/>
      <c r="BK33" s="570"/>
      <c r="BL33" s="571"/>
      <c r="BM33" s="517"/>
      <c r="BN33" s="518"/>
      <c r="BO33" s="519"/>
      <c r="BP33" s="517"/>
      <c r="BQ33" s="518"/>
      <c r="BR33" s="519"/>
      <c r="BS33" s="517"/>
      <c r="BT33" s="518"/>
      <c r="BU33" s="519"/>
      <c r="BV33" s="517"/>
      <c r="BW33" s="518"/>
      <c r="BX33" s="519"/>
      <c r="BY33" s="517"/>
      <c r="BZ33" s="518"/>
      <c r="CA33" s="519"/>
      <c r="CB33" s="526"/>
      <c r="CC33" s="527"/>
      <c r="CD33" s="528"/>
      <c r="CE33" s="170"/>
      <c r="DA33" s="207" t="s">
        <v>191</v>
      </c>
      <c r="DB33" s="205"/>
      <c r="DC33" s="146"/>
      <c r="DD33" s="146"/>
      <c r="DE33" s="206"/>
      <c r="DF33" s="206"/>
      <c r="EI33" s="202">
        <v>31</v>
      </c>
      <c r="EJ33" s="202" t="s">
        <v>517</v>
      </c>
    </row>
    <row r="34" spans="1:140" ht="14.25" thickBot="1">
      <c r="A34" s="639" t="s">
        <v>393</v>
      </c>
      <c r="B34" s="640"/>
      <c r="C34" s="637"/>
      <c r="D34" s="638"/>
      <c r="E34" s="639" t="str">
        <f>IF(DP3="","",DP3)</f>
        <v/>
      </c>
      <c r="F34" s="641"/>
      <c r="G34" s="186" t="s">
        <v>394</v>
      </c>
      <c r="H34" s="639" t="str">
        <f>IF(DP4="","",DP4)</f>
        <v/>
      </c>
      <c r="I34" s="641"/>
      <c r="J34" s="639"/>
      <c r="K34" s="641"/>
      <c r="L34" s="646" t="str">
        <f>IF(OR(DP21="",DP21=0),"",DP20/DP21)</f>
        <v/>
      </c>
      <c r="M34" s="647"/>
      <c r="N34" s="648" t="str">
        <f>IF(OR(DP25="",DP25=0),"",DP24/DP25)</f>
        <v/>
      </c>
      <c r="O34" s="649"/>
      <c r="P34" s="622" t="str">
        <f>IF(OR(DP18="",DP18=0),"",DP19/DP18)</f>
        <v/>
      </c>
      <c r="Q34" s="623"/>
      <c r="R34" s="624"/>
      <c r="S34" s="625" t="str">
        <f>IF(OR(DP19="",DP19=0),"",DP32/DP19)</f>
        <v/>
      </c>
      <c r="T34" s="626"/>
      <c r="U34" s="627"/>
      <c r="V34" s="644"/>
      <c r="W34" s="645"/>
      <c r="X34" s="644"/>
      <c r="Y34" s="645"/>
      <c r="Z34" s="644"/>
      <c r="AA34" s="653"/>
      <c r="AB34" s="645"/>
      <c r="AC34" s="644"/>
      <c r="AD34" s="653"/>
      <c r="AE34" s="645"/>
      <c r="AF34" s="546"/>
      <c r="AG34" s="547"/>
      <c r="AH34" s="548"/>
      <c r="AI34" s="546"/>
      <c r="AJ34" s="547"/>
      <c r="AK34" s="548"/>
      <c r="AL34" s="546"/>
      <c r="AM34" s="547"/>
      <c r="AN34" s="548"/>
      <c r="AO34" s="546"/>
      <c r="AP34" s="547"/>
      <c r="AQ34" s="548"/>
      <c r="AR34" s="546"/>
      <c r="AS34" s="547"/>
      <c r="AT34" s="548"/>
      <c r="AU34" s="546"/>
      <c r="AV34" s="547"/>
      <c r="AW34" s="548"/>
      <c r="AX34" s="546"/>
      <c r="AY34" s="547"/>
      <c r="AZ34" s="548"/>
      <c r="BA34" s="546"/>
      <c r="BB34" s="547"/>
      <c r="BC34" s="548"/>
      <c r="BD34" s="563"/>
      <c r="BE34" s="564"/>
      <c r="BF34" s="565"/>
      <c r="BG34" s="563"/>
      <c r="BH34" s="564"/>
      <c r="BI34" s="565"/>
      <c r="BJ34" s="572"/>
      <c r="BK34" s="573"/>
      <c r="BL34" s="574"/>
      <c r="BM34" s="520"/>
      <c r="BN34" s="521"/>
      <c r="BO34" s="522"/>
      <c r="BP34" s="520"/>
      <c r="BQ34" s="521"/>
      <c r="BR34" s="522"/>
      <c r="BS34" s="520"/>
      <c r="BT34" s="521"/>
      <c r="BU34" s="522"/>
      <c r="BV34" s="520"/>
      <c r="BW34" s="521"/>
      <c r="BX34" s="522"/>
      <c r="BY34" s="520"/>
      <c r="BZ34" s="521"/>
      <c r="CA34" s="522"/>
      <c r="CB34" s="529"/>
      <c r="CC34" s="530"/>
      <c r="CD34" s="531"/>
      <c r="CE34" s="170"/>
      <c r="DA34" s="207" t="s">
        <v>447</v>
      </c>
      <c r="DB34" s="205"/>
      <c r="DC34" s="146"/>
      <c r="DD34" s="146"/>
      <c r="DE34" s="206"/>
      <c r="DF34" s="206"/>
    </row>
    <row r="35" spans="1:140">
      <c r="BL35" s="170"/>
      <c r="BM35" s="170"/>
      <c r="BN35" s="170"/>
      <c r="BO35" s="170"/>
      <c r="BP35" s="170"/>
      <c r="BQ35" s="170"/>
      <c r="BR35" s="170"/>
      <c r="BS35" s="170"/>
      <c r="BT35" s="170"/>
      <c r="BU35" s="170"/>
      <c r="BV35" s="170"/>
      <c r="BW35" s="170"/>
      <c r="BX35" s="170"/>
      <c r="BY35" s="170"/>
      <c r="BZ35" s="170"/>
      <c r="CA35" s="170"/>
      <c r="CB35" s="170"/>
      <c r="CC35" s="170"/>
      <c r="CD35" s="170"/>
      <c r="CE35" s="170"/>
      <c r="DA35" s="207" t="s">
        <v>473</v>
      </c>
      <c r="DB35" s="205"/>
      <c r="DC35" s="205"/>
      <c r="DD35" s="205"/>
      <c r="DE35" s="205"/>
      <c r="DF35" s="205"/>
    </row>
    <row r="36" spans="1:140">
      <c r="BL36" s="170"/>
      <c r="BM36" s="170"/>
      <c r="BN36" s="170"/>
      <c r="BO36" s="170"/>
      <c r="BP36" s="170"/>
      <c r="BQ36" s="170"/>
      <c r="BR36" s="170"/>
      <c r="BS36" s="170"/>
      <c r="BT36" s="170"/>
      <c r="BU36" s="170"/>
      <c r="BV36" s="170"/>
      <c r="BW36" s="170"/>
      <c r="BX36" s="170"/>
      <c r="BY36" s="170"/>
      <c r="BZ36" s="170"/>
      <c r="CA36" s="170"/>
      <c r="CB36" s="170"/>
      <c r="CC36" s="170"/>
      <c r="CD36" s="170"/>
      <c r="CE36" s="170"/>
      <c r="DA36" s="207" t="s">
        <v>450</v>
      </c>
      <c r="DB36" s="205"/>
      <c r="DC36" s="146"/>
      <c r="DD36" s="146"/>
      <c r="DE36" s="206"/>
      <c r="DF36" s="206"/>
    </row>
    <row r="37" spans="1:140">
      <c r="BL37" s="170"/>
      <c r="BM37" s="170"/>
      <c r="BN37" s="170"/>
      <c r="BO37" s="170"/>
      <c r="BP37" s="170"/>
      <c r="BQ37" s="170"/>
      <c r="BR37" s="170"/>
      <c r="BS37" s="170"/>
      <c r="BT37" s="170"/>
      <c r="BU37" s="170"/>
      <c r="BV37" s="170"/>
      <c r="BW37" s="170"/>
      <c r="BX37" s="170"/>
      <c r="BY37" s="170"/>
      <c r="BZ37" s="170"/>
      <c r="CA37" s="170"/>
      <c r="CB37" s="170"/>
      <c r="CC37" s="170"/>
      <c r="CD37" s="170"/>
      <c r="CE37" s="170"/>
      <c r="DA37" s="207" t="s">
        <v>451</v>
      </c>
      <c r="DB37" s="205"/>
      <c r="DC37" s="146"/>
      <c r="DD37" s="146"/>
      <c r="DE37" s="206"/>
      <c r="DF37" s="206"/>
    </row>
    <row r="38" spans="1:140">
      <c r="BL38" s="170"/>
      <c r="BM38" s="170"/>
      <c r="BN38" s="170"/>
      <c r="BO38" s="170"/>
      <c r="BP38" s="170"/>
      <c r="BQ38" s="170"/>
      <c r="BR38" s="170"/>
      <c r="BS38" s="170"/>
      <c r="BT38" s="170"/>
      <c r="BU38" s="170"/>
      <c r="BV38" s="170"/>
      <c r="BW38" s="170"/>
      <c r="BX38" s="170"/>
      <c r="BY38" s="170"/>
      <c r="BZ38" s="170"/>
      <c r="CA38" s="170"/>
      <c r="CB38" s="170"/>
      <c r="CC38" s="170"/>
      <c r="CD38" s="170"/>
      <c r="CE38" s="170"/>
      <c r="DA38" s="207" t="s">
        <v>452</v>
      </c>
      <c r="DB38" s="205"/>
      <c r="DC38" s="146"/>
      <c r="DD38" s="146"/>
      <c r="DE38" s="206"/>
      <c r="DF38" s="206"/>
    </row>
    <row r="39" spans="1:140">
      <c r="BL39" s="170"/>
      <c r="BM39" s="170"/>
      <c r="BN39" s="170"/>
      <c r="BO39" s="170"/>
      <c r="BP39" s="170"/>
      <c r="BQ39" s="170"/>
      <c r="BR39" s="170"/>
      <c r="BS39" s="170"/>
      <c r="BT39" s="170"/>
      <c r="BU39" s="170"/>
      <c r="BV39" s="170"/>
      <c r="BW39" s="170"/>
      <c r="BX39" s="170"/>
      <c r="BY39" s="170"/>
      <c r="BZ39" s="170"/>
      <c r="CA39" s="170"/>
      <c r="CB39" s="170"/>
      <c r="CC39" s="170"/>
      <c r="CD39" s="170"/>
      <c r="CE39" s="170"/>
      <c r="DA39" s="207" t="s">
        <v>453</v>
      </c>
      <c r="DB39" s="205"/>
      <c r="DC39" s="146"/>
      <c r="DD39" s="146"/>
      <c r="DE39" s="206"/>
      <c r="DF39" s="206"/>
    </row>
    <row r="40" spans="1:140">
      <c r="BL40" s="170"/>
      <c r="BM40" s="170"/>
      <c r="BN40" s="170"/>
      <c r="BO40" s="170"/>
      <c r="BP40" s="170"/>
      <c r="BQ40" s="170"/>
      <c r="BR40" s="170"/>
      <c r="BS40" s="170"/>
      <c r="BT40" s="170"/>
      <c r="BU40" s="170"/>
      <c r="BV40" s="170"/>
      <c r="BW40" s="170"/>
      <c r="BX40" s="170"/>
      <c r="BY40" s="170"/>
      <c r="BZ40" s="170"/>
      <c r="CA40" s="170"/>
      <c r="CB40" s="170"/>
      <c r="CC40" s="170"/>
      <c r="CD40" s="170"/>
      <c r="CE40" s="170"/>
      <c r="DA40" s="207" t="s">
        <v>454</v>
      </c>
      <c r="DB40" s="205"/>
      <c r="DC40" s="146"/>
      <c r="DD40" s="146"/>
      <c r="DE40" s="206"/>
      <c r="DF40" s="206"/>
    </row>
    <row r="41" spans="1:140">
      <c r="BL41" s="170"/>
      <c r="BM41" s="170"/>
      <c r="BN41" s="170"/>
      <c r="BO41" s="170"/>
      <c r="BP41" s="170"/>
      <c r="BQ41" s="170"/>
      <c r="BR41" s="170"/>
      <c r="BS41" s="170"/>
      <c r="BT41" s="170"/>
      <c r="BU41" s="170"/>
      <c r="BV41" s="170"/>
      <c r="BW41" s="170"/>
      <c r="BX41" s="170"/>
      <c r="BY41" s="170"/>
      <c r="BZ41" s="170"/>
      <c r="CA41" s="170"/>
      <c r="CB41" s="170"/>
      <c r="CC41" s="170"/>
      <c r="CD41" s="170"/>
      <c r="CE41" s="170"/>
      <c r="DA41" s="207" t="s">
        <v>455</v>
      </c>
      <c r="DB41" s="205"/>
      <c r="DC41" s="146"/>
      <c r="DD41" s="146"/>
      <c r="DE41" s="206"/>
      <c r="DF41" s="206"/>
    </row>
    <row r="42" spans="1:140">
      <c r="BL42" s="170"/>
      <c r="BM42" s="170"/>
      <c r="BN42" s="170"/>
      <c r="BO42" s="170"/>
      <c r="BP42" s="170"/>
      <c r="BQ42" s="170"/>
      <c r="BR42" s="170"/>
      <c r="BS42" s="170"/>
      <c r="BT42" s="170"/>
      <c r="BU42" s="170"/>
      <c r="BV42" s="170"/>
      <c r="BW42" s="170"/>
      <c r="BX42" s="170"/>
      <c r="BY42" s="170"/>
      <c r="BZ42" s="170"/>
      <c r="CA42" s="170"/>
      <c r="CB42" s="170"/>
      <c r="CC42" s="170"/>
      <c r="CD42" s="170"/>
      <c r="CE42" s="170"/>
      <c r="DA42" s="207" t="s">
        <v>456</v>
      </c>
      <c r="DB42" s="205"/>
      <c r="DC42" s="146"/>
      <c r="DD42" s="146"/>
      <c r="DE42" s="206"/>
      <c r="DF42" s="206"/>
    </row>
    <row r="43" spans="1:140">
      <c r="BL43" s="170"/>
      <c r="BM43" s="170"/>
      <c r="BN43" s="170"/>
      <c r="BO43" s="170"/>
      <c r="BP43" s="170"/>
      <c r="BQ43" s="170"/>
      <c r="BR43" s="170"/>
      <c r="BS43" s="170"/>
      <c r="BT43" s="170"/>
      <c r="BU43" s="170"/>
      <c r="BV43" s="170"/>
      <c r="BW43" s="170"/>
      <c r="BX43" s="170"/>
      <c r="BY43" s="170"/>
      <c r="BZ43" s="170"/>
      <c r="CA43" s="170"/>
      <c r="CB43" s="170"/>
      <c r="CC43" s="170"/>
      <c r="CD43" s="170"/>
      <c r="CE43" s="170"/>
      <c r="DA43" s="207" t="s">
        <v>457</v>
      </c>
      <c r="DB43" s="205"/>
      <c r="DC43" s="146"/>
      <c r="DD43" s="146"/>
      <c r="DE43" s="206"/>
      <c r="DF43" s="206"/>
    </row>
    <row r="44" spans="1:140">
      <c r="BL44" s="170"/>
      <c r="BM44" s="170"/>
      <c r="BN44" s="170"/>
      <c r="BO44" s="170"/>
      <c r="BP44" s="170"/>
      <c r="BQ44" s="170"/>
      <c r="BR44" s="170"/>
      <c r="BS44" s="170"/>
      <c r="BT44" s="170"/>
      <c r="BU44" s="170"/>
      <c r="BV44" s="170"/>
      <c r="BW44" s="170"/>
      <c r="BX44" s="170"/>
      <c r="BY44" s="170"/>
      <c r="BZ44" s="170"/>
      <c r="CA44" s="170"/>
      <c r="CB44" s="170"/>
      <c r="CC44" s="170"/>
      <c r="CD44" s="170"/>
      <c r="CE44" s="170"/>
      <c r="DA44" s="207" t="s">
        <v>458</v>
      </c>
      <c r="DB44" s="205"/>
      <c r="DC44" s="146"/>
      <c r="DD44" s="146"/>
      <c r="DE44" s="206"/>
      <c r="DF44" s="206"/>
    </row>
    <row r="45" spans="1:140">
      <c r="BL45" s="170"/>
      <c r="BM45" s="170"/>
      <c r="BN45" s="170"/>
      <c r="BO45" s="170"/>
      <c r="BP45" s="170"/>
      <c r="BQ45" s="170"/>
      <c r="BR45" s="170"/>
      <c r="BS45" s="170"/>
      <c r="BT45" s="170"/>
      <c r="BU45" s="170"/>
      <c r="BV45" s="170"/>
      <c r="BW45" s="170"/>
      <c r="BX45" s="170"/>
      <c r="BY45" s="170"/>
      <c r="BZ45" s="170"/>
      <c r="CA45" s="170"/>
      <c r="CB45" s="170"/>
      <c r="CC45" s="170"/>
      <c r="CD45" s="170"/>
      <c r="CE45" s="170"/>
      <c r="DA45" s="207" t="s">
        <v>459</v>
      </c>
      <c r="DB45" s="205"/>
      <c r="DC45" s="146"/>
      <c r="DD45" s="146"/>
      <c r="DE45" s="206"/>
      <c r="DF45" s="206"/>
    </row>
    <row r="46" spans="1:140">
      <c r="BL46" s="170"/>
      <c r="BM46" s="170"/>
      <c r="BN46" s="170"/>
      <c r="BO46" s="170"/>
      <c r="BP46" s="170"/>
      <c r="BQ46" s="170"/>
      <c r="BR46" s="170"/>
      <c r="BS46" s="170"/>
      <c r="BT46" s="170"/>
      <c r="BU46" s="170"/>
      <c r="BV46" s="170"/>
      <c r="BW46" s="170"/>
      <c r="BX46" s="170"/>
      <c r="BY46" s="170"/>
      <c r="BZ46" s="170"/>
      <c r="CA46" s="170"/>
      <c r="CB46" s="170"/>
      <c r="CC46" s="170"/>
      <c r="CD46" s="170"/>
      <c r="CE46" s="170"/>
      <c r="DA46" s="207" t="s">
        <v>460</v>
      </c>
      <c r="DB46" s="205"/>
      <c r="DC46" s="146"/>
      <c r="DD46" s="146"/>
      <c r="DE46" s="206"/>
      <c r="DF46" s="206"/>
    </row>
    <row r="47" spans="1:140">
      <c r="BL47" s="170"/>
      <c r="BM47" s="170"/>
      <c r="BN47" s="170"/>
      <c r="BO47" s="170"/>
      <c r="BP47" s="170"/>
      <c r="BQ47" s="170"/>
      <c r="BR47" s="170"/>
      <c r="BS47" s="170"/>
      <c r="BT47" s="170"/>
      <c r="BU47" s="170"/>
      <c r="BV47" s="170"/>
      <c r="BW47" s="170"/>
      <c r="BX47" s="170"/>
      <c r="BY47" s="170"/>
      <c r="BZ47" s="170"/>
      <c r="CA47" s="170"/>
      <c r="CB47" s="170"/>
      <c r="CC47" s="170"/>
      <c r="CD47" s="170"/>
      <c r="CE47" s="170"/>
      <c r="DA47" s="207" t="s">
        <v>461</v>
      </c>
      <c r="DB47" s="205"/>
      <c r="DC47" s="146"/>
      <c r="DD47" s="146"/>
      <c r="DE47" s="206"/>
      <c r="DF47" s="206"/>
    </row>
    <row r="48" spans="1:140">
      <c r="BL48" s="170"/>
      <c r="BM48" s="170"/>
      <c r="BN48" s="170"/>
      <c r="BO48" s="170"/>
      <c r="BP48" s="170"/>
      <c r="BQ48" s="170"/>
      <c r="BR48" s="170"/>
      <c r="BS48" s="170"/>
      <c r="BT48" s="170"/>
      <c r="BU48" s="170"/>
      <c r="BV48" s="170"/>
      <c r="BW48" s="170"/>
      <c r="BX48" s="170"/>
      <c r="BY48" s="170"/>
      <c r="BZ48" s="170"/>
      <c r="CA48" s="170"/>
      <c r="CB48" s="170"/>
      <c r="CC48" s="170"/>
      <c r="CD48" s="170"/>
      <c r="CE48" s="170"/>
      <c r="DA48" s="207" t="s">
        <v>462</v>
      </c>
      <c r="DB48" s="205"/>
      <c r="DC48" s="146"/>
      <c r="DD48" s="146"/>
      <c r="DE48" s="206"/>
      <c r="DF48" s="206"/>
    </row>
    <row r="49" spans="64:110">
      <c r="BL49" s="170"/>
      <c r="BM49" s="170"/>
      <c r="BN49" s="170"/>
      <c r="BO49" s="170"/>
      <c r="BP49" s="170"/>
      <c r="BQ49" s="170"/>
      <c r="BR49" s="170"/>
      <c r="BS49" s="170"/>
      <c r="BT49" s="170"/>
      <c r="BU49" s="170"/>
      <c r="BV49" s="170"/>
      <c r="BW49" s="170"/>
      <c r="BX49" s="170"/>
      <c r="BY49" s="170"/>
      <c r="BZ49" s="170"/>
      <c r="CA49" s="170"/>
      <c r="CB49" s="170"/>
      <c r="CC49" s="170"/>
      <c r="CD49" s="170"/>
      <c r="CE49" s="170"/>
      <c r="DA49" s="207" t="s">
        <v>463</v>
      </c>
      <c r="DB49" s="205"/>
      <c r="DC49" s="146"/>
      <c r="DD49" s="146"/>
      <c r="DE49" s="206"/>
      <c r="DF49" s="206"/>
    </row>
    <row r="50" spans="64:110">
      <c r="BL50" s="170"/>
      <c r="BM50" s="170"/>
      <c r="BN50" s="170"/>
      <c r="BO50" s="170"/>
      <c r="BP50" s="170"/>
      <c r="BQ50" s="170"/>
      <c r="BR50" s="170"/>
      <c r="BS50" s="170"/>
      <c r="BT50" s="170"/>
      <c r="BU50" s="170"/>
      <c r="BV50" s="170"/>
      <c r="BW50" s="170"/>
      <c r="BX50" s="170"/>
      <c r="BY50" s="170"/>
      <c r="BZ50" s="170"/>
      <c r="CA50" s="170"/>
      <c r="CB50" s="170"/>
      <c r="CC50" s="170"/>
      <c r="CD50" s="170"/>
      <c r="CE50" s="170"/>
      <c r="DA50" s="207" t="s">
        <v>464</v>
      </c>
      <c r="DB50" s="205"/>
      <c r="DC50" s="146"/>
      <c r="DD50" s="146"/>
      <c r="DE50" s="206"/>
      <c r="DF50" s="206"/>
    </row>
    <row r="51" spans="64:110">
      <c r="BL51" s="170"/>
      <c r="BM51" s="170"/>
      <c r="BN51" s="170"/>
      <c r="BO51" s="170"/>
      <c r="BP51" s="170"/>
      <c r="BQ51" s="170"/>
      <c r="BR51" s="170"/>
      <c r="BS51" s="170"/>
      <c r="BT51" s="170"/>
      <c r="BU51" s="170"/>
      <c r="BV51" s="170"/>
      <c r="BW51" s="170"/>
      <c r="BX51" s="170"/>
      <c r="BY51" s="170"/>
      <c r="BZ51" s="170"/>
      <c r="CA51" s="170"/>
      <c r="CB51" s="170"/>
      <c r="CC51" s="170"/>
      <c r="CD51" s="170"/>
      <c r="CE51" s="170"/>
      <c r="DA51" s="207" t="s">
        <v>465</v>
      </c>
      <c r="DB51" s="205"/>
      <c r="DC51" s="146"/>
      <c r="DD51" s="146"/>
      <c r="DE51" s="206"/>
      <c r="DF51" s="206"/>
    </row>
    <row r="52" spans="64:110">
      <c r="BL52" s="170"/>
      <c r="BM52" s="170"/>
      <c r="BN52" s="170"/>
      <c r="BO52" s="170"/>
      <c r="BP52" s="170"/>
      <c r="BQ52" s="170"/>
      <c r="BR52" s="170"/>
      <c r="BS52" s="170"/>
      <c r="BT52" s="170"/>
      <c r="BU52" s="170"/>
      <c r="BV52" s="170"/>
      <c r="BW52" s="170"/>
      <c r="BX52" s="170"/>
      <c r="BY52" s="170"/>
      <c r="BZ52" s="170"/>
      <c r="CA52" s="170"/>
      <c r="CB52" s="170"/>
      <c r="CC52" s="170"/>
      <c r="CD52" s="170"/>
      <c r="CE52" s="170"/>
      <c r="DA52" s="207" t="s">
        <v>466</v>
      </c>
      <c r="DB52" s="205"/>
      <c r="DC52" s="205"/>
      <c r="DD52" s="205"/>
      <c r="DE52" s="205"/>
      <c r="DF52" s="205"/>
    </row>
    <row r="53" spans="64:110">
      <c r="BL53" s="170"/>
      <c r="BM53" s="170"/>
      <c r="BN53" s="170"/>
      <c r="BO53" s="170"/>
      <c r="BP53" s="170"/>
      <c r="BQ53" s="170"/>
      <c r="BR53" s="170"/>
      <c r="BS53" s="170"/>
      <c r="BT53" s="170"/>
      <c r="BU53" s="170"/>
      <c r="BV53" s="170"/>
      <c r="BW53" s="170"/>
      <c r="BX53" s="170"/>
      <c r="BY53" s="170"/>
      <c r="BZ53" s="170"/>
      <c r="CA53" s="170"/>
      <c r="CB53" s="170"/>
      <c r="CC53" s="170"/>
      <c r="CD53" s="170"/>
      <c r="CE53" s="170"/>
      <c r="DA53" s="207" t="s">
        <v>467</v>
      </c>
      <c r="DB53" s="205"/>
      <c r="DC53" s="205"/>
      <c r="DD53" s="205"/>
      <c r="DE53" s="205"/>
      <c r="DF53" s="205"/>
    </row>
    <row r="54" spans="64:110">
      <c r="BL54" s="170"/>
      <c r="BM54" s="170"/>
      <c r="BN54" s="170"/>
      <c r="BO54" s="170"/>
      <c r="BP54" s="170"/>
      <c r="BQ54" s="170"/>
      <c r="BR54" s="170"/>
      <c r="BS54" s="170"/>
      <c r="BT54" s="170"/>
      <c r="BU54" s="170"/>
      <c r="BV54" s="170"/>
      <c r="BW54" s="170"/>
      <c r="BX54" s="170"/>
      <c r="BY54" s="170"/>
      <c r="BZ54" s="170"/>
      <c r="CA54" s="170"/>
      <c r="CB54" s="170"/>
      <c r="CC54" s="170"/>
      <c r="CD54" s="170"/>
      <c r="CE54" s="170"/>
      <c r="DA54" s="207" t="s">
        <v>468</v>
      </c>
      <c r="DB54" s="205"/>
      <c r="DC54" s="205"/>
      <c r="DD54" s="205"/>
      <c r="DE54" s="205"/>
      <c r="DF54" s="205"/>
    </row>
    <row r="55" spans="64:110">
      <c r="BL55" s="170"/>
      <c r="BM55" s="170"/>
      <c r="BN55" s="170"/>
      <c r="BO55" s="170"/>
      <c r="BP55" s="170"/>
      <c r="BQ55" s="170"/>
      <c r="BR55" s="170"/>
      <c r="BS55" s="170"/>
      <c r="BT55" s="170"/>
      <c r="BU55" s="170"/>
      <c r="BV55" s="170"/>
      <c r="BW55" s="170"/>
      <c r="BX55" s="170"/>
      <c r="BY55" s="170"/>
      <c r="BZ55" s="170"/>
      <c r="CA55" s="170"/>
      <c r="CB55" s="170"/>
      <c r="CC55" s="170"/>
      <c r="CD55" s="170"/>
      <c r="CE55" s="170"/>
      <c r="DA55" s="207" t="s">
        <v>469</v>
      </c>
      <c r="DB55" s="205"/>
      <c r="DC55" s="205"/>
      <c r="DD55" s="205"/>
      <c r="DE55" s="205"/>
      <c r="DF55" s="205"/>
    </row>
    <row r="56" spans="64:110">
      <c r="BL56" s="170"/>
      <c r="BM56" s="170"/>
      <c r="BN56" s="170"/>
      <c r="BO56" s="170"/>
      <c r="BP56" s="170"/>
      <c r="BQ56" s="170"/>
      <c r="BR56" s="170"/>
      <c r="BS56" s="170"/>
      <c r="BT56" s="170"/>
      <c r="BU56" s="170"/>
      <c r="BV56" s="170"/>
      <c r="BW56" s="170"/>
      <c r="BX56" s="170"/>
      <c r="BY56" s="170"/>
      <c r="BZ56" s="170"/>
      <c r="CA56" s="170"/>
      <c r="CB56" s="170"/>
      <c r="CC56" s="170"/>
      <c r="CD56" s="170"/>
      <c r="CE56" s="170"/>
      <c r="DA56" s="207" t="s">
        <v>470</v>
      </c>
      <c r="DB56" s="205"/>
      <c r="DC56" s="205"/>
      <c r="DD56" s="205"/>
      <c r="DE56" s="205"/>
      <c r="DF56" s="205"/>
    </row>
    <row r="57" spans="64:110">
      <c r="BL57" s="170"/>
      <c r="BM57" s="170"/>
      <c r="BN57" s="170"/>
      <c r="BO57" s="170"/>
      <c r="BP57" s="170"/>
      <c r="BQ57" s="170"/>
      <c r="BR57" s="170"/>
      <c r="BS57" s="170"/>
      <c r="BT57" s="170"/>
      <c r="BU57" s="170"/>
      <c r="BV57" s="170"/>
      <c r="BW57" s="170"/>
      <c r="BX57" s="170"/>
      <c r="BY57" s="170"/>
      <c r="BZ57" s="170"/>
      <c r="CA57" s="170"/>
      <c r="CB57" s="170"/>
      <c r="CC57" s="170"/>
      <c r="CD57" s="170"/>
      <c r="CE57" s="170"/>
    </row>
    <row r="58" spans="64:110">
      <c r="BL58" s="170"/>
      <c r="BM58" s="170"/>
      <c r="BN58" s="170"/>
      <c r="BO58" s="170"/>
      <c r="BP58" s="170"/>
      <c r="BQ58" s="170"/>
      <c r="BR58" s="170"/>
      <c r="BS58" s="170"/>
      <c r="BT58" s="170"/>
      <c r="BU58" s="170"/>
      <c r="BV58" s="170"/>
      <c r="BW58" s="170"/>
      <c r="BX58" s="170"/>
      <c r="BY58" s="170"/>
      <c r="BZ58" s="170"/>
      <c r="CA58" s="170"/>
      <c r="CB58" s="170"/>
      <c r="CC58" s="170"/>
      <c r="CD58" s="170"/>
      <c r="CE58" s="170"/>
    </row>
    <row r="59" spans="64:110">
      <c r="BL59" s="170"/>
      <c r="BM59" s="170"/>
      <c r="BN59" s="170"/>
      <c r="BO59" s="170"/>
      <c r="BP59" s="170"/>
      <c r="BQ59" s="170"/>
      <c r="BR59" s="170"/>
      <c r="BS59" s="170"/>
      <c r="BT59" s="170"/>
      <c r="BU59" s="170"/>
      <c r="BV59" s="170"/>
      <c r="BW59" s="170"/>
      <c r="BX59" s="170"/>
      <c r="BY59" s="170"/>
      <c r="BZ59" s="170"/>
      <c r="CA59" s="170"/>
      <c r="CB59" s="170"/>
      <c r="CC59" s="170"/>
      <c r="CD59" s="170"/>
      <c r="CE59" s="170"/>
    </row>
    <row r="60" spans="64:110">
      <c r="BL60" s="170"/>
      <c r="BM60" s="170"/>
      <c r="BN60" s="170"/>
      <c r="BO60" s="170"/>
      <c r="BP60" s="170"/>
      <c r="BQ60" s="170"/>
      <c r="BR60" s="170"/>
      <c r="BS60" s="170"/>
      <c r="BT60" s="170"/>
      <c r="BU60" s="170"/>
      <c r="BV60" s="170"/>
      <c r="BW60" s="170"/>
      <c r="BX60" s="170"/>
      <c r="BY60" s="170"/>
      <c r="BZ60" s="170"/>
      <c r="CA60" s="170"/>
      <c r="CB60" s="170"/>
      <c r="CC60" s="170"/>
      <c r="CD60" s="170"/>
      <c r="CE60" s="170"/>
    </row>
    <row r="61" spans="64:110">
      <c r="BL61" s="170"/>
      <c r="BM61" s="170"/>
      <c r="BN61" s="170"/>
      <c r="BO61" s="170"/>
      <c r="BP61" s="170"/>
      <c r="BQ61" s="170"/>
      <c r="BR61" s="170"/>
      <c r="BS61" s="170"/>
      <c r="BT61" s="170"/>
      <c r="BU61" s="170"/>
      <c r="BV61" s="170"/>
      <c r="BW61" s="170"/>
      <c r="BX61" s="170"/>
      <c r="BY61" s="170"/>
      <c r="BZ61" s="170"/>
      <c r="CA61" s="170"/>
      <c r="CB61" s="170"/>
      <c r="CC61" s="170"/>
      <c r="CD61" s="170"/>
      <c r="CE61" s="170"/>
    </row>
    <row r="62" spans="64:110">
      <c r="BL62" s="170"/>
      <c r="BM62" s="170"/>
      <c r="BN62" s="170"/>
      <c r="BO62" s="170"/>
      <c r="BP62" s="170"/>
      <c r="BQ62" s="170"/>
      <c r="BR62" s="170"/>
      <c r="BS62" s="170"/>
      <c r="BT62" s="170"/>
      <c r="BU62" s="170"/>
      <c r="BV62" s="170"/>
      <c r="BW62" s="170"/>
      <c r="BX62" s="170"/>
      <c r="BY62" s="170"/>
      <c r="BZ62" s="170"/>
      <c r="CA62" s="170"/>
      <c r="CB62" s="170"/>
      <c r="CC62" s="170"/>
      <c r="CD62" s="170"/>
      <c r="CE62" s="170"/>
    </row>
    <row r="63" spans="64:110">
      <c r="BL63" s="170"/>
      <c r="BM63" s="170"/>
      <c r="BN63" s="170"/>
      <c r="BO63" s="170"/>
      <c r="BP63" s="170"/>
      <c r="BQ63" s="170"/>
      <c r="BR63" s="170"/>
      <c r="BS63" s="170"/>
      <c r="BT63" s="170"/>
      <c r="BU63" s="170"/>
      <c r="BV63" s="170"/>
      <c r="BW63" s="170"/>
      <c r="BX63" s="170"/>
      <c r="BY63" s="170"/>
      <c r="BZ63" s="170"/>
      <c r="CA63" s="170"/>
      <c r="CB63" s="170"/>
      <c r="CC63" s="170"/>
      <c r="CD63" s="170"/>
      <c r="CE63" s="170"/>
    </row>
    <row r="64" spans="64:110">
      <c r="BL64" s="170"/>
      <c r="BM64" s="170"/>
      <c r="BN64" s="170"/>
      <c r="BO64" s="170"/>
      <c r="BP64" s="170"/>
      <c r="BQ64" s="170"/>
      <c r="BR64" s="170"/>
      <c r="BS64" s="170"/>
      <c r="BT64" s="170"/>
      <c r="BU64" s="170"/>
      <c r="BV64" s="170"/>
      <c r="BW64" s="170"/>
      <c r="BX64" s="170"/>
      <c r="BY64" s="170"/>
      <c r="BZ64" s="170"/>
      <c r="CA64" s="170"/>
      <c r="CB64" s="170"/>
      <c r="CC64" s="170"/>
      <c r="CD64" s="170"/>
      <c r="CE64" s="170"/>
    </row>
    <row r="65" spans="64:83">
      <c r="BL65" s="170"/>
      <c r="BM65" s="170"/>
      <c r="BN65" s="170"/>
      <c r="BO65" s="170"/>
      <c r="BP65" s="170"/>
      <c r="BQ65" s="170"/>
      <c r="BR65" s="170"/>
      <c r="BS65" s="170"/>
      <c r="BT65" s="170"/>
      <c r="BU65" s="170"/>
      <c r="BV65" s="170"/>
      <c r="BW65" s="170"/>
      <c r="BX65" s="170"/>
      <c r="BY65" s="170"/>
      <c r="BZ65" s="170"/>
      <c r="CA65" s="170"/>
      <c r="CB65" s="170"/>
      <c r="CC65" s="170"/>
      <c r="CD65" s="170"/>
      <c r="CE65" s="170"/>
    </row>
    <row r="66" spans="64:83">
      <c r="BL66" s="170"/>
      <c r="BM66" s="170"/>
      <c r="BN66" s="170"/>
      <c r="BO66" s="170"/>
      <c r="BP66" s="170"/>
      <c r="BQ66" s="170"/>
      <c r="BR66" s="170"/>
      <c r="BS66" s="170"/>
      <c r="BT66" s="170"/>
      <c r="BU66" s="170"/>
      <c r="BV66" s="170"/>
      <c r="BW66" s="170"/>
      <c r="BX66" s="170"/>
      <c r="BY66" s="170"/>
      <c r="BZ66" s="170"/>
      <c r="CA66" s="170"/>
      <c r="CB66" s="170"/>
      <c r="CC66" s="170"/>
      <c r="CD66" s="170"/>
      <c r="CE66" s="170"/>
    </row>
    <row r="67" spans="64:83">
      <c r="BL67" s="170"/>
      <c r="BM67" s="170"/>
      <c r="BN67" s="170"/>
      <c r="BO67" s="170"/>
      <c r="BP67" s="170"/>
      <c r="BQ67" s="170"/>
      <c r="BR67" s="170"/>
      <c r="BS67" s="170"/>
      <c r="BT67" s="170"/>
      <c r="BU67" s="170"/>
      <c r="BV67" s="170"/>
      <c r="BW67" s="170"/>
      <c r="BX67" s="170"/>
      <c r="BY67" s="170"/>
      <c r="BZ67" s="170"/>
      <c r="CA67" s="170"/>
      <c r="CB67" s="170"/>
      <c r="CC67" s="170"/>
      <c r="CD67" s="170"/>
      <c r="CE67" s="170"/>
    </row>
    <row r="68" spans="64:83">
      <c r="BL68" s="170"/>
      <c r="BM68" s="170"/>
      <c r="BN68" s="170"/>
      <c r="BO68" s="170"/>
      <c r="BP68" s="170"/>
      <c r="BQ68" s="170"/>
      <c r="BR68" s="170"/>
      <c r="BS68" s="170"/>
      <c r="BT68" s="170"/>
      <c r="BU68" s="170"/>
      <c r="BV68" s="170"/>
      <c r="BW68" s="170"/>
      <c r="BX68" s="170"/>
      <c r="BY68" s="170"/>
      <c r="BZ68" s="170"/>
      <c r="CA68" s="170"/>
      <c r="CB68" s="170"/>
      <c r="CC68" s="170"/>
      <c r="CD68" s="170"/>
      <c r="CE68" s="170"/>
    </row>
    <row r="69" spans="64:83">
      <c r="BL69" s="170"/>
      <c r="BM69" s="170"/>
      <c r="BN69" s="170"/>
      <c r="BO69" s="170"/>
      <c r="BP69" s="170"/>
      <c r="BQ69" s="170"/>
      <c r="BR69" s="170"/>
      <c r="BS69" s="170"/>
      <c r="BT69" s="170"/>
      <c r="BU69" s="170"/>
      <c r="BV69" s="170"/>
      <c r="BW69" s="170"/>
      <c r="BX69" s="170"/>
      <c r="BY69" s="170"/>
      <c r="BZ69" s="170"/>
      <c r="CA69" s="170"/>
      <c r="CB69" s="170"/>
      <c r="CC69" s="170"/>
      <c r="CD69" s="170"/>
      <c r="CE69" s="170"/>
    </row>
    <row r="70" spans="64:83">
      <c r="BL70" s="170"/>
      <c r="BM70" s="170"/>
      <c r="BN70" s="170"/>
      <c r="BO70" s="170"/>
      <c r="BP70" s="170"/>
      <c r="BQ70" s="170"/>
      <c r="BR70" s="170"/>
      <c r="BS70" s="170"/>
      <c r="BT70" s="170"/>
      <c r="BU70" s="170"/>
      <c r="BV70" s="170"/>
      <c r="BW70" s="170"/>
      <c r="BX70" s="170"/>
      <c r="BY70" s="170"/>
      <c r="BZ70" s="170"/>
      <c r="CA70" s="170"/>
      <c r="CB70" s="170"/>
      <c r="CC70" s="170"/>
      <c r="CD70" s="170"/>
      <c r="CE70" s="170"/>
    </row>
    <row r="71" spans="64:83">
      <c r="BL71" s="170"/>
      <c r="BM71" s="170"/>
      <c r="BN71" s="170"/>
      <c r="BO71" s="170"/>
      <c r="BP71" s="170"/>
      <c r="BQ71" s="170"/>
      <c r="BR71" s="170"/>
      <c r="BS71" s="170"/>
      <c r="BT71" s="170"/>
      <c r="BU71" s="170"/>
      <c r="BV71" s="170"/>
      <c r="BW71" s="170"/>
      <c r="BX71" s="170"/>
      <c r="BY71" s="170"/>
      <c r="BZ71" s="170"/>
      <c r="CA71" s="170"/>
      <c r="CB71" s="170"/>
      <c r="CC71" s="170"/>
      <c r="CD71" s="170"/>
      <c r="CE71" s="170"/>
    </row>
    <row r="72" spans="64:83">
      <c r="BL72" s="170"/>
      <c r="BM72" s="170"/>
      <c r="BN72" s="170"/>
      <c r="BO72" s="170"/>
      <c r="BP72" s="170"/>
      <c r="BQ72" s="170"/>
      <c r="BR72" s="170"/>
      <c r="BS72" s="170"/>
      <c r="BT72" s="170"/>
      <c r="BU72" s="170"/>
      <c r="BV72" s="170"/>
      <c r="BW72" s="170"/>
      <c r="BX72" s="170"/>
      <c r="BY72" s="170"/>
      <c r="BZ72" s="170"/>
      <c r="CA72" s="170"/>
      <c r="CB72" s="170"/>
      <c r="CC72" s="170"/>
      <c r="CD72" s="170"/>
      <c r="CE72" s="170"/>
    </row>
    <row r="73" spans="64:83">
      <c r="BL73" s="170"/>
      <c r="BM73" s="170"/>
      <c r="BN73" s="170"/>
      <c r="BO73" s="170"/>
      <c r="BP73" s="170"/>
      <c r="BQ73" s="170"/>
      <c r="BR73" s="170"/>
      <c r="BS73" s="170"/>
      <c r="BT73" s="170"/>
      <c r="BU73" s="170"/>
      <c r="BV73" s="170"/>
      <c r="BW73" s="170"/>
      <c r="BX73" s="170"/>
      <c r="BY73" s="170"/>
      <c r="BZ73" s="170"/>
      <c r="CA73" s="170"/>
      <c r="CB73" s="170"/>
      <c r="CC73" s="170"/>
      <c r="CD73" s="170"/>
      <c r="CE73" s="170"/>
    </row>
    <row r="74" spans="64:83">
      <c r="BL74" s="170"/>
      <c r="BM74" s="170"/>
      <c r="BN74" s="170"/>
      <c r="BO74" s="170"/>
      <c r="BP74" s="170"/>
      <c r="BQ74" s="170"/>
      <c r="BR74" s="170"/>
      <c r="BS74" s="170"/>
      <c r="BT74" s="170"/>
      <c r="BU74" s="170"/>
      <c r="BV74" s="170"/>
      <c r="BW74" s="170"/>
      <c r="BX74" s="170"/>
      <c r="BY74" s="170"/>
      <c r="BZ74" s="170"/>
      <c r="CA74" s="170"/>
      <c r="CB74" s="170"/>
      <c r="CC74" s="170"/>
      <c r="CD74" s="170"/>
      <c r="CE74" s="170"/>
    </row>
    <row r="75" spans="64:83">
      <c r="BL75" s="170"/>
      <c r="BM75" s="170"/>
      <c r="BN75" s="170"/>
      <c r="BO75" s="170"/>
      <c r="BP75" s="170"/>
      <c r="BQ75" s="170"/>
      <c r="BR75" s="170"/>
      <c r="BS75" s="170"/>
      <c r="BT75" s="170"/>
      <c r="BU75" s="170"/>
      <c r="BV75" s="170"/>
      <c r="BW75" s="170"/>
      <c r="BX75" s="170"/>
      <c r="BY75" s="170"/>
      <c r="BZ75" s="170"/>
      <c r="CA75" s="170"/>
      <c r="CB75" s="170"/>
      <c r="CC75" s="170"/>
      <c r="CD75" s="170"/>
      <c r="CE75" s="170"/>
    </row>
    <row r="76" spans="64:83">
      <c r="BL76" s="170"/>
      <c r="BM76" s="170"/>
      <c r="BN76" s="170"/>
      <c r="BO76" s="170"/>
      <c r="BP76" s="170"/>
      <c r="BQ76" s="170"/>
      <c r="BR76" s="170"/>
      <c r="BS76" s="170"/>
      <c r="BT76" s="170"/>
      <c r="BU76" s="170"/>
      <c r="BV76" s="170"/>
      <c r="BW76" s="170"/>
      <c r="BX76" s="170"/>
      <c r="BY76" s="170"/>
      <c r="BZ76" s="170"/>
      <c r="CA76" s="170"/>
      <c r="CB76" s="170"/>
      <c r="CC76" s="170"/>
      <c r="CD76" s="170"/>
      <c r="CE76" s="170"/>
    </row>
    <row r="77" spans="64:83">
      <c r="BL77" s="170"/>
      <c r="BM77" s="170"/>
      <c r="BN77" s="170"/>
      <c r="BO77" s="170"/>
      <c r="BP77" s="170"/>
      <c r="BQ77" s="170"/>
      <c r="BR77" s="170"/>
      <c r="BS77" s="170"/>
      <c r="BT77" s="170"/>
      <c r="BU77" s="170"/>
      <c r="BV77" s="170"/>
      <c r="BW77" s="170"/>
      <c r="BX77" s="170"/>
      <c r="BY77" s="170"/>
      <c r="BZ77" s="170"/>
      <c r="CA77" s="170"/>
      <c r="CB77" s="170"/>
      <c r="CC77" s="170"/>
      <c r="CD77" s="170"/>
      <c r="CE77" s="170"/>
    </row>
    <row r="78" spans="64:83">
      <c r="BL78" s="170"/>
      <c r="BM78" s="170"/>
      <c r="BN78" s="170"/>
      <c r="BO78" s="170"/>
      <c r="BP78" s="170"/>
      <c r="BQ78" s="170"/>
      <c r="BR78" s="170"/>
      <c r="BS78" s="170"/>
      <c r="BT78" s="170"/>
      <c r="BU78" s="170"/>
      <c r="BV78" s="170"/>
      <c r="BW78" s="170"/>
      <c r="BX78" s="170"/>
      <c r="BY78" s="170"/>
      <c r="BZ78" s="170"/>
      <c r="CA78" s="170"/>
      <c r="CB78" s="170"/>
      <c r="CC78" s="170"/>
      <c r="CD78" s="170"/>
      <c r="CE78" s="170"/>
    </row>
    <row r="79" spans="64:83">
      <c r="BL79" s="170"/>
      <c r="BM79" s="170"/>
      <c r="BN79" s="170"/>
      <c r="BO79" s="170"/>
      <c r="BP79" s="170"/>
      <c r="BQ79" s="170"/>
      <c r="BR79" s="170"/>
      <c r="BS79" s="170"/>
      <c r="BT79" s="170"/>
      <c r="BU79" s="170"/>
      <c r="BV79" s="170"/>
      <c r="BW79" s="170"/>
      <c r="BX79" s="170"/>
      <c r="BY79" s="170"/>
      <c r="BZ79" s="170"/>
      <c r="CA79" s="170"/>
      <c r="CB79" s="170"/>
      <c r="CC79" s="170"/>
      <c r="CD79" s="170"/>
      <c r="CE79" s="170"/>
    </row>
    <row r="80" spans="64:83">
      <c r="BL80" s="170"/>
      <c r="BM80" s="170"/>
      <c r="BN80" s="170"/>
      <c r="BO80" s="170"/>
      <c r="BP80" s="170"/>
      <c r="BQ80" s="170"/>
      <c r="BR80" s="170"/>
      <c r="BS80" s="170"/>
      <c r="BT80" s="170"/>
      <c r="BU80" s="170"/>
      <c r="BV80" s="170"/>
      <c r="BW80" s="170"/>
      <c r="BX80" s="170"/>
      <c r="BY80" s="170"/>
      <c r="BZ80" s="170"/>
      <c r="CA80" s="170"/>
      <c r="CB80" s="170"/>
      <c r="CC80" s="170"/>
      <c r="CD80" s="170"/>
      <c r="CE80" s="170"/>
    </row>
    <row r="81" spans="64:83">
      <c r="BL81" s="170"/>
      <c r="BM81" s="170"/>
      <c r="BN81" s="170"/>
      <c r="BO81" s="170"/>
      <c r="BP81" s="170"/>
      <c r="BQ81" s="170"/>
      <c r="BR81" s="170"/>
      <c r="BS81" s="170"/>
      <c r="BT81" s="170"/>
      <c r="BU81" s="170"/>
      <c r="BV81" s="170"/>
      <c r="BW81" s="170"/>
      <c r="BX81" s="170"/>
      <c r="BY81" s="170"/>
      <c r="BZ81" s="170"/>
      <c r="CA81" s="170"/>
      <c r="CB81" s="170"/>
      <c r="CC81" s="170"/>
      <c r="CD81" s="170"/>
      <c r="CE81" s="170"/>
    </row>
    <row r="82" spans="64:83">
      <c r="BL82" s="170"/>
      <c r="BM82" s="170"/>
      <c r="BN82" s="170"/>
      <c r="BO82" s="170"/>
      <c r="BP82" s="170"/>
      <c r="BQ82" s="170"/>
      <c r="BR82" s="170"/>
      <c r="BS82" s="170"/>
      <c r="BT82" s="170"/>
      <c r="BU82" s="170"/>
      <c r="BV82" s="170"/>
      <c r="BW82" s="170"/>
      <c r="BX82" s="170"/>
      <c r="BY82" s="170"/>
      <c r="BZ82" s="170"/>
      <c r="CA82" s="170"/>
      <c r="CB82" s="170"/>
      <c r="CC82" s="170"/>
      <c r="CD82" s="170"/>
      <c r="CE82" s="170"/>
    </row>
    <row r="83" spans="64:83">
      <c r="BL83" s="170"/>
      <c r="BM83" s="170"/>
      <c r="BN83" s="170"/>
      <c r="BO83" s="170"/>
      <c r="BP83" s="170"/>
      <c r="BQ83" s="170"/>
      <c r="BR83" s="170"/>
      <c r="BS83" s="170"/>
      <c r="BT83" s="170"/>
      <c r="BU83" s="170"/>
      <c r="BV83" s="170"/>
      <c r="BW83" s="170"/>
      <c r="BX83" s="170"/>
      <c r="BY83" s="170"/>
      <c r="BZ83" s="170"/>
      <c r="CA83" s="170"/>
      <c r="CB83" s="170"/>
      <c r="CC83" s="170"/>
      <c r="CD83" s="170"/>
      <c r="CE83" s="170"/>
    </row>
    <row r="597" spans="10:10" ht="409.5">
      <c r="J597" s="185" t="s">
        <v>412</v>
      </c>
    </row>
  </sheetData>
  <mergeCells count="304">
    <mergeCell ref="A33:B33"/>
    <mergeCell ref="E33:F33"/>
    <mergeCell ref="H33:I33"/>
    <mergeCell ref="J33:K33"/>
    <mergeCell ref="L33:M33"/>
    <mergeCell ref="N33:O33"/>
    <mergeCell ref="P33:R33"/>
    <mergeCell ref="S33:U33"/>
    <mergeCell ref="A31:B31"/>
    <mergeCell ref="E31:F31"/>
    <mergeCell ref="H31:I31"/>
    <mergeCell ref="J31:K31"/>
    <mergeCell ref="L31:M31"/>
    <mergeCell ref="N31:O31"/>
    <mergeCell ref="P31:R31"/>
    <mergeCell ref="S31:U31"/>
    <mergeCell ref="A32:B32"/>
    <mergeCell ref="E32:F32"/>
    <mergeCell ref="H32:I32"/>
    <mergeCell ref="J32:K32"/>
    <mergeCell ref="L32:M32"/>
    <mergeCell ref="N32:O32"/>
    <mergeCell ref="P32:R32"/>
    <mergeCell ref="S32:U32"/>
    <mergeCell ref="BD30:BF34"/>
    <mergeCell ref="BG30:BI34"/>
    <mergeCell ref="BJ30:BL34"/>
    <mergeCell ref="BM30:BO34"/>
    <mergeCell ref="BP30:BR34"/>
    <mergeCell ref="BD19:BF23"/>
    <mergeCell ref="BG19:BI23"/>
    <mergeCell ref="BD27:BO27"/>
    <mergeCell ref="Z30:AB34"/>
    <mergeCell ref="Z27:BC27"/>
    <mergeCell ref="AC19:AE23"/>
    <mergeCell ref="AC30:AE34"/>
    <mergeCell ref="BM28:BO29"/>
    <mergeCell ref="BJ19:BL23"/>
    <mergeCell ref="BM19:BO23"/>
    <mergeCell ref="BP19:BR23"/>
    <mergeCell ref="AF30:AH34"/>
    <mergeCell ref="AI30:AK34"/>
    <mergeCell ref="AL30:AN34"/>
    <mergeCell ref="AO19:AQ23"/>
    <mergeCell ref="AO30:AQ34"/>
    <mergeCell ref="AR19:AT23"/>
    <mergeCell ref="AR30:AT34"/>
    <mergeCell ref="AU19:AW23"/>
    <mergeCell ref="V19:W23"/>
    <mergeCell ref="V30:W34"/>
    <mergeCell ref="X8:Y12"/>
    <mergeCell ref="X19:Y23"/>
    <mergeCell ref="X30:Y34"/>
    <mergeCell ref="Z8:AB12"/>
    <mergeCell ref="Z19:AB23"/>
    <mergeCell ref="AC8:AE12"/>
    <mergeCell ref="X27:Y29"/>
    <mergeCell ref="BY29:CA29"/>
    <mergeCell ref="CB29:CD29"/>
    <mergeCell ref="A30:B30"/>
    <mergeCell ref="C30:D34"/>
    <mergeCell ref="E30:F30"/>
    <mergeCell ref="H30:I30"/>
    <mergeCell ref="J30:K30"/>
    <mergeCell ref="L30:M30"/>
    <mergeCell ref="N30:O30"/>
    <mergeCell ref="P30:R30"/>
    <mergeCell ref="S30:U30"/>
    <mergeCell ref="A34:B34"/>
    <mergeCell ref="E34:F34"/>
    <mergeCell ref="H34:I34"/>
    <mergeCell ref="J34:K34"/>
    <mergeCell ref="L34:M34"/>
    <mergeCell ref="N34:O34"/>
    <mergeCell ref="P34:R34"/>
    <mergeCell ref="S34:U34"/>
    <mergeCell ref="A27:B29"/>
    <mergeCell ref="C27:D29"/>
    <mergeCell ref="E27:I29"/>
    <mergeCell ref="J27:K29"/>
    <mergeCell ref="L27:M29"/>
    <mergeCell ref="N27:O29"/>
    <mergeCell ref="P27:R29"/>
    <mergeCell ref="S27:U29"/>
    <mergeCell ref="V27:W29"/>
    <mergeCell ref="Z28:AB29"/>
    <mergeCell ref="AC28:BC28"/>
    <mergeCell ref="BD28:BF29"/>
    <mergeCell ref="BG28:BI29"/>
    <mergeCell ref="BJ28:BL29"/>
    <mergeCell ref="AC29:AE29"/>
    <mergeCell ref="AF29:AH29"/>
    <mergeCell ref="AI29:AK29"/>
    <mergeCell ref="AL29:AN29"/>
    <mergeCell ref="AO29:AQ29"/>
    <mergeCell ref="AR29:AT29"/>
    <mergeCell ref="L22:M22"/>
    <mergeCell ref="AC18:AE18"/>
    <mergeCell ref="AF18:AH18"/>
    <mergeCell ref="AI18:AK18"/>
    <mergeCell ref="AL18:AN18"/>
    <mergeCell ref="AF19:AH23"/>
    <mergeCell ref="AI19:AK23"/>
    <mergeCell ref="AL19:AN23"/>
    <mergeCell ref="A20:B20"/>
    <mergeCell ref="E20:F20"/>
    <mergeCell ref="H20:I20"/>
    <mergeCell ref="J20:K20"/>
    <mergeCell ref="L20:M20"/>
    <mergeCell ref="N20:O20"/>
    <mergeCell ref="P20:R20"/>
    <mergeCell ref="S20:U20"/>
    <mergeCell ref="A21:B21"/>
    <mergeCell ref="E21:F21"/>
    <mergeCell ref="H21:I21"/>
    <mergeCell ref="J21:K21"/>
    <mergeCell ref="L21:M21"/>
    <mergeCell ref="N21:O21"/>
    <mergeCell ref="P21:R21"/>
    <mergeCell ref="S21:U21"/>
    <mergeCell ref="BP18:BR18"/>
    <mergeCell ref="BA18:BC18"/>
    <mergeCell ref="A19:B19"/>
    <mergeCell ref="C19:D23"/>
    <mergeCell ref="E19:F19"/>
    <mergeCell ref="H19:I19"/>
    <mergeCell ref="J19:K19"/>
    <mergeCell ref="L19:M19"/>
    <mergeCell ref="N19:O19"/>
    <mergeCell ref="P19:R19"/>
    <mergeCell ref="S19:U19"/>
    <mergeCell ref="N22:O22"/>
    <mergeCell ref="P22:R22"/>
    <mergeCell ref="S22:U22"/>
    <mergeCell ref="A23:B23"/>
    <mergeCell ref="E23:F23"/>
    <mergeCell ref="H23:I23"/>
    <mergeCell ref="J23:K23"/>
    <mergeCell ref="L23:M23"/>
    <mergeCell ref="N23:O23"/>
    <mergeCell ref="A22:B22"/>
    <mergeCell ref="E22:F22"/>
    <mergeCell ref="H22:I22"/>
    <mergeCell ref="J22:K22"/>
    <mergeCell ref="P23:R23"/>
    <mergeCell ref="S23:U23"/>
    <mergeCell ref="L12:M12"/>
    <mergeCell ref="N12:O12"/>
    <mergeCell ref="DB16:DF16"/>
    <mergeCell ref="DG16:DK16"/>
    <mergeCell ref="DL16:DP16"/>
    <mergeCell ref="A16:B18"/>
    <mergeCell ref="C16:D18"/>
    <mergeCell ref="E16:I18"/>
    <mergeCell ref="J16:K18"/>
    <mergeCell ref="L16:M18"/>
    <mergeCell ref="N16:O18"/>
    <mergeCell ref="P16:R18"/>
    <mergeCell ref="S16:U18"/>
    <mergeCell ref="V16:W18"/>
    <mergeCell ref="X16:Y18"/>
    <mergeCell ref="Z16:BC16"/>
    <mergeCell ref="BD16:BO16"/>
    <mergeCell ref="BP16:CD16"/>
    <mergeCell ref="Z17:AB18"/>
    <mergeCell ref="AC17:BC17"/>
    <mergeCell ref="BD17:BF18"/>
    <mergeCell ref="BG17:BI18"/>
    <mergeCell ref="BJ17:BL18"/>
    <mergeCell ref="BM17:BO18"/>
    <mergeCell ref="E11:F11"/>
    <mergeCell ref="J11:K11"/>
    <mergeCell ref="A11:B11"/>
    <mergeCell ref="N11:O11"/>
    <mergeCell ref="L11:M11"/>
    <mergeCell ref="L10:M10"/>
    <mergeCell ref="L9:M9"/>
    <mergeCell ref="C8:D12"/>
    <mergeCell ref="A12:B12"/>
    <mergeCell ref="E12:F12"/>
    <mergeCell ref="H12:I12"/>
    <mergeCell ref="J12:K12"/>
    <mergeCell ref="H11:I11"/>
    <mergeCell ref="AI8:AK12"/>
    <mergeCell ref="AL8:AN12"/>
    <mergeCell ref="AO8:AQ12"/>
    <mergeCell ref="AU8:AW12"/>
    <mergeCell ref="AO18:AQ18"/>
    <mergeCell ref="AR18:AT18"/>
    <mergeCell ref="AU18:AW18"/>
    <mergeCell ref="AX18:AZ18"/>
    <mergeCell ref="V8:W12"/>
    <mergeCell ref="L8:M8"/>
    <mergeCell ref="N9:O9"/>
    <mergeCell ref="N8:O8"/>
    <mergeCell ref="J9:K9"/>
    <mergeCell ref="J10:K10"/>
    <mergeCell ref="A8:B8"/>
    <mergeCell ref="P12:R12"/>
    <mergeCell ref="S12:U12"/>
    <mergeCell ref="A9:B9"/>
    <mergeCell ref="A10:B10"/>
    <mergeCell ref="E8:F8"/>
    <mergeCell ref="E9:F9"/>
    <mergeCell ref="E10:F10"/>
    <mergeCell ref="H8:I8"/>
    <mergeCell ref="H9:I9"/>
    <mergeCell ref="H10:I10"/>
    <mergeCell ref="P10:R10"/>
    <mergeCell ref="S9:U9"/>
    <mergeCell ref="S8:U8"/>
    <mergeCell ref="S11:U11"/>
    <mergeCell ref="S10:U10"/>
    <mergeCell ref="P9:R9"/>
    <mergeCell ref="P8:R8"/>
    <mergeCell ref="P11:R11"/>
    <mergeCell ref="BD5:BO5"/>
    <mergeCell ref="BP5:CD5"/>
    <mergeCell ref="Z6:AB7"/>
    <mergeCell ref="AL7:AN7"/>
    <mergeCell ref="AO7:AQ7"/>
    <mergeCell ref="AR7:AT7"/>
    <mergeCell ref="A5:B7"/>
    <mergeCell ref="AC7:AE7"/>
    <mergeCell ref="C5:D7"/>
    <mergeCell ref="E5:I7"/>
    <mergeCell ref="J5:K7"/>
    <mergeCell ref="L5:M7"/>
    <mergeCell ref="N5:O7"/>
    <mergeCell ref="CB7:CD7"/>
    <mergeCell ref="BJ6:BL7"/>
    <mergeCell ref="BM6:BO7"/>
    <mergeCell ref="BP6:BU6"/>
    <mergeCell ref="BV6:CD6"/>
    <mergeCell ref="BP7:BR7"/>
    <mergeCell ref="K2:T2"/>
    <mergeCell ref="X2:AA2"/>
    <mergeCell ref="AF7:AH7"/>
    <mergeCell ref="BA7:BC7"/>
    <mergeCell ref="AX7:AZ7"/>
    <mergeCell ref="AU7:AW7"/>
    <mergeCell ref="P5:R7"/>
    <mergeCell ref="S5:U7"/>
    <mergeCell ref="V5:W7"/>
    <mergeCell ref="X5:Y7"/>
    <mergeCell ref="Z5:BC5"/>
    <mergeCell ref="DB1:DF1"/>
    <mergeCell ref="DL1:DP1"/>
    <mergeCell ref="DG1:DK1"/>
    <mergeCell ref="BS7:BU7"/>
    <mergeCell ref="BV7:BX7"/>
    <mergeCell ref="BY7:CA7"/>
    <mergeCell ref="A1:CD1"/>
    <mergeCell ref="AC2:BD2"/>
    <mergeCell ref="N10:O10"/>
    <mergeCell ref="J8:K8"/>
    <mergeCell ref="BD8:BF12"/>
    <mergeCell ref="BG8:BI12"/>
    <mergeCell ref="BJ8:BL12"/>
    <mergeCell ref="BM8:BO12"/>
    <mergeCell ref="BP8:BR12"/>
    <mergeCell ref="BD6:BF7"/>
    <mergeCell ref="BG6:BI7"/>
    <mergeCell ref="AC6:BC6"/>
    <mergeCell ref="AI7:AK7"/>
    <mergeCell ref="AF8:AH12"/>
    <mergeCell ref="AR8:AT12"/>
    <mergeCell ref="BE2:BL2"/>
    <mergeCell ref="A3:CD3"/>
    <mergeCell ref="C2:H2"/>
    <mergeCell ref="AU30:AW34"/>
    <mergeCell ref="AX8:AZ12"/>
    <mergeCell ref="AX19:AZ23"/>
    <mergeCell ref="AX30:AZ34"/>
    <mergeCell ref="BA8:BC12"/>
    <mergeCell ref="BA19:BC23"/>
    <mergeCell ref="BA30:BC34"/>
    <mergeCell ref="AU29:AW29"/>
    <mergeCell ref="AX29:AZ29"/>
    <mergeCell ref="BA29:BC29"/>
    <mergeCell ref="BS8:BU12"/>
    <mergeCell ref="BS19:BU23"/>
    <mergeCell ref="BS30:BU34"/>
    <mergeCell ref="BV8:BX12"/>
    <mergeCell ref="BV19:BX23"/>
    <mergeCell ref="BV30:BX34"/>
    <mergeCell ref="BY8:CA12"/>
    <mergeCell ref="CB8:CD12"/>
    <mergeCell ref="BY19:CA23"/>
    <mergeCell ref="CB19:CD23"/>
    <mergeCell ref="BY30:CA34"/>
    <mergeCell ref="CB30:CD34"/>
    <mergeCell ref="BP17:BU17"/>
    <mergeCell ref="BV17:CD17"/>
    <mergeCell ref="CB18:CD18"/>
    <mergeCell ref="BS18:BU18"/>
    <mergeCell ref="BV18:BX18"/>
    <mergeCell ref="BY18:CA18"/>
    <mergeCell ref="BP27:CD27"/>
    <mergeCell ref="BP28:BU28"/>
    <mergeCell ref="BV28:CD28"/>
    <mergeCell ref="BP29:BR29"/>
    <mergeCell ref="BS29:BU29"/>
    <mergeCell ref="BV29:BX29"/>
  </mergeCells>
  <phoneticPr fontId="3" type="noConversion"/>
  <pageMargins left="0.7" right="0.7" top="0.75" bottom="0.75" header="0.3" footer="0.3"/>
  <pageSetup paperSize="9" orientation="portrait" verticalDpi="0" r:id="rId1"/>
  <ignoredErrors>
    <ignoredError sqref="N19:O23 N30:O34 P19:R23 P30:R34 S19:U23 S30:U34 N8:O12 S8:U12 Q11:R11 Q10:R10 Q9:R9 Q8:R8 Q12:R12 P11 P12 P8 P9 P10 V8 V19 V30 Z19 Z30 Z8 AC8 AC19 AC30 X8 X19 X30" unlocked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C51"/>
  <sheetViews>
    <sheetView zoomScale="70" zoomScaleNormal="70" workbookViewId="0"/>
  </sheetViews>
  <sheetFormatPr defaultRowHeight="13.5"/>
  <cols>
    <col min="1" max="1" customWidth="true" style="43" width="47.125" collapsed="false"/>
    <col min="2" max="2" customWidth="true" style="62" width="47.125" collapsed="false"/>
    <col min="3" max="3" customWidth="true" style="63" width="47.125" collapsed="false"/>
    <col min="4" max="5" customWidth="true" style="64" width="47.125" collapsed="false"/>
    <col min="6" max="6" customWidth="true" style="64" width="82.625" collapsed="false"/>
    <col min="7" max="13" customWidth="true" style="65" width="82.625" collapsed="false"/>
    <col min="14" max="29" customWidth="true" style="43" width="82.625" collapsed="false"/>
    <col min="30" max="16384" style="43" width="9.0" collapsed="false"/>
  </cols>
  <sheetData>
    <row r="1" spans="1:29" ht="20.25">
      <c r="A1" s="35" t="s">
        <v>553</v>
      </c>
    </row>
    <row r="2" spans="1:29">
      <c r="A2" s="48" t="str">
        <f>"站名："&amp;室分验收记录单!E3</f>
        <v>站名：</v>
      </c>
    </row>
    <row r="3" spans="1:29">
      <c r="A3" s="48" t="str">
        <f>"日期："&amp;TEXT(室分验收记录单!Z3,"yyyy/mm/dd")</f>
        <v>日期：</v>
      </c>
    </row>
    <row r="4" spans="1:29" ht="14.25">
      <c r="A4" s="36" t="s">
        <v>126</v>
      </c>
    </row>
    <row r="5" spans="1:29" s="66" customFormat="1">
      <c r="A5" s="61" t="str">
        <f>IF(站点验收RRU及合路器勘测报告!U2="","",站点验收RRU及合路器勘测报告!U2)</f>
        <v/>
      </c>
      <c r="B5" s="66" t="str">
        <f>IF(站点验收RRU及合路器勘测报告!V2="","",IF(AND(站点验收RRU及合路器勘测报告!V2&lt;&gt;"",站点验收RRU及合路器勘测报告!Y1&gt;=2),站点验收RRU及合路器勘测报告!V2&amp;"-Floor2",""))</f>
        <v/>
      </c>
      <c r="C5" s="66" t="str">
        <f>IF(站点验收RRU及合路器勘测报告!V2="","",IF(AND(站点验收RRU及合路器勘测报告!V2&lt;&gt;"",站点验收RRU及合路器勘测报告!Y1&gt;=3),站点验收RRU及合路器勘测报告!V2&amp;"-Floor3",""))</f>
        <v/>
      </c>
      <c r="D5" s="66" t="str">
        <f>IF(站点验收RRU及合路器勘测报告!V2="","",IF(AND(站点验收RRU及合路器勘测报告!V2&lt;&gt;"",站点验收RRU及合路器勘测报告!Y1&gt;=4),站点验收RRU及合路器勘测报告!V2&amp;"-Floor4",""))</f>
        <v/>
      </c>
      <c r="E5" s="66" t="str">
        <f>IF(站点验收RRU及合路器勘测报告!V2="","",IF(AND(站点验收RRU及合路器勘测报告!V2&lt;&gt;"",站点验收RRU及合路器勘测报告!Y1&gt;=5),站点验收RRU及合路器勘测报告!V2&amp;"-Floor5",""))</f>
        <v/>
      </c>
      <c r="F5" s="66" t="str">
        <f>IF(站点验收RRU及合路器勘测报告!V2="","",IF(AND(站点验收RRU及合路器勘测报告!V2&lt;&gt;"",站点验收RRU及合路器勘测报告!Y1&gt;=6),站点验收RRU及合路器勘测报告!V2&amp;"-Floor6",""))</f>
        <v/>
      </c>
      <c r="G5" s="66" t="str">
        <f>IF(站点验收RRU及合路器勘测报告!V2="","",IF(AND(站点验收RRU及合路器勘测报告!V2&lt;&gt;"",站点验收RRU及合路器勘测报告!Y1&gt;=7),站点验收RRU及合路器勘测报告!V2&amp;"-Floor7",""))</f>
        <v/>
      </c>
      <c r="H5" s="66" t="str">
        <f>IF(站点验收RRU及合路器勘测报告!V2="","",IF(AND(站点验收RRU及合路器勘测报告!V2&lt;&gt;"",站点验收RRU及合路器勘测报告!Y1&gt;=8),站点验收RRU及合路器勘测报告!V2&amp;"-Floor8",""))</f>
        <v/>
      </c>
      <c r="I5" s="66" t="str">
        <f>IF(站点验收RRU及合路器勘测报告!V2="","",IF(AND(站点验收RRU及合路器勘测报告!V2&lt;&gt;"",站点验收RRU及合路器勘测报告!Y1&gt;=9),站点验收RRU及合路器勘测报告!V2&amp;"-Floor9",""))</f>
        <v/>
      </c>
      <c r="J5" s="66" t="str">
        <f>IF(站点验收RRU及合路器勘测报告!V2="","",IF(AND(站点验收RRU及合路器勘测报告!V2&lt;&gt;"",站点验收RRU及合路器勘测报告!Y1&gt;=10),站点验收RRU及合路器勘测报告!V2&amp;"-Floor10",""))</f>
        <v/>
      </c>
      <c r="K5" s="66" t="str">
        <f>IF(站点验收RRU及合路器勘测报告!V2="","",IF(AND(站点验收RRU及合路器勘测报告!V2&lt;&gt;"",站点验收RRU及合路器勘测报告!Y1&gt;=11),站点验收RRU及合路器勘测报告!V2&amp;"-Floor11",""))</f>
        <v/>
      </c>
      <c r="L5" s="66" t="str">
        <f>IF(站点验收RRU及合路器勘测报告!V2="","",IF(AND(站点验收RRU及合路器勘测报告!V2&lt;&gt;"",站点验收RRU及合路器勘测报告!Y1&gt;=12),站点验收RRU及合路器勘测报告!V2&amp;"-Floor12",""))</f>
        <v/>
      </c>
      <c r="M5" s="66" t="str">
        <f>IF(站点验收RRU及合路器勘测报告!V2="","",IF(AND(站点验收RRU及合路器勘测报告!V2&lt;&gt;"",站点验收RRU及合路器勘测报告!Y1&gt;=13),站点验收RRU及合路器勘测报告!V2&amp;"-Floor13",""))</f>
        <v/>
      </c>
      <c r="N5" s="66" t="str">
        <f>IF(站点验收RRU及合路器勘测报告!V2="","",IF(AND(站点验收RRU及合路器勘测报告!V2&lt;&gt;"",站点验收RRU及合路器勘测报告!Y1&gt;=14),站点验收RRU及合路器勘测报告!V2&amp;"-Floor14",""))</f>
        <v/>
      </c>
      <c r="O5" s="66" t="str">
        <f>IF(站点验收RRU及合路器勘测报告!V2="","",IF(AND(站点验收RRU及合路器勘测报告!V2&lt;&gt;"",站点验收RRU及合路器勘测报告!Y1&gt;=15),站点验收RRU及合路器勘测报告!V2&amp;"-Floor15",""))</f>
        <v/>
      </c>
      <c r="P5" s="66" t="str">
        <f>IF(站点验收RRU及合路器勘测报告!V2="","",IF(AND(站点验收RRU及合路器勘测报告!V2&lt;&gt;"",站点验收RRU及合路器勘测报告!Y1&gt;=16),站点验收RRU及合路器勘测报告!V2&amp;"-Floor16",""))</f>
        <v/>
      </c>
      <c r="Q5" s="66" t="str">
        <f>IF(站点验收RRU及合路器勘测报告!V2="","",IF(AND(站点验收RRU及合路器勘测报告!V2&lt;&gt;"",站点验收RRU及合路器勘测报告!Y1&gt;=17),站点验收RRU及合路器勘测报告!V2&amp;"-Floor17",""))</f>
        <v/>
      </c>
      <c r="R5" s="66" t="str">
        <f>IF(站点验收RRU及合路器勘测报告!V2="","",IF(AND(站点验收RRU及合路器勘测报告!V2&lt;&gt;"",站点验收RRU及合路器勘测报告!Y1&gt;=18),站点验收RRU及合路器勘测报告!V2&amp;"-Floor18",""))</f>
        <v/>
      </c>
      <c r="S5" s="66" t="str">
        <f>IF(站点验收RRU及合路器勘测报告!V2="","",IF(AND(站点验收RRU及合路器勘测报告!V2&lt;&gt;"",站点验收RRU及合路器勘测报告!Y1&gt;=19),站点验收RRU及合路器勘测报告!V2&amp;"-Floor19",""))</f>
        <v/>
      </c>
      <c r="T5" s="66" t="str">
        <f>IF(站点验收RRU及合路器勘测报告!V2="","",IF(AND(站点验收RRU及合路器勘测报告!V2&lt;&gt;"",站点验收RRU及合路器勘测报告!Y1&gt;=20),站点验收RRU及合路器勘测报告!V2&amp;"-Floor20",""))</f>
        <v/>
      </c>
      <c r="U5" s="66" t="str">
        <f>IF(站点验收RRU及合路器勘测报告!V2="","",IF(AND(站点验收RRU及合路器勘测报告!V2&lt;&gt;"",站点验收RRU及合路器勘测报告!Y1&gt;=21),站点验收RRU及合路器勘测报告!V2&amp;"-Floor21",""))</f>
        <v/>
      </c>
      <c r="V5" s="66" t="str">
        <f>IF(站点验收RRU及合路器勘测报告!V2="","",IF(AND(站点验收RRU及合路器勘测报告!V2&lt;&gt;"",站点验收RRU及合路器勘测报告!Y1&gt;=22),站点验收RRU及合路器勘测报告!V2&amp;"-Floor22",""))</f>
        <v/>
      </c>
      <c r="W5" s="66" t="str">
        <f>IF(站点验收RRU及合路器勘测报告!V2="","",IF(AND(站点验收RRU及合路器勘测报告!V2&lt;&gt;"",站点验收RRU及合路器勘测报告!Y1&gt;=23),站点验收RRU及合路器勘测报告!V2&amp;"-Floor23",""))</f>
        <v/>
      </c>
      <c r="X5" s="66" t="str">
        <f>IF(站点验收RRU及合路器勘测报告!V2="","",IF(AND(站点验收RRU及合路器勘测报告!V2&lt;&gt;"",站点验收RRU及合路器勘测报告!Y1&gt;=24),站点验收RRU及合路器勘测报告!V2&amp;"-Floor24",""))</f>
        <v/>
      </c>
      <c r="Y5" s="66" t="str">
        <f>IF(站点验收RRU及合路器勘测报告!V2="","",IF(AND(站点验收RRU及合路器勘测报告!V2&lt;&gt;"",站点验收RRU及合路器勘测报告!Y1&gt;=25),站点验收RRU及合路器勘测报告!V2&amp;"-Floor25",""))</f>
        <v/>
      </c>
      <c r="Z5" s="66" t="str">
        <f>IF(站点验收RRU及合路器勘测报告!V2="","",IF(AND(站点验收RRU及合路器勘测报告!V2&lt;&gt;"",站点验收RRU及合路器勘测报告!Y1&gt;=26),站点验收RRU及合路器勘测报告!V2&amp;"-Floor26",""))</f>
        <v/>
      </c>
      <c r="AA5" s="66" t="str">
        <f>IF(站点验收RRU及合路器勘测报告!V2="","",IF(AND(站点验收RRU及合路器勘测报告!V2&lt;&gt;"",站点验收RRU及合路器勘测报告!Y1&gt;=27),站点验收RRU及合路器勘测报告!V2&amp;"-Floor27,"""))</f>
        <v/>
      </c>
      <c r="AB5" s="66" t="str">
        <f>IF(站点验收RRU及合路器勘测报告!V2="","",IF(AND(站点验收RRU及合路器勘测报告!V2&lt;&gt;"",站点验收RRU及合路器勘测报告!Y1&gt;=28),站点验收RRU及合路器勘测报告!V2&amp;"-Floor28",""))</f>
        <v/>
      </c>
      <c r="AC5" s="66" t="str">
        <f>IF(站点验收RRU及合路器勘测报告!V2="","",IF(AND(站点验收RRU及合路器勘测报告!V2&lt;&gt;"",站点验收RRU及合路器勘测报告!Y1&gt;=29),站点验收RRU及合路器勘测报告!V2&amp;"-Floor29",""))</f>
        <v/>
      </c>
    </row>
    <row r="6" spans="1:29" s="66" customFormat="1">
      <c r="A6" s="66" t="str">
        <f>IF(站点验收RRU及合路器勘测报告!V2="","",站点验收RRU及合路器勘测报告!V2)</f>
        <v/>
      </c>
    </row>
    <row r="7" spans="1:29" s="66" customFormat="1">
      <c r="A7" s="192" t="s">
        <v>550</v>
      </c>
    </row>
    <row r="8" spans="1:29" s="66" customFormat="1" ht="14.25" thickBot="1">
      <c r="A8" s="61"/>
    </row>
    <row r="9" spans="1:29" s="198" customFormat="1" ht="408.95" customHeight="1" thickBot="1">
      <c r="A9" s="193"/>
      <c r="B9" s="194"/>
      <c r="C9" s="195"/>
      <c r="D9" s="195"/>
      <c r="E9" s="195"/>
      <c r="F9" s="196"/>
      <c r="G9" s="197"/>
      <c r="H9" s="197"/>
      <c r="I9" s="197"/>
      <c r="J9" s="197"/>
      <c r="K9" s="197"/>
      <c r="L9" s="197"/>
      <c r="M9" s="197"/>
    </row>
    <row r="10" spans="1:29" ht="14.25">
      <c r="A10" s="67" t="s">
        <v>552</v>
      </c>
    </row>
    <row r="11" spans="1:29" s="65" customFormat="1" ht="13.5" customHeight="1">
      <c r="A11" s="69"/>
      <c r="B11" s="68"/>
      <c r="C11" s="64"/>
      <c r="D11" s="64"/>
      <c r="E11" s="64"/>
      <c r="F11" s="64"/>
    </row>
    <row r="12" spans="1:29" ht="15" thickBot="1">
      <c r="A12" s="67" t="s">
        <v>545</v>
      </c>
    </row>
    <row r="13" spans="1:29" s="198" customFormat="1" ht="408.95" customHeight="1" thickBot="1">
      <c r="A13" s="199"/>
      <c r="B13" s="194"/>
      <c r="C13" s="195"/>
      <c r="D13" s="195"/>
      <c r="E13" s="195"/>
      <c r="F13" s="196"/>
      <c r="G13" s="197"/>
      <c r="H13" s="197"/>
      <c r="I13" s="197"/>
      <c r="J13" s="197"/>
      <c r="K13" s="197"/>
      <c r="L13" s="197"/>
      <c r="M13" s="197"/>
    </row>
    <row r="14" spans="1:29" ht="14.25">
      <c r="A14" s="67" t="s">
        <v>13</v>
      </c>
    </row>
    <row r="15" spans="1:29" s="65" customFormat="1" ht="13.5" customHeight="1">
      <c r="A15" s="71"/>
      <c r="B15" s="68"/>
      <c r="C15" s="64"/>
      <c r="D15" s="64"/>
      <c r="E15" s="64"/>
      <c r="F15" s="64"/>
    </row>
    <row r="16" spans="1:29" ht="15" thickBot="1">
      <c r="A16" s="67" t="s">
        <v>546</v>
      </c>
    </row>
    <row r="17" spans="1:29" ht="408.95" customHeight="1" thickBot="1">
      <c r="A17" s="50"/>
      <c r="B17" s="51"/>
      <c r="C17" s="51"/>
      <c r="D17" s="51"/>
      <c r="E17" s="51"/>
    </row>
    <row r="18" spans="1:29">
      <c r="A18" s="72" t="s">
        <v>13</v>
      </c>
    </row>
    <row r="19" spans="1:29" s="65" customFormat="1" ht="13.5" customHeight="1">
      <c r="A19" s="71"/>
      <c r="B19" s="68"/>
      <c r="C19" s="64"/>
      <c r="D19" s="64"/>
      <c r="E19" s="64"/>
      <c r="F19" s="64"/>
    </row>
    <row r="20" spans="1:29" ht="14.25">
      <c r="A20" s="73" t="s">
        <v>145</v>
      </c>
    </row>
    <row r="21" spans="1:29" s="66" customFormat="1">
      <c r="A21" s="74" t="str">
        <f>IF(站点验收RRU及合路器勘测报告!U3="","",站点验收RRU及合路器勘测报告!U3)</f>
        <v/>
      </c>
      <c r="B21" s="66" t="str">
        <f>IF(站点验收RRU及合路器勘测报告!V3="","",IF(AND(站点验收RRU及合路器勘测报告!V3&lt;&gt;"",站点验收RRU及合路器勘测报告!Y1&gt;=2),站点验收RRU及合路器勘测报告!V3&amp;"-Floor2",""))</f>
        <v/>
      </c>
      <c r="C21" s="66" t="str">
        <f>IF(站点验收RRU及合路器勘测报告!V3="","",IF(AND(站点验收RRU及合路器勘测报告!V3&lt;&gt;"",站点验收RRU及合路器勘测报告!Y1&gt;=3),站点验收RRU及合路器勘测报告!V3&amp;"-Floor3",""))</f>
        <v/>
      </c>
      <c r="D21" s="66" t="str">
        <f>IF(站点验收RRU及合路器勘测报告!V3="","",IF(AND(站点验收RRU及合路器勘测报告!V3&lt;&gt;"",站点验收RRU及合路器勘测报告!Y1&gt;=4),站点验收RRU及合路器勘测报告!V3&amp;"-Floor4",""))</f>
        <v/>
      </c>
      <c r="E21" s="66" t="str">
        <f>IF(站点验收RRU及合路器勘测报告!V3="","",IF(AND(站点验收RRU及合路器勘测报告!V3&lt;&gt;"",站点验收RRU及合路器勘测报告!Y1&gt;=5),站点验收RRU及合路器勘测报告!V3&amp;"-Floor5",""))</f>
        <v/>
      </c>
      <c r="F21" s="66" t="str">
        <f>IF(站点验收RRU及合路器勘测报告!V3="","",IF(AND(站点验收RRU及合路器勘测报告!V23&lt;&gt;"",站点验收RRU及合路器勘测报告!Y1&gt;=6),站点验收RRU及合路器勘测报告!V3&amp;"-Floor6",""))</f>
        <v/>
      </c>
      <c r="G21" s="66" t="str">
        <f>IF(站点验收RRU及合路器勘测报告!V3="","",IF(AND(站点验收RRU及合路器勘测报告!V3&lt;&gt;"",站点验收RRU及合路器勘测报告!Y1&gt;=7),站点验收RRU及合路器勘测报告!V3&amp;"-Floor7",""))</f>
        <v/>
      </c>
      <c r="H21" s="66" t="str">
        <f>IF(站点验收RRU及合路器勘测报告!V3="","",IF(AND(站点验收RRU及合路器勘测报告!V3&lt;&gt;"",站点验收RRU及合路器勘测报告!Y1&gt;=8),站点验收RRU及合路器勘测报告!V3&amp;"-Floor8",""))</f>
        <v/>
      </c>
      <c r="I21" s="66" t="str">
        <f>IF(站点验收RRU及合路器勘测报告!V3="","",IF(AND(站点验收RRU及合路器勘测报告!V3&lt;&gt;"",站点验收RRU及合路器勘测报告!Y1&gt;=9),站点验收RRU及合路器勘测报告!V3&amp;"-Floor9",""))</f>
        <v/>
      </c>
      <c r="J21" s="66" t="str">
        <f>IF(站点验收RRU及合路器勘测报告!V3="","",IF(AND(站点验收RRU及合路器勘测报告!V3&lt;&gt;"",站点验收RRU及合路器勘测报告!Y1&gt;=10),站点验收RRU及合路器勘测报告!V3&amp;"-Floor10",""))</f>
        <v/>
      </c>
      <c r="K21" s="66" t="str">
        <f>IF(站点验收RRU及合路器勘测报告!V3="","",IF(AND(站点验收RRU及合路器勘测报告!V3&lt;&gt;"",站点验收RRU及合路器勘测报告!Y1&gt;=11),站点验收RRU及合路器勘测报告!V3&amp;"-Floor11",""))</f>
        <v/>
      </c>
      <c r="L21" s="66" t="str">
        <f>IF(站点验收RRU及合路器勘测报告!V3="","",IF(AND(站点验收RRU及合路器勘测报告!V3&lt;&gt;"",站点验收RRU及合路器勘测报告!Y1&gt;=12),站点验收RRU及合路器勘测报告!V3&amp;"-Floor12",""))</f>
        <v/>
      </c>
      <c r="M21" s="66" t="str">
        <f>IF(站点验收RRU及合路器勘测报告!V3="","",IF(AND(站点验收RRU及合路器勘测报告!V3&lt;&gt;"",站点验收RRU及合路器勘测报告!Y1&gt;=13),站点验收RRU及合路器勘测报告!V3&amp;"-Floor13",""))</f>
        <v/>
      </c>
      <c r="N21" s="66" t="str">
        <f>IF(站点验收RRU及合路器勘测报告!V3="","",IF(AND(站点验收RRU及合路器勘测报告!V3&lt;&gt;"",站点验收RRU及合路器勘测报告!Y1&gt;=14),站点验收RRU及合路器勘测报告!V3&amp;"-Floor14",""))</f>
        <v/>
      </c>
      <c r="O21" s="66" t="str">
        <f>IF(站点验收RRU及合路器勘测报告!V3="","",IF(AND(站点验收RRU及合路器勘测报告!V3&lt;&gt;"",站点验收RRU及合路器勘测报告!Y1&gt;=15),站点验收RRU及合路器勘测报告!V3&amp;"-Floor15",""))</f>
        <v/>
      </c>
      <c r="P21" s="66" t="str">
        <f>IF(站点验收RRU及合路器勘测报告!V3="","",IF(AND(站点验收RRU及合路器勘测报告!V3&lt;&gt;"",站点验收RRU及合路器勘测报告!Y1&gt;=16),站点验收RRU及合路器勘测报告!V3&amp;"-Floor16",""))</f>
        <v/>
      </c>
      <c r="Q21" s="66" t="str">
        <f>IF(站点验收RRU及合路器勘测报告!V3="","",IF(AND(站点验收RRU及合路器勘测报告!V3&lt;&gt;"",站点验收RRU及合路器勘测报告!Y1&gt;=17),站点验收RRU及合路器勘测报告!V3&amp;"-Floor17",""))</f>
        <v/>
      </c>
      <c r="R21" s="66" t="str">
        <f>IF(站点验收RRU及合路器勘测报告!V3="","",IF(AND(站点验收RRU及合路器勘测报告!V3&lt;&gt;"",站点验收RRU及合路器勘测报告!Y1&gt;=18),站点验收RRU及合路器勘测报告!V3&amp;"-Floor18",""))</f>
        <v/>
      </c>
      <c r="S21" s="66" t="str">
        <f>IF(站点验收RRU及合路器勘测报告!V3="","",IF(AND(站点验收RRU及合路器勘测报告!V3&lt;&gt;"",站点验收RRU及合路器勘测报告!Y1&gt;=19),站点验收RRU及合路器勘测报告!V3&amp;"-Floor19",""))</f>
        <v/>
      </c>
      <c r="T21" s="66" t="str">
        <f>IF(站点验收RRU及合路器勘测报告!V3="","",IF(AND(站点验收RRU及合路器勘测报告!V3&lt;&gt;"",站点验收RRU及合路器勘测报告!Y1&gt;=20),站点验收RRU及合路器勘测报告!V3&amp;"-Floor20",""))</f>
        <v/>
      </c>
      <c r="U21" s="66" t="str">
        <f>IF(站点验收RRU及合路器勘测报告!V3="","",IF(AND(站点验收RRU及合路器勘测报告!V3&lt;&gt;"",站点验收RRU及合路器勘测报告!Y1&gt;=21),站点验收RRU及合路器勘测报告!V3&amp;"-Floor21",""))</f>
        <v/>
      </c>
      <c r="V21" s="66" t="str">
        <f>IF(站点验收RRU及合路器勘测报告!V3="","",IF(AND(站点验收RRU及合路器勘测报告!V3&lt;&gt;"",站点验收RRU及合路器勘测报告!Y1&gt;=22),站点验收RRU及合路器勘测报告!V3&amp;"-Floor22",""))</f>
        <v/>
      </c>
      <c r="W21" s="66" t="str">
        <f>IF(站点验收RRU及合路器勘测报告!V3="","",IF(AND(站点验收RRU及合路器勘测报告!V3&lt;&gt;"",站点验收RRU及合路器勘测报告!Y1&gt;=23),站点验收RRU及合路器勘测报告!V3&amp;"-Floor23",""))</f>
        <v/>
      </c>
      <c r="X21" s="66" t="str">
        <f>IF(站点验收RRU及合路器勘测报告!V3="","",IF(AND(站点验收RRU及合路器勘测报告!V3&lt;&gt;"",站点验收RRU及合路器勘测报告!Y1&gt;=24),站点验收RRU及合路器勘测报告!V3&amp;"-Floor24",""))</f>
        <v/>
      </c>
      <c r="Y21" s="66" t="str">
        <f>IF(站点验收RRU及合路器勘测报告!V3="","",IF(AND(站点验收RRU及合路器勘测报告!V3&lt;&gt;"",站点验收RRU及合路器勘测报告!Y1&gt;=25),站点验收RRU及合路器勘测报告!V3&amp;"-Floor25",""))</f>
        <v/>
      </c>
      <c r="Z21" s="66" t="str">
        <f>IF(站点验收RRU及合路器勘测报告!V3="","",IF(AND(站点验收RRU及合路器勘测报告!V3&lt;&gt;"",站点验收RRU及合路器勘测报告!Y1&gt;=26),站点验收RRU及合路器勘测报告!V3&amp;"-Floor26",""))</f>
        <v/>
      </c>
      <c r="AA21" s="66" t="str">
        <f>IF(站点验收RRU及合路器勘测报告!V3="","",IF(AND(站点验收RRU及合路器勘测报告!V3&lt;&gt;"",站点验收RRU及合路器勘测报告!Y1&gt;=27),站点验收RRU及合路器勘测报告!V3&amp;"-Floor27,"""))</f>
        <v/>
      </c>
      <c r="AB21" s="66" t="str">
        <f>IF(站点验收RRU及合路器勘测报告!V3="","",IF(AND(站点验收RRU及合路器勘测报告!V3&lt;&gt;"",站点验收RRU及合路器勘测报告!Y1&gt;=28),站点验收RRU及合路器勘测报告!V3&amp;"-Floor28",""))</f>
        <v/>
      </c>
      <c r="AC21" s="66" t="str">
        <f>IF(站点验收RRU及合路器勘测报告!V3="","",IF(AND(站点验收RRU及合路器勘测报告!V3&lt;&gt;"",站点验收RRU及合路器勘测报告!Y1&gt;=29),站点验收RRU及合路器勘测报告!V3&amp;"-Floor29",""))</f>
        <v/>
      </c>
    </row>
    <row r="22" spans="1:29" s="66" customFormat="1">
      <c r="A22" s="61" t="str">
        <f>IF(站点验收RRU及合路器勘测报告!V3="","",站点验收RRU及合路器勘测报告!V3)</f>
        <v/>
      </c>
      <c r="B22" s="66" t="str">
        <f>IF(站点验收RRU及合路器勘测报告!V22="","",IF(AND(站点验收RRU及合路器勘测报告!V22&lt;&gt;"",站点验收RRU及合路器勘测报告!Y21&gt;=2),站点验收RRU及合路器勘测报告!V22&amp;"-Floor2",""))</f>
        <v/>
      </c>
      <c r="C22" s="66" t="str">
        <f>IF(站点验收RRU及合路器勘测报告!V22="","",IF(AND(站点验收RRU及合路器勘测报告!V22&lt;&gt;"",站点验收RRU及合路器勘测报告!Y21&gt;=3),站点验收RRU及合路器勘测报告!V22&amp;"-Floor3",""))</f>
        <v/>
      </c>
      <c r="D22" s="66" t="str">
        <f>IF(站点验收RRU及合路器勘测报告!V22="","",IF(AND(站点验收RRU及合路器勘测报告!V22&lt;&gt;"",站点验收RRU及合路器勘测报告!Y21&gt;=4),站点验收RRU及合路器勘测报告!V22&amp;"-Floor4",""))</f>
        <v/>
      </c>
      <c r="E22" s="66" t="str">
        <f>IF(站点验收RRU及合路器勘测报告!V22="","",IF(AND(站点验收RRU及合路器勘测报告!V22&lt;&gt;"",站点验收RRU及合路器勘测报告!Y21&gt;=5),站点验收RRU及合路器勘测报告!V22&amp;"-Floor5",""))</f>
        <v/>
      </c>
      <c r="F22" s="66" t="str">
        <f>IF(站点验收RRU及合路器勘测报告!V22="","",IF(AND(站点验收RRU及合路器勘测报告!V22&lt;&gt;"",站点验收RRU及合路器勘测报告!Y21&gt;=6),站点验收RRU及合路器勘测报告!V22&amp;"-Floor6",""))</f>
        <v/>
      </c>
      <c r="G22" s="66" t="str">
        <f>IF(站点验收RRU及合路器勘测报告!V22="","",IF(AND(站点验收RRU及合路器勘测报告!V22&lt;&gt;"",站点验收RRU及合路器勘测报告!Y21&gt;=7),站点验收RRU及合路器勘测报告!V22&amp;"-Floor7",""))</f>
        <v/>
      </c>
      <c r="H22" s="66" t="str">
        <f>IF(站点验收RRU及合路器勘测报告!V22="","",IF(AND(站点验收RRU及合路器勘测报告!V22&lt;&gt;"",站点验收RRU及合路器勘测报告!Y21&gt;=8),站点验收RRU及合路器勘测报告!V22&amp;"-Floor8",""))</f>
        <v/>
      </c>
      <c r="I22" s="66" t="str">
        <f>IF(站点验收RRU及合路器勘测报告!V22="","",IF(AND(站点验收RRU及合路器勘测报告!V22&lt;&gt;"",站点验收RRU及合路器勘测报告!Y21&gt;=9),站点验收RRU及合路器勘测报告!V22&amp;"-Floor9",""))</f>
        <v/>
      </c>
      <c r="J22" s="66" t="str">
        <f>IF(站点验收RRU及合路器勘测报告!V22="","",IF(AND(站点验收RRU及合路器勘测报告!V22&lt;&gt;"",站点验收RRU及合路器勘测报告!Y21&gt;=10),站点验收RRU及合路器勘测报告!V22&amp;"-Floor10",""))</f>
        <v/>
      </c>
      <c r="K22" s="66" t="str">
        <f>IF(站点验收RRU及合路器勘测报告!V22="","",IF(AND(站点验收RRU及合路器勘测报告!V22&lt;&gt;"",站点验收RRU及合路器勘测报告!Y21&gt;=11),站点验收RRU及合路器勘测报告!V22&amp;"-Floor11",""))</f>
        <v/>
      </c>
      <c r="L22" s="66" t="str">
        <f>IF(站点验收RRU及合路器勘测报告!V22="","",IF(AND(站点验收RRU及合路器勘测报告!V22&lt;&gt;"",站点验收RRU及合路器勘测报告!Y21&gt;=12),站点验收RRU及合路器勘测报告!V22&amp;"-Floor12",""))</f>
        <v/>
      </c>
      <c r="M22" s="66" t="str">
        <f>IF(站点验收RRU及合路器勘测报告!V22="","",IF(AND(站点验收RRU及合路器勘测报告!V22&lt;&gt;"",站点验收RRU及合路器勘测报告!Y21&gt;=13),站点验收RRU及合路器勘测报告!V22&amp;"-Floor13",""))</f>
        <v/>
      </c>
      <c r="N22" s="66" t="str">
        <f>IF(站点验收RRU及合路器勘测报告!V22="","",IF(AND(站点验收RRU及合路器勘测报告!V22&lt;&gt;"",站点验收RRU及合路器勘测报告!Y21&gt;=14),站点验收RRU及合路器勘测报告!V22&amp;"-Floor14",""))</f>
        <v/>
      </c>
      <c r="O22" s="66" t="str">
        <f>IF(站点验收RRU及合路器勘测报告!V22="","",IF(AND(站点验收RRU及合路器勘测报告!V22&lt;&gt;"",站点验收RRU及合路器勘测报告!Y21&gt;=15),站点验收RRU及合路器勘测报告!V22&amp;"-Floor15",""))</f>
        <v/>
      </c>
      <c r="P22" s="66" t="str">
        <f>IF(站点验收RRU及合路器勘测报告!V22="","",IF(AND(站点验收RRU及合路器勘测报告!V22&lt;&gt;"",站点验收RRU及合路器勘测报告!Y21&gt;=16),站点验收RRU及合路器勘测报告!V22&amp;"-Floor16",""))</f>
        <v/>
      </c>
      <c r="Q22" s="66" t="str">
        <f>IF(站点验收RRU及合路器勘测报告!V22="","",IF(AND(站点验收RRU及合路器勘测报告!V22&lt;&gt;"",站点验收RRU及合路器勘测报告!Y21&gt;=17),站点验收RRU及合路器勘测报告!V22&amp;"-Floor17",""))</f>
        <v/>
      </c>
      <c r="R22" s="66" t="str">
        <f>IF(站点验收RRU及合路器勘测报告!V22="","",IF(AND(站点验收RRU及合路器勘测报告!V22&lt;&gt;"",站点验收RRU及合路器勘测报告!Y21&gt;=18),站点验收RRU及合路器勘测报告!V22&amp;"-Floor18",""))</f>
        <v/>
      </c>
      <c r="S22" s="66" t="str">
        <f>IF(站点验收RRU及合路器勘测报告!V22="","",IF(AND(站点验收RRU及合路器勘测报告!V22&lt;&gt;"",站点验收RRU及合路器勘测报告!Y21&gt;=19),站点验收RRU及合路器勘测报告!V22&amp;"-Floor19",""))</f>
        <v/>
      </c>
      <c r="T22" s="66" t="str">
        <f>IF(站点验收RRU及合路器勘测报告!V22="","",IF(AND(站点验收RRU及合路器勘测报告!V22&lt;&gt;"",站点验收RRU及合路器勘测报告!Y21&gt;=20),站点验收RRU及合路器勘测报告!V22&amp;"-Floor20",""))</f>
        <v/>
      </c>
      <c r="U22" s="66" t="str">
        <f>IF(站点验收RRU及合路器勘测报告!V22="","",IF(AND(站点验收RRU及合路器勘测报告!V22&lt;&gt;"",站点验收RRU及合路器勘测报告!Y21&gt;=21),站点验收RRU及合路器勘测报告!V22&amp;"-Floor21",""))</f>
        <v/>
      </c>
      <c r="V22" s="66" t="str">
        <f>IF(站点验收RRU及合路器勘测报告!V22="","",IF(AND(站点验收RRU及合路器勘测报告!V22&lt;&gt;"",站点验收RRU及合路器勘测报告!Y21&gt;=22),站点验收RRU及合路器勘测报告!V22&amp;"-Floor22",""))</f>
        <v/>
      </c>
      <c r="W22" s="66" t="str">
        <f>IF(站点验收RRU及合路器勘测报告!V22="","",IF(AND(站点验收RRU及合路器勘测报告!V22&lt;&gt;"",站点验收RRU及合路器勘测报告!Y21&gt;=23),站点验收RRU及合路器勘测报告!V22&amp;"-Floor23",""))</f>
        <v/>
      </c>
      <c r="X22" s="66" t="str">
        <f>IF(站点验收RRU及合路器勘测报告!V22="","",IF(AND(站点验收RRU及合路器勘测报告!V22&lt;&gt;"",站点验收RRU及合路器勘测报告!Y21&gt;=24),站点验收RRU及合路器勘测报告!V22&amp;"-Floor24",""))</f>
        <v/>
      </c>
      <c r="Y22" s="66" t="str">
        <f>IF(站点验收RRU及合路器勘测报告!V22="","",IF(AND(站点验收RRU及合路器勘测报告!V22&lt;&gt;"",站点验收RRU及合路器勘测报告!Y21&gt;=25),站点验收RRU及合路器勘测报告!V22&amp;"-Floor25",""))</f>
        <v/>
      </c>
      <c r="Z22" s="66" t="str">
        <f>IF(站点验收RRU及合路器勘测报告!V22="","",IF(AND(站点验收RRU及合路器勘测报告!V22&lt;&gt;"",站点验收RRU及合路器勘测报告!Y21&gt;=26),站点验收RRU及合路器勘测报告!V22&amp;"-Floor26",""))</f>
        <v/>
      </c>
      <c r="AA22" s="66" t="str">
        <f>IF(站点验收RRU及合路器勘测报告!V22="","",IF(AND(站点验收RRU及合路器勘测报告!V22&lt;&gt;"",站点验收RRU及合路器勘测报告!Y21&gt;=27),站点验收RRU及合路器勘测报告!V22&amp;"-Floor27,"""))</f>
        <v/>
      </c>
      <c r="AB22" s="66" t="str">
        <f>IF(站点验收RRU及合路器勘测报告!V22="","",IF(AND(站点验收RRU及合路器勘测报告!V22&lt;&gt;"",站点验收RRU及合路器勘测报告!Y21&gt;=28),站点验收RRU及合路器勘测报告!V22&amp;"-Floor28",""))</f>
        <v/>
      </c>
      <c r="AC22" s="66" t="str">
        <f>IF(站点验收RRU及合路器勘测报告!V22="","",IF(AND(站点验收RRU及合路器勘测报告!V22&lt;&gt;"",站点验收RRU及合路器勘测报告!Y21&gt;=29),站点验收RRU及合路器勘测报告!V22&amp;"-Floor29",""))</f>
        <v/>
      </c>
    </row>
    <row r="23" spans="1:29" s="66" customFormat="1">
      <c r="A23" s="192"/>
    </row>
    <row r="24" spans="1:29" s="66" customFormat="1" ht="14.25" thickBot="1"/>
    <row r="25" spans="1:29" ht="408.95" customHeight="1" thickBot="1">
      <c r="A25" s="49"/>
      <c r="B25" s="51"/>
      <c r="C25" s="52"/>
      <c r="D25" s="52"/>
      <c r="E25" s="51"/>
    </row>
    <row r="26" spans="1:29" ht="14.25">
      <c r="A26" s="67" t="s">
        <v>552</v>
      </c>
    </row>
    <row r="27" spans="1:29" s="65" customFormat="1" ht="13.5" customHeight="1">
      <c r="A27" s="69"/>
      <c r="B27" s="68"/>
      <c r="C27" s="64"/>
      <c r="D27" s="64"/>
      <c r="E27" s="64"/>
      <c r="F27" s="64"/>
    </row>
    <row r="28" spans="1:29" ht="15" thickBot="1">
      <c r="A28" s="67" t="s">
        <v>547</v>
      </c>
    </row>
    <row r="29" spans="1:29" ht="408.95" customHeight="1" thickBot="1">
      <c r="A29" s="50"/>
      <c r="B29" s="51"/>
      <c r="C29" s="52"/>
      <c r="D29" s="52"/>
      <c r="E29" s="51"/>
    </row>
    <row r="30" spans="1:29" ht="14.25">
      <c r="A30" s="67" t="s">
        <v>13</v>
      </c>
    </row>
    <row r="31" spans="1:29" s="65" customFormat="1" ht="13.5" customHeight="1">
      <c r="A31" s="71"/>
      <c r="B31" s="68"/>
      <c r="C31" s="64"/>
      <c r="D31" s="64"/>
      <c r="E31" s="64"/>
      <c r="F31" s="64"/>
    </row>
    <row r="32" spans="1:29" ht="15" thickBot="1">
      <c r="A32" s="67" t="s">
        <v>546</v>
      </c>
    </row>
    <row r="33" spans="1:29" ht="408.95" customHeight="1" thickBot="1">
      <c r="A33" s="50"/>
      <c r="B33" s="51"/>
      <c r="C33" s="52"/>
      <c r="D33" s="52"/>
      <c r="E33" s="51"/>
    </row>
    <row r="34" spans="1:29">
      <c r="A34" s="72" t="s">
        <v>13</v>
      </c>
    </row>
    <row r="35" spans="1:29" s="65" customFormat="1" ht="13.5" customHeight="1">
      <c r="A35" s="71"/>
      <c r="B35" s="68"/>
      <c r="C35" s="64"/>
      <c r="D35" s="64"/>
      <c r="E35" s="64"/>
      <c r="F35" s="64"/>
    </row>
    <row r="36" spans="1:29" s="65" customFormat="1" ht="14.25">
      <c r="A36" s="73" t="s">
        <v>146</v>
      </c>
      <c r="B36" s="68"/>
      <c r="C36" s="64"/>
      <c r="D36" s="64"/>
      <c r="E36" s="64"/>
      <c r="F36" s="64"/>
    </row>
    <row r="37" spans="1:29" s="66" customFormat="1">
      <c r="A37" s="61" t="str">
        <f>IF(站点验收RRU及合路器勘测报告!U4="","",站点验收RRU及合路器勘测报告!U4)</f>
        <v/>
      </c>
      <c r="B37" s="66" t="str">
        <f>IF(站点验收RRU及合路器勘测报告!V35="","",IF(AND(站点验收RRU及合路器勘测报告!V35&lt;&gt;"",站点验收RRU及合路器勘测报告!Y34&gt;=2),站点验收RRU及合路器勘测报告!V35&amp;"-Floor2",""))</f>
        <v/>
      </c>
      <c r="C37" s="66" t="str">
        <f>IF(站点验收RRU及合路器勘测报告!V35="","",IF(AND(站点验收RRU及合路器勘测报告!V35&lt;&gt;"",站点验收RRU及合路器勘测报告!Y34&gt;=3),站点验收RRU及合路器勘测报告!V35&amp;"-Floor3",""))</f>
        <v/>
      </c>
      <c r="D37" s="66" t="str">
        <f>IF(站点验收RRU及合路器勘测报告!V35="","",IF(AND(站点验收RRU及合路器勘测报告!V35&lt;&gt;"",站点验收RRU及合路器勘测报告!Y34&gt;=4),站点验收RRU及合路器勘测报告!V35&amp;"-Floor4",""))</f>
        <v/>
      </c>
      <c r="E37" s="66" t="str">
        <f>IF(站点验收RRU及合路器勘测报告!V35="","",IF(AND(站点验收RRU及合路器勘测报告!V35&lt;&gt;"",站点验收RRU及合路器勘测报告!Y34&gt;=5),站点验收RRU及合路器勘测报告!V35&amp;"-Floor5",""))</f>
        <v/>
      </c>
      <c r="F37" s="66" t="str">
        <f>IF(站点验收RRU及合路器勘测报告!V35="","",IF(AND(站点验收RRU及合路器勘测报告!V35&lt;&gt;"",站点验收RRU及合路器勘测报告!Y34&gt;=6),站点验收RRU及合路器勘测报告!V35&amp;"-Floor6",""))</f>
        <v/>
      </c>
      <c r="G37" s="66" t="str">
        <f>IF(站点验收RRU及合路器勘测报告!V35="","",IF(AND(站点验收RRU及合路器勘测报告!V35&lt;&gt;"",站点验收RRU及合路器勘测报告!Y34&gt;=7),站点验收RRU及合路器勘测报告!V35&amp;"-Floor7",""))</f>
        <v/>
      </c>
      <c r="H37" s="66" t="str">
        <f>IF(站点验收RRU及合路器勘测报告!V35="","",IF(AND(站点验收RRU及合路器勘测报告!V35&lt;&gt;"",站点验收RRU及合路器勘测报告!Y34&gt;=8),站点验收RRU及合路器勘测报告!V35&amp;"-Floor8",""))</f>
        <v/>
      </c>
      <c r="I37" s="66" t="str">
        <f>IF(站点验收RRU及合路器勘测报告!V35="","",IF(AND(站点验收RRU及合路器勘测报告!V35&lt;&gt;"",站点验收RRU及合路器勘测报告!Y34&gt;=9),站点验收RRU及合路器勘测报告!V35&amp;"-Floor9",""))</f>
        <v/>
      </c>
      <c r="J37" s="66" t="str">
        <f>IF(站点验收RRU及合路器勘测报告!V35="","",IF(AND(站点验收RRU及合路器勘测报告!V35&lt;&gt;"",站点验收RRU及合路器勘测报告!Y34&gt;=10),站点验收RRU及合路器勘测报告!V35&amp;"-Floor10",""))</f>
        <v/>
      </c>
      <c r="K37" s="66" t="str">
        <f>IF(站点验收RRU及合路器勘测报告!V35="","",IF(AND(站点验收RRU及合路器勘测报告!V35&lt;&gt;"",站点验收RRU及合路器勘测报告!Y34&gt;=11),站点验收RRU及合路器勘测报告!V35&amp;"-Floor11",""))</f>
        <v/>
      </c>
      <c r="L37" s="66" t="str">
        <f>IF(站点验收RRU及合路器勘测报告!V35="","",IF(AND(站点验收RRU及合路器勘测报告!V35&lt;&gt;"",站点验收RRU及合路器勘测报告!Y34&gt;=12),站点验收RRU及合路器勘测报告!V35&amp;"-Floor12",""))</f>
        <v/>
      </c>
      <c r="M37" s="66" t="str">
        <f>IF(站点验收RRU及合路器勘测报告!V35="","",IF(AND(站点验收RRU及合路器勘测报告!V35&lt;&gt;"",站点验收RRU及合路器勘测报告!Y34&gt;=13),站点验收RRU及合路器勘测报告!V35&amp;"-Floor13",""))</f>
        <v/>
      </c>
      <c r="N37" s="66" t="str">
        <f>IF(站点验收RRU及合路器勘测报告!V35="","",IF(AND(站点验收RRU及合路器勘测报告!V35&lt;&gt;"",站点验收RRU及合路器勘测报告!Y34&gt;=14),站点验收RRU及合路器勘测报告!V35&amp;"-Floor14",""))</f>
        <v/>
      </c>
      <c r="O37" s="66" t="str">
        <f>IF(站点验收RRU及合路器勘测报告!V35="","",IF(AND(站点验收RRU及合路器勘测报告!V35&lt;&gt;"",站点验收RRU及合路器勘测报告!Y34&gt;=15),站点验收RRU及合路器勘测报告!V35&amp;"-Floor15",""))</f>
        <v/>
      </c>
      <c r="P37" s="66" t="str">
        <f>IF(站点验收RRU及合路器勘测报告!V35="","",IF(AND(站点验收RRU及合路器勘测报告!V35&lt;&gt;"",站点验收RRU及合路器勘测报告!Y34&gt;=16),站点验收RRU及合路器勘测报告!V35&amp;"-Floor16",""))</f>
        <v/>
      </c>
      <c r="Q37" s="66" t="str">
        <f>IF(站点验收RRU及合路器勘测报告!V35="","",IF(AND(站点验收RRU及合路器勘测报告!V35&lt;&gt;"",站点验收RRU及合路器勘测报告!Y34&gt;=17),站点验收RRU及合路器勘测报告!V35&amp;"-Floor17",""))</f>
        <v/>
      </c>
      <c r="R37" s="66" t="str">
        <f>IF(站点验收RRU及合路器勘测报告!V35="","",IF(AND(站点验收RRU及合路器勘测报告!V35&lt;&gt;"",站点验收RRU及合路器勘测报告!Y34&gt;=18),站点验收RRU及合路器勘测报告!V35&amp;"-Floor18",""))</f>
        <v/>
      </c>
      <c r="S37" s="66" t="str">
        <f>IF(站点验收RRU及合路器勘测报告!V35="","",IF(AND(站点验收RRU及合路器勘测报告!V35&lt;&gt;"",站点验收RRU及合路器勘测报告!Y34&gt;=19),站点验收RRU及合路器勘测报告!V35&amp;"-Floor19",""))</f>
        <v/>
      </c>
      <c r="T37" s="66" t="str">
        <f>IF(站点验收RRU及合路器勘测报告!V35="","",IF(AND(站点验收RRU及合路器勘测报告!V35&lt;&gt;"",站点验收RRU及合路器勘测报告!Y34&gt;=20),站点验收RRU及合路器勘测报告!V35&amp;"-Floor20",""))</f>
        <v/>
      </c>
      <c r="U37" s="66" t="str">
        <f>IF(站点验收RRU及合路器勘测报告!V35="","",IF(AND(站点验收RRU及合路器勘测报告!V35&lt;&gt;"",站点验收RRU及合路器勘测报告!Y34&gt;=21),站点验收RRU及合路器勘测报告!V35&amp;"-Floor21",""))</f>
        <v/>
      </c>
      <c r="V37" s="66" t="str">
        <f>IF(站点验收RRU及合路器勘测报告!V35="","",IF(AND(站点验收RRU及合路器勘测报告!V35&lt;&gt;"",站点验收RRU及合路器勘测报告!Y34&gt;=22),站点验收RRU及合路器勘测报告!V35&amp;"-Floor22",""))</f>
        <v/>
      </c>
      <c r="W37" s="66" t="str">
        <f>IF(站点验收RRU及合路器勘测报告!V35="","",IF(AND(站点验收RRU及合路器勘测报告!V35&lt;&gt;"",站点验收RRU及合路器勘测报告!Y34&gt;=23),站点验收RRU及合路器勘测报告!V35&amp;"-Floor23",""))</f>
        <v/>
      </c>
      <c r="X37" s="66" t="str">
        <f>IF(站点验收RRU及合路器勘测报告!V35="","",IF(AND(站点验收RRU及合路器勘测报告!V35&lt;&gt;"",站点验收RRU及合路器勘测报告!Y34&gt;=24),站点验收RRU及合路器勘测报告!V35&amp;"-Floor24",""))</f>
        <v/>
      </c>
      <c r="Y37" s="66" t="str">
        <f>IF(站点验收RRU及合路器勘测报告!V35="","",IF(AND(站点验收RRU及合路器勘测报告!V35&lt;&gt;"",站点验收RRU及合路器勘测报告!Y34&gt;=25),站点验收RRU及合路器勘测报告!V35&amp;"-Floor25",""))</f>
        <v/>
      </c>
      <c r="Z37" s="66" t="str">
        <f>IF(站点验收RRU及合路器勘测报告!V35="","",IF(AND(站点验收RRU及合路器勘测报告!V35&lt;&gt;"",站点验收RRU及合路器勘测报告!Y34&gt;=26),站点验收RRU及合路器勘测报告!V35&amp;"-Floor26",""))</f>
        <v/>
      </c>
      <c r="AA37" s="66" t="str">
        <f>IF(站点验收RRU及合路器勘测报告!V35="","",IF(AND(站点验收RRU及合路器勘测报告!V35&lt;&gt;"",站点验收RRU及合路器勘测报告!Y34&gt;=27),站点验收RRU及合路器勘测报告!V35&amp;"-Floor27,"""))</f>
        <v/>
      </c>
      <c r="AB37" s="66" t="str">
        <f>IF(站点验收RRU及合路器勘测报告!V35="","",IF(AND(站点验收RRU及合路器勘测报告!V35&lt;&gt;"",站点验收RRU及合路器勘测报告!Y34&gt;=28),站点验收RRU及合路器勘测报告!V35&amp;"-Floor28",""))</f>
        <v/>
      </c>
      <c r="AC37" s="66" t="str">
        <f>IF(站点验收RRU及合路器勘测报告!V35="","",IF(AND(站点验收RRU及合路器勘测报告!V35&lt;&gt;"",站点验收RRU及合路器勘测报告!Y34&gt;=29),站点验收RRU及合路器勘测报告!V35&amp;"-Floor29",""))</f>
        <v/>
      </c>
    </row>
    <row r="38" spans="1:29" s="66" customFormat="1">
      <c r="A38" s="66" t="str">
        <f>IF(站点验收RRU及合路器勘测报告!V4="","",站点验收RRU及合路器勘测报告!V4)</f>
        <v/>
      </c>
    </row>
    <row r="39" spans="1:29" s="66" customFormat="1">
      <c r="A39" s="192"/>
    </row>
    <row r="40" spans="1:29" s="66" customFormat="1" ht="14.25" thickBot="1">
      <c r="A40" s="61"/>
    </row>
    <row r="41" spans="1:29" ht="408.95" customHeight="1" thickBot="1">
      <c r="A41" s="49"/>
      <c r="B41" s="51"/>
      <c r="C41" s="52"/>
      <c r="D41" s="52"/>
      <c r="E41" s="51"/>
    </row>
    <row r="42" spans="1:29" ht="14.25">
      <c r="A42" s="67" t="s">
        <v>551</v>
      </c>
    </row>
    <row r="43" spans="1:29" s="65" customFormat="1" ht="13.5" customHeight="1">
      <c r="A43" s="70"/>
      <c r="B43" s="68"/>
      <c r="C43" s="64"/>
      <c r="D43" s="64"/>
      <c r="E43" s="64"/>
      <c r="F43" s="64"/>
    </row>
    <row r="44" spans="1:29" ht="15" thickBot="1">
      <c r="A44" s="67" t="s">
        <v>545</v>
      </c>
    </row>
    <row r="45" spans="1:29" ht="408.95" customHeight="1" thickBot="1">
      <c r="A45" s="50"/>
      <c r="B45" s="51"/>
      <c r="C45" s="52"/>
      <c r="D45" s="52"/>
      <c r="E45" s="52"/>
    </row>
    <row r="46" spans="1:29" ht="14.25">
      <c r="A46" s="67" t="s">
        <v>13</v>
      </c>
    </row>
    <row r="47" spans="1:29" s="65" customFormat="1" ht="13.5" customHeight="1">
      <c r="A47" s="71"/>
      <c r="B47" s="68"/>
      <c r="C47" s="64"/>
      <c r="D47" s="64"/>
      <c r="E47" s="64"/>
      <c r="F47" s="64"/>
    </row>
    <row r="48" spans="1:29" ht="15" thickBot="1">
      <c r="A48" s="67" t="s">
        <v>546</v>
      </c>
    </row>
    <row r="49" spans="1:6" ht="408.95" customHeight="1" thickBot="1">
      <c r="A49" s="50"/>
      <c r="B49" s="51"/>
      <c r="C49" s="52"/>
      <c r="D49" s="52"/>
      <c r="E49" s="52"/>
    </row>
    <row r="50" spans="1:6">
      <c r="A50" s="72" t="s">
        <v>13</v>
      </c>
    </row>
    <row r="51" spans="1:6" s="65" customFormat="1" ht="13.5" customHeight="1">
      <c r="A51" s="71"/>
      <c r="B51" s="68"/>
      <c r="C51" s="64"/>
      <c r="D51" s="64"/>
      <c r="E51" s="64"/>
      <c r="F51" s="64"/>
    </row>
  </sheetData>
  <sheetCalcPr fullCalcOnLoad="true"/>
  <phoneticPr fontId="3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BI901"/>
  <sheetViews>
    <sheetView zoomScale="70" zoomScaleNormal="70" workbookViewId="0">
      <selection activeCell="AI19" sqref="AI19"/>
    </sheetView>
  </sheetViews>
  <sheetFormatPr defaultColWidth="10" defaultRowHeight="15"/>
  <cols>
    <col min="1" max="1" customWidth="true" style="44" width="20.625" collapsed="false"/>
    <col min="2" max="2" customWidth="true" style="44" width="20.25" collapsed="false"/>
    <col min="3" max="4" customWidth="true" style="44" width="20.625" collapsed="false"/>
    <col min="5" max="12" customWidth="true" style="77" width="10.0" collapsed="false"/>
    <col min="13" max="13" customWidth="true" style="77" width="16.125" collapsed="false"/>
    <col min="14" max="14" customWidth="true" style="77" width="10.0" collapsed="false"/>
    <col min="15" max="15" customWidth="true" style="79" width="12.625" collapsed="false"/>
    <col min="16" max="16" customWidth="true" style="79" width="2.375" collapsed="false"/>
    <col min="17" max="18" customWidth="true" style="79" width="10.0" collapsed="false"/>
    <col min="19" max="19" customWidth="true" style="79" width="10.125" collapsed="false"/>
    <col min="20" max="20" customWidth="true" style="79" width="5.75" collapsed="false"/>
    <col min="21" max="21" customWidth="true" style="80" width="10.75" collapsed="false"/>
    <col min="22" max="22" bestFit="true" customWidth="true" style="80" width="39.5" collapsed="false"/>
    <col min="23" max="24" customWidth="true" style="79" width="10.0" collapsed="false"/>
    <col min="25" max="25" style="79" width="10.0" collapsed="false"/>
    <col min="26" max="26" bestFit="true" customWidth="true" style="79" width="27.625" collapsed="false"/>
    <col min="27" max="27" customWidth="true" style="79" width="7.25" collapsed="false"/>
    <col min="28" max="30" style="77" width="10.0" collapsed="false"/>
    <col min="31" max="31" bestFit="true" customWidth="true" style="79" width="6.375" collapsed="false"/>
    <col min="32" max="32" bestFit="true" customWidth="true" style="79" width="38.375" collapsed="false"/>
    <col min="33" max="55" style="79" width="10.0" collapsed="false"/>
    <col min="56" max="56" customWidth="true" style="79" width="12.625" collapsed="false"/>
    <col min="57" max="57" customWidth="true" style="79" width="2.375" collapsed="false"/>
    <col min="58" max="59" customWidth="true" style="79" width="10.0" collapsed="false"/>
    <col min="60" max="60" customWidth="true" style="79" width="10.125" collapsed="false"/>
    <col min="61" max="61" customWidth="true" style="79" width="5.75" collapsed="false"/>
    <col min="62" max="16384" style="77" width="10.0" collapsed="false"/>
  </cols>
  <sheetData>
    <row r="1" spans="1:56" ht="22.5">
      <c r="A1" s="662" t="s">
        <v>114</v>
      </c>
      <c r="B1" s="662"/>
      <c r="C1" s="662"/>
      <c r="D1" s="662"/>
      <c r="M1" s="86" t="s">
        <v>159</v>
      </c>
      <c r="O1" s="78" t="s">
        <v>309</v>
      </c>
      <c r="P1" s="79">
        <f>SUM(S2:S21)</f>
        <v>0</v>
      </c>
      <c r="T1" s="79" t="s">
        <v>310</v>
      </c>
      <c r="U1" s="81" t="s">
        <v>311</v>
      </c>
      <c r="V1" s="80" t="str">
        <f>IFERROR(VLOOKUP(U1,W1:X21,2,0),"")</f>
        <v/>
      </c>
      <c r="W1" s="78" t="s">
        <v>312</v>
      </c>
      <c r="X1" s="79" t="s">
        <v>313</v>
      </c>
      <c r="Z1" s="82" t="s">
        <v>308</v>
      </c>
      <c r="AA1" s="83" t="n">
        <v>15.0</v>
      </c>
      <c r="AB1" s="82"/>
      <c r="AF1" s="79" t="e">
        <f>AF19&amp;AF18&amp;AF2&amp;AF11&amp;AF16&amp;AF17</f>
        <v>#N/A</v>
      </c>
      <c r="AH1" s="79" t="s">
        <v>314</v>
      </c>
      <c r="AI1" t="n">
        <v>0.0</v>
      </c>
      <c r="AJ1" t="n">
        <v>1.0</v>
      </c>
      <c r="AK1" t="n">
        <v>2.0</v>
      </c>
      <c r="AL1" t="n">
        <v>3.0</v>
      </c>
      <c r="AM1" t="n">
        <v>4.0</v>
      </c>
      <c r="AN1" t="n">
        <v>5.0</v>
      </c>
      <c r="AO1" t="n">
        <v>6.0</v>
      </c>
      <c r="AP1" t="n">
        <v>7.0</v>
      </c>
      <c r="AQ1" t="n">
        <v>8.0</v>
      </c>
      <c r="BD1" s="78"/>
    </row>
    <row r="2" spans="1:56" ht="18" customHeight="1">
      <c r="A2" s="87"/>
      <c r="B2" s="87"/>
      <c r="C2" s="88" t="s">
        <v>79</v>
      </c>
      <c r="D2" s="89"/>
      <c r="M2" s="77" t="str">
        <f>IF(P2&lt;&gt;0,M1&amp;P2,"")</f>
        <v/>
      </c>
      <c r="O2" s="78" t="s">
        <v>315</v>
      </c>
      <c r="P2" s="79">
        <f>SUM(Y2:Y21)</f>
        <v>0</v>
      </c>
      <c r="S2" s="79" t="str">
        <f>IF(U2="","",1)</f>
        <v/>
      </c>
      <c r="T2" s="79" t="s">
        <v>316</v>
      </c>
      <c r="U2" t="n">
        <v>3.3744771E7</v>
      </c>
      <c r="V2" s="81" t="s">
        <v>577</v>
      </c>
      <c r="X2" s="79" t="s">
        <v>313</v>
      </c>
      <c r="Y2" s="79" t="str">
        <f>IF(W2="","",1)</f>
        <v/>
      </c>
      <c r="Z2" s="82" t="s">
        <v>304</v>
      </c>
      <c r="AA2" s="83" t="s">
        <v>578</v>
      </c>
      <c r="AB2" s="82"/>
      <c r="AE2" s="79" t="str">
        <f>AA9&amp;AA10&amp;AA11</f>
        <v/>
      </c>
      <c r="AF2" s="79" t="e">
        <f>IF(AE2="是是是","",VLOOKUP(AE2,AE3:AF10,2,0))</f>
        <v>#N/A</v>
      </c>
      <c r="AH2" s="79" t="s">
        <v>317</v>
      </c>
      <c r="AI2"/>
      <c r="AJ2" t="n">
        <v>17.0</v>
      </c>
      <c r="AK2" t="n">
        <v>17.0</v>
      </c>
      <c r="AL2" t="n">
        <v>17.0</v>
      </c>
      <c r="AM2" t="n">
        <v>17.0</v>
      </c>
      <c r="AN2" t="n">
        <v>17.0</v>
      </c>
      <c r="AO2" t="n">
        <v>17.0</v>
      </c>
      <c r="AP2" t="n">
        <v>17.0</v>
      </c>
      <c r="AQ2" t="n">
        <v>17.0</v>
      </c>
      <c r="BD2" s="78"/>
    </row>
    <row r="3" spans="1:56" ht="23.25" customHeight="1">
      <c r="A3" s="87"/>
      <c r="B3" s="87"/>
      <c r="C3" s="88" t="s">
        <v>80</v>
      </c>
      <c r="D3" s="90" t="str">
        <f>室分验收记录单!Z3</f>
        <v/>
      </c>
      <c r="O3" s="78" t="s">
        <v>318</v>
      </c>
      <c r="P3" s="79">
        <f>P1-P2</f>
        <v>0</v>
      </c>
      <c r="S3" s="79" t="str">
        <f t="shared" ref="S3:S21" si="0">IF(U3="","",1)</f>
        <v/>
      </c>
      <c r="T3" s="79" t="s">
        <v>319</v>
      </c>
      <c r="V3" s="81"/>
      <c r="X3" s="79" t="s">
        <v>320</v>
      </c>
      <c r="Y3" s="79" t="str">
        <f t="shared" ref="Y3:Y21" si="1">IF(W3="","",1)</f>
        <v/>
      </c>
      <c r="Z3" s="82" t="s">
        <v>305</v>
      </c>
      <c r="AA3" s="83" t="s">
        <v>579</v>
      </c>
      <c r="AB3" s="82"/>
      <c r="AE3" s="78" t="s">
        <v>321</v>
      </c>
      <c r="AF3" s="78" t="s">
        <v>322</v>
      </c>
      <c r="BD3" s="78"/>
    </row>
    <row r="4" spans="1:56" ht="18" customHeight="1" thickBot="1">
      <c r="A4" s="87"/>
      <c r="B4" s="87"/>
      <c r="C4" s="87"/>
      <c r="D4" s="87"/>
      <c r="S4" s="79" t="str">
        <f t="shared" si="0"/>
        <v/>
      </c>
      <c r="T4" s="79" t="s">
        <v>157</v>
      </c>
      <c r="V4" s="81"/>
      <c r="X4" s="79" t="s">
        <v>320</v>
      </c>
      <c r="Y4" s="79" t="str">
        <f t="shared" si="1"/>
        <v/>
      </c>
      <c r="Z4" s="82" t="s">
        <v>306</v>
      </c>
      <c r="AA4" s="83"/>
      <c r="AB4" s="82"/>
      <c r="AE4" s="78" t="s">
        <v>323</v>
      </c>
      <c r="AF4" s="78" t="s">
        <v>324</v>
      </c>
    </row>
    <row r="5" spans="1:56" ht="16.5">
      <c r="A5" s="663" t="s">
        <v>115</v>
      </c>
      <c r="B5" s="663"/>
      <c r="C5" s="663"/>
      <c r="D5" s="663"/>
      <c r="S5" s="79" t="str">
        <f t="shared" si="0"/>
        <v/>
      </c>
      <c r="T5" s="79" t="s">
        <v>128</v>
      </c>
      <c r="V5" s="81"/>
      <c r="X5" s="79" t="s">
        <v>313</v>
      </c>
      <c r="Y5" s="79" t="str">
        <f t="shared" si="1"/>
        <v/>
      </c>
      <c r="Z5" s="82" t="s">
        <v>307</v>
      </c>
      <c r="AA5" s="83" t="s">
        <v>580</v>
      </c>
      <c r="AB5" s="82"/>
      <c r="AE5" s="78" t="s">
        <v>325</v>
      </c>
      <c r="AF5" s="78" t="s">
        <v>326</v>
      </c>
    </row>
    <row r="6" spans="1:56" ht="16.5">
      <c r="A6" s="97" t="s">
        <v>81</v>
      </c>
      <c r="B6" s="95" t="str">
        <f>室分验收记录单!E3</f>
        <v/>
      </c>
      <c r="C6" s="45" t="s">
        <v>82</v>
      </c>
      <c r="D6" s="47" t="str">
        <f>室分验收记录单!Z5</f>
        <v/>
      </c>
      <c r="E6" s="79"/>
      <c r="F6" s="79"/>
      <c r="S6" s="79" t="str">
        <f t="shared" si="0"/>
        <v/>
      </c>
      <c r="T6" s="79" t="s">
        <v>129</v>
      </c>
      <c r="X6" s="79" t="s">
        <v>320</v>
      </c>
      <c r="Y6" s="79" t="str">
        <f t="shared" si="1"/>
        <v/>
      </c>
      <c r="Z6" s="82" t="s">
        <v>372</v>
      </c>
      <c r="AA6" s="83"/>
      <c r="AB6" s="82"/>
      <c r="AE6" s="78" t="s">
        <v>327</v>
      </c>
      <c r="AF6" s="78" t="s">
        <v>328</v>
      </c>
    </row>
    <row r="7" spans="1:56" ht="16.5">
      <c r="A7" s="97" t="s">
        <v>83</v>
      </c>
      <c r="B7" s="664" t="str">
        <f>室分验收记录单!E7</f>
        <v/>
      </c>
      <c r="C7" s="665"/>
      <c r="D7" s="666"/>
      <c r="E7" s="79"/>
      <c r="F7" s="79"/>
      <c r="S7" s="79" t="str">
        <f t="shared" si="0"/>
        <v/>
      </c>
      <c r="T7" s="79" t="s">
        <v>130</v>
      </c>
      <c r="X7" s="79" t="s">
        <v>313</v>
      </c>
      <c r="Y7" s="79" t="str">
        <f t="shared" si="1"/>
        <v/>
      </c>
      <c r="Z7" s="82" t="s">
        <v>373</v>
      </c>
      <c r="AA7" s="83"/>
      <c r="AB7" s="82"/>
      <c r="AE7" s="78" t="s">
        <v>329</v>
      </c>
      <c r="AF7" s="78" t="s">
        <v>330</v>
      </c>
    </row>
    <row r="8" spans="1:56" ht="16.5">
      <c r="A8" s="97" t="s">
        <v>84</v>
      </c>
      <c r="B8" s="96" t="str">
        <f>IF(B6="","","新址")</f>
        <v/>
      </c>
      <c r="C8" s="45" t="s">
        <v>229</v>
      </c>
      <c r="D8" s="47" t="str">
        <f>IF(AA8="","",AA8)</f>
        <v/>
      </c>
      <c r="E8" s="79"/>
      <c r="F8" s="79"/>
      <c r="S8" s="79" t="str">
        <f t="shared" si="0"/>
        <v/>
      </c>
      <c r="T8" s="79" t="s">
        <v>131</v>
      </c>
      <c r="X8" s="79" t="s">
        <v>158</v>
      </c>
      <c r="Y8" s="79" t="str">
        <f t="shared" si="1"/>
        <v/>
      </c>
      <c r="Z8" s="82" t="s">
        <v>374</v>
      </c>
      <c r="AA8" s="83"/>
      <c r="AB8" s="82"/>
      <c r="AE8" s="78" t="s">
        <v>331</v>
      </c>
      <c r="AF8" s="78" t="s">
        <v>332</v>
      </c>
    </row>
    <row r="9" spans="1:56" ht="17.25" thickBot="1">
      <c r="A9" s="98" t="s">
        <v>14</v>
      </c>
      <c r="B9" s="99" t="str">
        <f>IF(室分验收记录单!AY4="","",室分验收记录单!AY4)</f>
        <v/>
      </c>
      <c r="C9" s="46" t="s">
        <v>15</v>
      </c>
      <c r="D9" s="100" t="str">
        <f>IF(室分验收记录单!AY5="","",室分验收记录单!AY5)</f>
        <v/>
      </c>
      <c r="E9" s="79"/>
      <c r="F9" s="79"/>
      <c r="S9" s="79" t="str">
        <f t="shared" si="0"/>
        <v/>
      </c>
      <c r="T9" s="79" t="s">
        <v>132</v>
      </c>
      <c r="X9" s="79" t="s">
        <v>333</v>
      </c>
      <c r="Y9" s="79" t="str">
        <f t="shared" si="1"/>
        <v/>
      </c>
      <c r="Z9" s="78" t="s">
        <v>334</v>
      </c>
      <c r="AA9" s="84" t="s">
        <v>579</v>
      </c>
      <c r="AB9" s="82"/>
      <c r="AE9" s="78" t="s">
        <v>335</v>
      </c>
      <c r="AF9" s="78" t="s">
        <v>336</v>
      </c>
    </row>
    <row r="10" spans="1:56" ht="17.25" thickBot="1">
      <c r="A10" s="101"/>
      <c r="B10" s="93"/>
      <c r="C10" s="93"/>
      <c r="D10" s="102"/>
      <c r="E10" s="79"/>
      <c r="F10" s="79"/>
      <c r="S10" s="79" t="str">
        <f t="shared" si="0"/>
        <v/>
      </c>
      <c r="T10" s="79" t="s">
        <v>133</v>
      </c>
      <c r="X10" s="79" t="s">
        <v>320</v>
      </c>
      <c r="Y10" s="79" t="str">
        <f t="shared" si="1"/>
        <v/>
      </c>
      <c r="Z10" s="78" t="s">
        <v>337</v>
      </c>
      <c r="AA10" s="84" t="s">
        <v>579</v>
      </c>
      <c r="AB10" s="82"/>
      <c r="AE10" s="78" t="s">
        <v>338</v>
      </c>
      <c r="AF10" s="78"/>
    </row>
    <row r="11" spans="1:56" ht="17.25" thickBot="1">
      <c r="A11" s="654" t="s">
        <v>117</v>
      </c>
      <c r="B11" s="655"/>
      <c r="C11" s="655"/>
      <c r="D11" s="656"/>
      <c r="E11" s="79"/>
      <c r="F11" s="79"/>
      <c r="S11" s="79" t="str">
        <f t="shared" si="0"/>
        <v/>
      </c>
      <c r="T11" s="79" t="s">
        <v>134</v>
      </c>
      <c r="X11" s="79" t="s">
        <v>320</v>
      </c>
      <c r="Y11" s="79" t="str">
        <f t="shared" si="1"/>
        <v/>
      </c>
      <c r="Z11" s="78" t="s">
        <v>339</v>
      </c>
      <c r="AA11" s="84" t="s">
        <v>579</v>
      </c>
      <c r="AB11" s="82"/>
      <c r="AE11" s="79" t="str">
        <f>AA12&amp;AA13</f>
        <v/>
      </c>
      <c r="AF11" s="79" t="e">
        <f>IF(AE11="是是","",VLOOKUP(AE11,AE12:AF15,2,0))</f>
        <v>#N/A</v>
      </c>
    </row>
    <row r="12" spans="1:56" ht="16.5">
      <c r="A12" s="103" t="s">
        <v>85</v>
      </c>
      <c r="B12" s="75" t="str">
        <f>室分验收记录单!Z7</f>
        <v/>
      </c>
      <c r="C12" s="104" t="s">
        <v>86</v>
      </c>
      <c r="D12" s="105" t="str">
        <f>IF(AA5="","",AA5)</f>
        <v/>
      </c>
      <c r="E12" s="79"/>
      <c r="F12" s="79"/>
      <c r="S12" s="79" t="str">
        <f t="shared" si="0"/>
        <v/>
      </c>
      <c r="T12" s="79" t="s">
        <v>135</v>
      </c>
      <c r="X12" s="79" t="s">
        <v>320</v>
      </c>
      <c r="Y12" s="79" t="str">
        <f t="shared" si="1"/>
        <v/>
      </c>
      <c r="Z12" s="85" t="s">
        <v>340</v>
      </c>
      <c r="AA12" s="84" t="s">
        <v>579</v>
      </c>
      <c r="AB12" s="85"/>
      <c r="AE12" s="78" t="s">
        <v>341</v>
      </c>
      <c r="AF12" s="78" t="s">
        <v>342</v>
      </c>
    </row>
    <row r="13" spans="1:56" ht="16.5">
      <c r="A13" s="97" t="s">
        <v>118</v>
      </c>
      <c r="B13" s="96" t="str">
        <f>IF(AA1="","",AA1)</f>
        <v/>
      </c>
      <c r="C13" s="45" t="s">
        <v>119</v>
      </c>
      <c r="D13" s="47" t="str">
        <f>IF(AA6="","",AA6)</f>
        <v/>
      </c>
      <c r="E13" s="79"/>
      <c r="F13" s="79"/>
      <c r="S13" s="79" t="str">
        <f t="shared" si="0"/>
        <v/>
      </c>
      <c r="T13" s="79" t="s">
        <v>136</v>
      </c>
      <c r="X13" s="79" t="s">
        <v>320</v>
      </c>
      <c r="Y13" s="79" t="str">
        <f t="shared" si="1"/>
        <v/>
      </c>
      <c r="Z13" s="85" t="s">
        <v>343</v>
      </c>
      <c r="AA13" s="84" t="s">
        <v>579</v>
      </c>
      <c r="AB13" s="85"/>
      <c r="AE13" s="78" t="s">
        <v>344</v>
      </c>
      <c r="AF13" s="78" t="s">
        <v>345</v>
      </c>
    </row>
    <row r="14" spans="1:56" ht="16.5">
      <c r="A14" s="97" t="s">
        <v>173</v>
      </c>
      <c r="B14" s="96" t="str">
        <f>IF(AA2="","",AA2)</f>
        <v/>
      </c>
      <c r="C14" s="45" t="s">
        <v>120</v>
      </c>
      <c r="D14" s="47" t="str">
        <f>IF(AA7="","",AA7)</f>
        <v/>
      </c>
      <c r="E14" s="79"/>
      <c r="F14" s="79"/>
      <c r="S14" s="79" t="str">
        <f t="shared" si="0"/>
        <v/>
      </c>
      <c r="T14" s="79" t="s">
        <v>137</v>
      </c>
      <c r="X14" s="79" t="s">
        <v>333</v>
      </c>
      <c r="Y14" s="79" t="str">
        <f t="shared" si="1"/>
        <v/>
      </c>
      <c r="Z14" s="85" t="s">
        <v>346</v>
      </c>
      <c r="AA14" s="84" t="s">
        <v>579</v>
      </c>
      <c r="AB14" s="85"/>
      <c r="AE14" s="78" t="s">
        <v>347</v>
      </c>
      <c r="AF14" s="78" t="s">
        <v>348</v>
      </c>
    </row>
    <row r="15" spans="1:56" ht="16.5">
      <c r="A15" s="97" t="s">
        <v>125</v>
      </c>
      <c r="B15" s="96" t="str">
        <f>IF(AA3="","",AA3)</f>
        <v/>
      </c>
      <c r="C15" s="45" t="s">
        <v>116</v>
      </c>
      <c r="D15" s="47"/>
      <c r="E15" s="79"/>
      <c r="F15" s="79"/>
      <c r="S15" s="79" t="str">
        <f t="shared" si="0"/>
        <v/>
      </c>
      <c r="T15" s="79" t="s">
        <v>138</v>
      </c>
      <c r="X15" s="79" t="s">
        <v>320</v>
      </c>
      <c r="Y15" s="79" t="str">
        <f t="shared" si="1"/>
        <v/>
      </c>
      <c r="Z15" s="78" t="s">
        <v>349</v>
      </c>
      <c r="AA15" s="84" t="s">
        <v>579</v>
      </c>
      <c r="AB15" s="82"/>
      <c r="AE15" s="78" t="s">
        <v>350</v>
      </c>
    </row>
    <row r="16" spans="1:56" ht="16.5">
      <c r="A16" s="97" t="s">
        <v>13</v>
      </c>
      <c r="B16" s="661" t="str">
        <f>IF(AA4="","",AA4)</f>
        <v/>
      </c>
      <c r="C16" s="661"/>
      <c r="D16" s="667"/>
      <c r="E16" s="79"/>
      <c r="F16" s="79"/>
      <c r="S16" s="79" t="str">
        <f t="shared" si="0"/>
        <v/>
      </c>
      <c r="T16" s="79" t="s">
        <v>139</v>
      </c>
      <c r="X16" s="79" t="s">
        <v>333</v>
      </c>
      <c r="Y16" s="79" t="str">
        <f t="shared" si="1"/>
        <v/>
      </c>
      <c r="AE16" s="79" t="s">
        <v>351</v>
      </c>
      <c r="AF16" s="79" t="str">
        <f>IF(AA14="否","MRR不能开启；","")</f>
        <v/>
      </c>
    </row>
    <row r="17" spans="1:32" ht="17.25" thickBot="1">
      <c r="A17" s="106"/>
      <c r="B17" s="94"/>
      <c r="C17" s="94"/>
      <c r="D17" s="107"/>
      <c r="E17" s="79"/>
      <c r="F17" s="79"/>
      <c r="S17" s="79" t="str">
        <f t="shared" si="0"/>
        <v/>
      </c>
      <c r="T17" s="79" t="s">
        <v>140</v>
      </c>
      <c r="X17" s="79" t="s">
        <v>320</v>
      </c>
      <c r="Y17" s="79" t="str">
        <f t="shared" si="1"/>
        <v/>
      </c>
      <c r="AE17" s="78" t="s">
        <v>352</v>
      </c>
      <c r="AF17" s="79" t="str">
        <f>IF(AA15="否","器件不支持；","")</f>
        <v/>
      </c>
    </row>
    <row r="18" spans="1:32" ht="17.25" thickBot="1">
      <c r="A18" s="654" t="s">
        <v>121</v>
      </c>
      <c r="B18" s="655"/>
      <c r="C18" s="655"/>
      <c r="D18" s="656"/>
      <c r="E18" s="79"/>
      <c r="F18" s="79"/>
      <c r="S18" s="79" t="str">
        <f t="shared" si="0"/>
        <v/>
      </c>
      <c r="T18" s="79" t="s">
        <v>141</v>
      </c>
      <c r="X18" s="79" t="s">
        <v>320</v>
      </c>
      <c r="Y18" s="79" t="str">
        <f t="shared" si="1"/>
        <v/>
      </c>
      <c r="AE18" s="78" t="s">
        <v>353</v>
      </c>
      <c r="AF18" s="79" t="str">
        <f>IF(OR(室分验收记录单!AX19="否",室分验收记录单!AX20="否",室分验收记录单!AX21="否",室分验收记录单!AX22="否",室分验收记录单!AX23="否",室分验收记录单!AX24="否",室分验收记录单!AX26="否",室分验收记录单!AX27="否",室分验收记录单!AX28="否",室分验收记录单!AX29="否",室分验收记录单!AX30="否"),"小区参数不合理；","")</f>
        <v/>
      </c>
    </row>
    <row r="19" spans="1:32" ht="16.5">
      <c r="A19" s="657" t="s">
        <v>87</v>
      </c>
      <c r="B19" s="658"/>
      <c r="C19" s="658"/>
      <c r="D19" s="659"/>
      <c r="E19" s="79"/>
      <c r="F19" s="79"/>
      <c r="S19" s="79" t="str">
        <f t="shared" si="0"/>
        <v/>
      </c>
      <c r="T19" s="79" t="s">
        <v>142</v>
      </c>
      <c r="X19" s="79" t="s">
        <v>320</v>
      </c>
      <c r="Y19" s="79" t="str">
        <f t="shared" si="1"/>
        <v/>
      </c>
      <c r="AE19" s="78" t="s">
        <v>354</v>
      </c>
      <c r="AF19" s="79" t="str">
        <f>IF(OR(室分验收记录单!T13="否",室分验收记录单!T14="否",室分验收记录单!T15="否",室分验收记录单!T16="否"),"基站参数不合理；","")</f>
        <v/>
      </c>
    </row>
    <row r="20" spans="1:32" ht="16.5">
      <c r="A20" s="660" t="s">
        <v>122</v>
      </c>
      <c r="B20" s="661"/>
      <c r="C20" s="661" t="s">
        <v>123</v>
      </c>
      <c r="D20" s="667"/>
      <c r="E20" s="79"/>
      <c r="F20" s="79"/>
      <c r="S20" s="79" t="str">
        <f t="shared" si="0"/>
        <v/>
      </c>
      <c r="T20" s="79" t="s">
        <v>143</v>
      </c>
      <c r="X20" s="79" t="s">
        <v>320</v>
      </c>
      <c r="Y20" s="79" t="str">
        <f t="shared" si="1"/>
        <v/>
      </c>
    </row>
    <row r="21" spans="1:32" ht="170.25" customHeight="1">
      <c r="A21" s="660"/>
      <c r="B21" s="661"/>
      <c r="C21" s="661"/>
      <c r="D21" s="667"/>
      <c r="S21" s="79" t="str">
        <f t="shared" si="0"/>
        <v/>
      </c>
      <c r="T21" s="79" t="s">
        <v>144</v>
      </c>
      <c r="V21" s="80" t="str">
        <f>IFERROR(VLOOKUP(U21,W1:X21,2,0),"")</f>
        <v/>
      </c>
      <c r="X21" s="79" t="s">
        <v>333</v>
      </c>
      <c r="Y21" s="79" t="str">
        <f t="shared" si="1"/>
        <v/>
      </c>
    </row>
    <row r="22" spans="1:32" ht="16.5">
      <c r="A22" s="676" t="s">
        <v>124</v>
      </c>
      <c r="B22" s="677"/>
      <c r="C22" s="677"/>
      <c r="D22" s="678"/>
      <c r="E22" s="79"/>
      <c r="F22" s="79"/>
      <c r="V22" s="81"/>
    </row>
    <row r="23" spans="1:32" ht="16.5">
      <c r="A23" s="679" t="s">
        <v>581</v>
      </c>
      <c r="B23" s="680"/>
      <c r="C23" s="680" t="s">
        <v>590</v>
      </c>
      <c r="D23" s="681"/>
    </row>
    <row r="24" spans="1:32" ht="170.25" customHeight="1">
      <c r="A24" s="672"/>
      <c r="B24" s="673"/>
      <c r="C24" s="674"/>
      <c r="D24" s="675"/>
    </row>
    <row r="25" spans="1:32" ht="16.5">
      <c r="A25" s="668" t="s">
        <v>599</v>
      </c>
      <c r="B25" s="669"/>
      <c r="C25" s="670" t="s">
        <v>600</v>
      </c>
      <c r="D25" s="671"/>
    </row>
    <row r="26" spans="1:32" ht="16.5" customHeight="1">
      <c r="A26" s="668" t="s">
        <v>582</v>
      </c>
      <c r="B26" s="669"/>
      <c r="C26" s="670" t="s">
        <v>591</v>
      </c>
      <c r="D26" s="671"/>
    </row>
    <row r="27" spans="1:32" ht="170.25" customHeight="1">
      <c r="A27" s="668"/>
      <c r="B27" s="669"/>
      <c r="C27" s="670"/>
      <c r="D27" s="671"/>
    </row>
    <row r="28" spans="1:32" ht="15" customHeight="1">
      <c r="A28" s="668" t="s">
        <v>599</v>
      </c>
      <c r="B28" s="669"/>
      <c r="C28" s="670" t="s">
        <v>600</v>
      </c>
      <c r="D28" s="671"/>
    </row>
    <row r="29" spans="1:32" ht="16.5" customHeight="1">
      <c r="A29" s="668" t="s">
        <v>583</v>
      </c>
      <c r="B29" s="669"/>
      <c r="C29" s="670" t="s">
        <v>592</v>
      </c>
      <c r="D29" s="671"/>
    </row>
    <row r="30" spans="1:32" ht="170.25" customHeight="1">
      <c r="A30" s="668"/>
      <c r="B30" s="669"/>
      <c r="C30" s="670"/>
      <c r="D30" s="671"/>
    </row>
    <row r="31" spans="1:32" ht="15" customHeight="1">
      <c r="A31" s="668" t="s">
        <v>599</v>
      </c>
      <c r="B31" s="669"/>
      <c r="C31" s="670" t="s">
        <v>600</v>
      </c>
      <c r="D31" s="671"/>
    </row>
    <row r="32" spans="1:32" ht="16.5">
      <c r="A32" s="668" t="s">
        <v>584</v>
      </c>
      <c r="B32" s="669"/>
      <c r="C32" s="670" t="s">
        <v>593</v>
      </c>
      <c r="D32" s="671"/>
    </row>
    <row r="33" spans="1:4" ht="170.25" customHeight="1">
      <c r="A33" s="668"/>
      <c r="B33" s="669"/>
      <c r="C33" s="670"/>
      <c r="D33" s="671"/>
    </row>
    <row r="34" spans="1:4" ht="16.5">
      <c r="A34" s="668" t="s">
        <v>599</v>
      </c>
      <c r="B34" s="669"/>
      <c r="C34" s="670" t="s">
        <v>600</v>
      </c>
      <c r="D34" s="671"/>
    </row>
    <row r="35" spans="1:4" ht="16.5">
      <c r="A35" s="668" t="s">
        <v>585</v>
      </c>
      <c r="B35" s="669"/>
      <c r="C35" s="670" t="s">
        <v>594</v>
      </c>
      <c r="D35" s="671"/>
    </row>
    <row r="36" spans="1:4" ht="170.25" customHeight="1">
      <c r="A36" s="668"/>
      <c r="B36" s="669"/>
      <c r="C36" s="670"/>
      <c r="D36" s="671"/>
    </row>
    <row r="37" spans="1:4" ht="16.5">
      <c r="A37" s="668" t="s">
        <v>599</v>
      </c>
      <c r="B37" s="669"/>
      <c r="C37" s="670" t="s">
        <v>600</v>
      </c>
      <c r="D37" s="671"/>
    </row>
    <row r="38" spans="1:4" ht="16.5">
      <c r="A38" s="668" t="s">
        <v>586</v>
      </c>
      <c r="B38" s="669"/>
      <c r="C38" s="670" t="s">
        <v>595</v>
      </c>
      <c r="D38" s="671"/>
    </row>
    <row r="39" spans="1:4" ht="170.25" customHeight="1">
      <c r="A39" s="668"/>
      <c r="B39" s="669"/>
      <c r="C39" s="670"/>
      <c r="D39" s="671"/>
    </row>
    <row r="40" spans="1:4" ht="16.5">
      <c r="A40" s="668" t="s">
        <v>599</v>
      </c>
      <c r="B40" s="669"/>
      <c r="C40" s="670" t="s">
        <v>600</v>
      </c>
      <c r="D40" s="671"/>
    </row>
    <row r="41" spans="1:4" ht="16.5">
      <c r="A41" s="668" t="s">
        <v>587</v>
      </c>
      <c r="B41" s="669"/>
      <c r="C41" s="670" t="s">
        <v>596</v>
      </c>
      <c r="D41" s="671"/>
    </row>
    <row r="42" spans="1:4" ht="170.25" customHeight="1">
      <c r="A42" s="668"/>
      <c r="B42" s="669"/>
      <c r="C42" s="670"/>
      <c r="D42" s="671"/>
    </row>
    <row r="43" spans="1:4" ht="16.5">
      <c r="A43" s="668" t="s">
        <v>599</v>
      </c>
      <c r="B43" s="669"/>
      <c r="C43" s="670" t="s">
        <v>600</v>
      </c>
      <c r="D43" s="671"/>
    </row>
    <row r="44" spans="1:4" ht="16.5">
      <c r="A44" s="668" t="s">
        <v>588</v>
      </c>
      <c r="B44" s="669"/>
      <c r="C44" s="670" t="s">
        <v>597</v>
      </c>
      <c r="D44" s="671"/>
    </row>
    <row r="45" spans="1:4" ht="170.25" customHeight="1">
      <c r="A45" s="668"/>
      <c r="B45" s="669"/>
      <c r="C45" s="670"/>
      <c r="D45" s="671"/>
    </row>
    <row r="46" spans="1:4" ht="16.5">
      <c r="A46" s="668" t="s">
        <v>599</v>
      </c>
      <c r="B46" s="669"/>
      <c r="C46" s="670" t="s">
        <v>600</v>
      </c>
      <c r="D46" s="671"/>
    </row>
    <row r="47" spans="1:4" ht="16.5">
      <c r="A47" s="668" t="s">
        <v>589</v>
      </c>
      <c r="B47" s="669"/>
      <c r="C47" s="670" t="s">
        <v>598</v>
      </c>
      <c r="D47" s="671"/>
    </row>
    <row r="48" spans="1:4" ht="170.25" customHeight="1">
      <c r="A48" s="668"/>
      <c r="B48" s="669"/>
      <c r="C48" s="670"/>
      <c r="D48" s="671"/>
    </row>
    <row r="49" spans="1:4" ht="16.5">
      <c r="A49" s="668" t="s">
        <v>599</v>
      </c>
      <c r="B49" s="669"/>
      <c r="C49" s="670" t="s">
        <v>600</v>
      </c>
      <c r="D49" s="671"/>
    </row>
    <row r="50" spans="1:4" ht="16.5">
      <c r="A50" s="668"/>
      <c r="B50" s="669"/>
      <c r="C50" s="670"/>
      <c r="D50" s="671"/>
    </row>
    <row r="51" spans="1:4" ht="170.25" customHeight="1">
      <c r="A51" s="668"/>
      <c r="B51" s="669"/>
      <c r="C51" s="670"/>
      <c r="D51" s="671"/>
    </row>
    <row r="52" spans="1:4" ht="16.5">
      <c r="A52" s="668"/>
      <c r="B52" s="669"/>
      <c r="C52" s="670"/>
      <c r="D52" s="671"/>
    </row>
    <row r="53" spans="1:4" ht="16.5">
      <c r="A53" s="668"/>
      <c r="B53" s="669"/>
      <c r="C53" s="670"/>
      <c r="D53" s="671"/>
    </row>
    <row r="54" spans="1:4" ht="170.25" customHeight="1">
      <c r="A54" s="668"/>
      <c r="B54" s="669"/>
      <c r="C54" s="670"/>
      <c r="D54" s="671"/>
    </row>
    <row r="55" spans="1:4" ht="16.5">
      <c r="A55" s="668"/>
      <c r="B55" s="669"/>
      <c r="C55" s="670"/>
      <c r="D55" s="671"/>
    </row>
    <row r="56" spans="1:4" ht="16.5">
      <c r="A56" s="668"/>
      <c r="B56" s="669"/>
      <c r="C56" s="670"/>
      <c r="D56" s="671"/>
    </row>
    <row r="57" spans="1:4" ht="170.25" customHeight="1">
      <c r="A57" s="668"/>
      <c r="B57" s="669"/>
      <c r="C57" s="670"/>
      <c r="D57" s="671"/>
    </row>
    <row r="58" spans="1:4" ht="16.5">
      <c r="A58" s="668"/>
      <c r="B58" s="669"/>
      <c r="C58" s="670"/>
      <c r="D58" s="671"/>
    </row>
    <row r="59" spans="1:4" ht="16.5">
      <c r="A59" s="668"/>
      <c r="B59" s="669"/>
      <c r="C59" s="670"/>
      <c r="D59" s="671"/>
    </row>
    <row r="60" spans="1:4" ht="170.25" customHeight="1">
      <c r="A60" s="668"/>
      <c r="B60" s="669"/>
      <c r="C60" s="670"/>
      <c r="D60" s="671"/>
    </row>
    <row r="61" spans="1:4" ht="16.5">
      <c r="A61" s="668"/>
      <c r="B61" s="669"/>
      <c r="C61" s="670"/>
      <c r="D61" s="671"/>
    </row>
    <row r="62" spans="1:4" ht="16.5">
      <c r="A62" s="668"/>
      <c r="B62" s="669"/>
      <c r="C62" s="670"/>
      <c r="D62" s="671"/>
    </row>
    <row r="63" spans="1:4" ht="170.25" customHeight="1">
      <c r="A63" s="668"/>
      <c r="B63" s="669"/>
      <c r="C63" s="670"/>
      <c r="D63" s="671"/>
    </row>
    <row r="64" spans="1:4" ht="16.5">
      <c r="A64" s="668"/>
      <c r="B64" s="669"/>
      <c r="C64" s="670"/>
      <c r="D64" s="671"/>
    </row>
    <row r="65" spans="1:4" ht="16.5">
      <c r="A65" s="668"/>
      <c r="B65" s="669"/>
      <c r="C65" s="670"/>
      <c r="D65" s="671"/>
    </row>
    <row r="66" spans="1:4" ht="170.25" customHeight="1">
      <c r="A66" s="668"/>
      <c r="B66" s="669"/>
      <c r="C66" s="670"/>
      <c r="D66" s="671"/>
    </row>
    <row r="67" spans="1:4" ht="16.5">
      <c r="A67" s="668"/>
      <c r="B67" s="669"/>
      <c r="C67" s="670"/>
      <c r="D67" s="671"/>
    </row>
    <row r="68" spans="1:4" ht="16.5">
      <c r="A68" s="668"/>
      <c r="B68" s="669"/>
      <c r="C68" s="670"/>
      <c r="D68" s="671"/>
    </row>
    <row r="69" spans="1:4" ht="170.25" customHeight="1">
      <c r="A69" s="668"/>
      <c r="B69" s="669"/>
      <c r="C69" s="670"/>
      <c r="D69" s="671"/>
    </row>
    <row r="70" spans="1:4" ht="16.5">
      <c r="A70" s="668"/>
      <c r="B70" s="669"/>
      <c r="C70" s="670"/>
      <c r="D70" s="671"/>
    </row>
    <row r="71" spans="1:4" ht="16.5">
      <c r="A71" s="668"/>
      <c r="B71" s="669"/>
      <c r="C71" s="670"/>
      <c r="D71" s="671"/>
    </row>
    <row r="72" spans="1:4" ht="170.25" customHeight="1">
      <c r="A72" s="668"/>
      <c r="B72" s="669"/>
      <c r="C72" s="670"/>
      <c r="D72" s="671"/>
    </row>
    <row r="73" spans="1:4" ht="16.5">
      <c r="A73" s="668"/>
      <c r="B73" s="669"/>
      <c r="C73" s="670"/>
      <c r="D73" s="671"/>
    </row>
    <row r="74" spans="1:4" ht="16.5">
      <c r="A74" s="668"/>
      <c r="B74" s="669"/>
      <c r="C74" s="670"/>
      <c r="D74" s="671"/>
    </row>
    <row r="75" spans="1:4" ht="170.25" customHeight="1">
      <c r="A75" s="668"/>
      <c r="B75" s="669"/>
      <c r="C75" s="670"/>
      <c r="D75" s="671"/>
    </row>
    <row r="76" spans="1:4" ht="16.5">
      <c r="A76" s="668"/>
      <c r="B76" s="669"/>
      <c r="C76" s="670"/>
      <c r="D76" s="671"/>
    </row>
    <row r="77" spans="1:4" ht="16.5">
      <c r="A77" s="668"/>
      <c r="B77" s="669"/>
      <c r="C77" s="670"/>
      <c r="D77" s="671"/>
    </row>
    <row r="78" spans="1:4" ht="170.25" customHeight="1">
      <c r="A78" s="668"/>
      <c r="B78" s="669"/>
      <c r="C78" s="670"/>
      <c r="D78" s="671"/>
    </row>
    <row r="79" spans="1:4" ht="16.5">
      <c r="A79" s="668"/>
      <c r="B79" s="669"/>
      <c r="C79" s="670"/>
      <c r="D79" s="671"/>
    </row>
    <row r="80" spans="1:4" ht="16.5">
      <c r="A80" s="668"/>
      <c r="B80" s="669"/>
      <c r="C80" s="670"/>
      <c r="D80" s="671"/>
    </row>
    <row r="81" spans="1:4" ht="170.25" customHeight="1">
      <c r="A81" s="668"/>
      <c r="B81" s="669"/>
      <c r="C81" s="670"/>
      <c r="D81" s="671"/>
    </row>
    <row r="82" spans="1:4" ht="16.5">
      <c r="A82" s="668"/>
      <c r="B82" s="669"/>
      <c r="C82" s="670"/>
      <c r="D82" s="671"/>
    </row>
    <row r="83" spans="1:4" ht="16.5">
      <c r="A83" s="668"/>
      <c r="B83" s="669"/>
      <c r="C83" s="670"/>
      <c r="D83" s="671"/>
    </row>
    <row r="84" spans="1:4" ht="170.25" customHeight="1">
      <c r="A84" s="668"/>
      <c r="B84" s="669"/>
      <c r="C84" s="670"/>
      <c r="D84" s="671"/>
    </row>
    <row r="85" spans="1:4" ht="16.5">
      <c r="A85" s="668"/>
      <c r="B85" s="669"/>
      <c r="C85" s="670"/>
      <c r="D85" s="671"/>
    </row>
    <row r="86" spans="1:4" ht="16.5">
      <c r="A86" s="668"/>
      <c r="B86" s="669"/>
      <c r="C86" s="670"/>
      <c r="D86" s="671"/>
    </row>
    <row r="87" spans="1:4" ht="170.25" customHeight="1">
      <c r="A87" s="668"/>
      <c r="B87" s="669"/>
      <c r="C87" s="670"/>
      <c r="D87" s="671"/>
    </row>
    <row r="88" spans="1:4" ht="16.5">
      <c r="A88" s="668"/>
      <c r="B88" s="669"/>
      <c r="C88" s="670"/>
      <c r="D88" s="671"/>
    </row>
    <row r="89" spans="1:4" ht="16.5">
      <c r="A89" s="668"/>
      <c r="B89" s="669"/>
      <c r="C89" s="670"/>
      <c r="D89" s="671"/>
    </row>
    <row r="90" spans="1:4" ht="170.25" customHeight="1">
      <c r="A90" s="668"/>
      <c r="B90" s="669"/>
      <c r="C90" s="670"/>
      <c r="D90" s="671"/>
    </row>
    <row r="91" spans="1:4" ht="16.5">
      <c r="A91" s="668"/>
      <c r="B91" s="669"/>
      <c r="C91" s="670"/>
      <c r="D91" s="671"/>
    </row>
    <row r="92" spans="1:4" ht="16.5">
      <c r="A92" s="668"/>
      <c r="B92" s="669"/>
      <c r="C92" s="670"/>
      <c r="D92" s="671"/>
    </row>
    <row r="93" spans="1:4" ht="170.25" customHeight="1">
      <c r="A93" s="668"/>
      <c r="B93" s="669"/>
      <c r="C93" s="670"/>
      <c r="D93" s="671"/>
    </row>
    <row r="94" spans="1:4" ht="16.5">
      <c r="A94" s="668"/>
      <c r="B94" s="669"/>
      <c r="C94" s="670"/>
      <c r="D94" s="671"/>
    </row>
    <row r="95" spans="1:4" ht="16.5">
      <c r="A95" s="668"/>
      <c r="B95" s="669"/>
      <c r="C95" s="670"/>
      <c r="D95" s="671"/>
    </row>
    <row r="96" spans="1:4" ht="170.25" customHeight="1">
      <c r="A96" s="668"/>
      <c r="B96" s="669"/>
      <c r="C96" s="670"/>
      <c r="D96" s="671"/>
    </row>
    <row r="97" spans="1:4" ht="16.5">
      <c r="A97" s="668"/>
      <c r="B97" s="669"/>
      <c r="C97" s="670"/>
      <c r="D97" s="671"/>
    </row>
    <row r="98" spans="1:4" ht="16.5">
      <c r="A98" s="668"/>
      <c r="B98" s="669"/>
      <c r="C98" s="670"/>
      <c r="D98" s="671"/>
    </row>
    <row r="99" spans="1:4" ht="170.25" customHeight="1">
      <c r="A99" s="668"/>
      <c r="B99" s="669"/>
      <c r="C99" s="670"/>
      <c r="D99" s="671"/>
    </row>
    <row r="100" spans="1:4" ht="16.5">
      <c r="A100" s="668"/>
      <c r="B100" s="669"/>
      <c r="C100" s="670"/>
      <c r="D100" s="671"/>
    </row>
    <row r="101" spans="1:4" ht="16.5">
      <c r="A101" s="668"/>
      <c r="B101" s="669"/>
      <c r="C101" s="670"/>
      <c r="D101" s="671"/>
    </row>
    <row r="102" spans="1:4" ht="170.25" customHeight="1">
      <c r="A102" s="668"/>
      <c r="B102" s="669"/>
      <c r="C102" s="670"/>
      <c r="D102" s="671"/>
    </row>
    <row r="103" spans="1:4" ht="16.5">
      <c r="A103" s="668"/>
      <c r="B103" s="669"/>
      <c r="C103" s="670"/>
      <c r="D103" s="671"/>
    </row>
    <row r="104" spans="1:4" ht="16.5">
      <c r="A104" s="668"/>
      <c r="B104" s="669"/>
      <c r="C104" s="670"/>
      <c r="D104" s="671"/>
    </row>
    <row r="105" spans="1:4" ht="170.25" customHeight="1">
      <c r="A105" s="668"/>
      <c r="B105" s="669"/>
      <c r="C105" s="670"/>
      <c r="D105" s="671"/>
    </row>
    <row r="106" spans="1:4" ht="16.5">
      <c r="A106" s="668"/>
      <c r="B106" s="669"/>
      <c r="C106" s="670"/>
      <c r="D106" s="671"/>
    </row>
    <row r="107" spans="1:4" ht="16.5">
      <c r="A107" s="668"/>
      <c r="B107" s="669"/>
      <c r="C107" s="670"/>
      <c r="D107" s="671"/>
    </row>
    <row r="108" spans="1:4" ht="170.25" customHeight="1">
      <c r="A108" s="668"/>
      <c r="B108" s="669"/>
      <c r="C108" s="670"/>
      <c r="D108" s="671"/>
    </row>
    <row r="109" spans="1:4" ht="16.5">
      <c r="A109" s="668"/>
      <c r="B109" s="669"/>
      <c r="C109" s="670"/>
      <c r="D109" s="671"/>
    </row>
    <row r="110" spans="1:4" ht="16.5">
      <c r="A110" s="668"/>
      <c r="B110" s="669"/>
      <c r="C110" s="670"/>
      <c r="D110" s="671"/>
    </row>
    <row r="111" spans="1:4" ht="170.25" customHeight="1">
      <c r="A111" s="668"/>
      <c r="B111" s="669"/>
      <c r="C111" s="670"/>
      <c r="D111" s="671"/>
    </row>
    <row r="112" spans="1:4" ht="16.5">
      <c r="A112" s="668"/>
      <c r="B112" s="669"/>
      <c r="C112" s="670"/>
      <c r="D112" s="671"/>
    </row>
    <row r="113" spans="1:4" ht="16.5">
      <c r="A113" s="668"/>
      <c r="B113" s="669"/>
      <c r="C113" s="670"/>
      <c r="D113" s="671"/>
    </row>
    <row r="114" spans="1:4" ht="170.25" customHeight="1">
      <c r="A114" s="668"/>
      <c r="B114" s="669"/>
      <c r="C114" s="670"/>
      <c r="D114" s="671"/>
    </row>
    <row r="115" spans="1:4" ht="16.5">
      <c r="A115" s="668"/>
      <c r="B115" s="669"/>
      <c r="C115" s="670"/>
      <c r="D115" s="671"/>
    </row>
    <row r="116" spans="1:4" ht="16.5">
      <c r="A116" s="668"/>
      <c r="B116" s="669"/>
      <c r="C116" s="670"/>
      <c r="D116" s="671"/>
    </row>
    <row r="117" spans="1:4" ht="170.25" customHeight="1">
      <c r="A117" s="668"/>
      <c r="B117" s="669"/>
      <c r="C117" s="670"/>
      <c r="D117" s="671"/>
    </row>
    <row r="118" spans="1:4" ht="16.5">
      <c r="A118" s="668"/>
      <c r="B118" s="669"/>
      <c r="C118" s="670"/>
      <c r="D118" s="671"/>
    </row>
    <row r="119" spans="1:4" ht="16.5">
      <c r="A119" s="668"/>
      <c r="B119" s="669"/>
      <c r="C119" s="670"/>
      <c r="D119" s="671"/>
    </row>
    <row r="120" spans="1:4" ht="170.25" customHeight="1">
      <c r="A120" s="668"/>
      <c r="B120" s="669"/>
      <c r="C120" s="670"/>
      <c r="D120" s="671"/>
    </row>
    <row r="121" spans="1:4" ht="16.5">
      <c r="A121" s="668"/>
      <c r="B121" s="669"/>
      <c r="C121" s="670"/>
      <c r="D121" s="671"/>
    </row>
    <row r="122" spans="1:4" ht="16.5">
      <c r="A122" s="668"/>
      <c r="B122" s="669"/>
      <c r="C122" s="670"/>
      <c r="D122" s="671"/>
    </row>
    <row r="123" spans="1:4" ht="170.25" customHeight="1">
      <c r="A123" s="668"/>
      <c r="B123" s="669"/>
      <c r="C123" s="670"/>
      <c r="D123" s="671"/>
    </row>
    <row r="124" spans="1:4" ht="16.5">
      <c r="A124" s="668"/>
      <c r="B124" s="669"/>
      <c r="C124" s="670"/>
      <c r="D124" s="671"/>
    </row>
    <row r="125" spans="1:4" ht="16.5">
      <c r="A125" s="668"/>
      <c r="B125" s="669"/>
      <c r="C125" s="670"/>
      <c r="D125" s="671"/>
    </row>
    <row r="126" spans="1:4" ht="170.25" customHeight="1">
      <c r="A126" s="668"/>
      <c r="B126" s="669"/>
      <c r="C126" s="670"/>
      <c r="D126" s="671"/>
    </row>
    <row r="127" spans="1:4" ht="16.5">
      <c r="A127" s="668"/>
      <c r="B127" s="669"/>
      <c r="C127" s="670"/>
      <c r="D127" s="671"/>
    </row>
    <row r="128" spans="1:4" ht="16.5">
      <c r="A128" s="668"/>
      <c r="B128" s="669"/>
      <c r="C128" s="670"/>
      <c r="D128" s="671"/>
    </row>
    <row r="129" spans="1:4" ht="170.25" customHeight="1">
      <c r="A129" s="668"/>
      <c r="B129" s="669"/>
      <c r="C129" s="670"/>
      <c r="D129" s="671"/>
    </row>
    <row r="130" spans="1:4" ht="16.5">
      <c r="A130" s="668"/>
      <c r="B130" s="669"/>
      <c r="C130" s="670"/>
      <c r="D130" s="671"/>
    </row>
    <row r="131" spans="1:4" ht="16.5">
      <c r="A131" s="668"/>
      <c r="B131" s="669"/>
      <c r="C131" s="670"/>
      <c r="D131" s="671"/>
    </row>
    <row r="132" spans="1:4" ht="170.25" customHeight="1">
      <c r="A132" s="668"/>
      <c r="B132" s="669"/>
      <c r="C132" s="670"/>
      <c r="D132" s="671"/>
    </row>
    <row r="133" spans="1:4" ht="16.5">
      <c r="A133" s="668"/>
      <c r="B133" s="669"/>
      <c r="C133" s="670"/>
      <c r="D133" s="671"/>
    </row>
    <row r="134" spans="1:4" ht="16.5">
      <c r="A134" s="668"/>
      <c r="B134" s="669"/>
      <c r="C134" s="670"/>
      <c r="D134" s="671"/>
    </row>
    <row r="135" spans="1:4" ht="170.25" customHeight="1">
      <c r="A135" s="668"/>
      <c r="B135" s="669"/>
      <c r="C135" s="670"/>
      <c r="D135" s="671"/>
    </row>
    <row r="136" spans="1:4" ht="16.5">
      <c r="A136" s="668"/>
      <c r="B136" s="669"/>
      <c r="C136" s="670"/>
      <c r="D136" s="671"/>
    </row>
    <row r="137" spans="1:4" ht="16.5">
      <c r="A137" s="668"/>
      <c r="B137" s="669"/>
      <c r="C137" s="670"/>
      <c r="D137" s="671"/>
    </row>
    <row r="138" spans="1:4" ht="170.25" customHeight="1">
      <c r="A138" s="668"/>
      <c r="B138" s="669"/>
      <c r="C138" s="670"/>
      <c r="D138" s="671"/>
    </row>
    <row r="139" spans="1:4" ht="16.5">
      <c r="A139" s="668"/>
      <c r="B139" s="669"/>
      <c r="C139" s="670"/>
      <c r="D139" s="671"/>
    </row>
    <row r="140" spans="1:4" ht="16.5">
      <c r="A140" s="668"/>
      <c r="B140" s="669"/>
      <c r="C140" s="670"/>
      <c r="D140" s="671"/>
    </row>
    <row r="141" spans="1:4" ht="170.25" customHeight="1">
      <c r="A141" s="668"/>
      <c r="B141" s="669"/>
      <c r="C141" s="670"/>
      <c r="D141" s="671"/>
    </row>
    <row r="142" spans="1:4" ht="16.5">
      <c r="A142" s="668"/>
      <c r="B142" s="669"/>
      <c r="C142" s="670"/>
      <c r="D142" s="671"/>
    </row>
    <row r="143" spans="1:4" ht="16.5">
      <c r="A143" s="668"/>
      <c r="B143" s="669"/>
      <c r="C143" s="670"/>
      <c r="D143" s="671"/>
    </row>
    <row r="144" spans="1:4" ht="170.25" customHeight="1">
      <c r="A144" s="668"/>
      <c r="B144" s="669"/>
      <c r="C144" s="670"/>
      <c r="D144" s="671"/>
    </row>
    <row r="145" spans="1:4" ht="16.5">
      <c r="A145" s="668"/>
      <c r="B145" s="669"/>
      <c r="C145" s="670"/>
      <c r="D145" s="671"/>
    </row>
    <row r="146" spans="1:4" ht="16.5">
      <c r="A146" s="668"/>
      <c r="B146" s="669"/>
      <c r="C146" s="670"/>
      <c r="D146" s="671"/>
    </row>
    <row r="147" spans="1:4" ht="170.25" customHeight="1">
      <c r="A147" s="668"/>
      <c r="B147" s="669"/>
      <c r="C147" s="670"/>
      <c r="D147" s="671"/>
    </row>
    <row r="148" spans="1:4" ht="16.5">
      <c r="A148" s="668"/>
      <c r="B148" s="669"/>
      <c r="C148" s="670"/>
      <c r="D148" s="671"/>
    </row>
    <row r="149" spans="1:4" ht="16.5">
      <c r="A149" s="668"/>
      <c r="B149" s="669"/>
      <c r="C149" s="670"/>
      <c r="D149" s="671"/>
    </row>
    <row r="150" spans="1:4" ht="170.25" customHeight="1">
      <c r="A150" s="668"/>
      <c r="B150" s="669"/>
      <c r="C150" s="670"/>
      <c r="D150" s="671"/>
    </row>
    <row r="151" spans="1:4" ht="16.5">
      <c r="A151" s="668"/>
      <c r="B151" s="669"/>
      <c r="C151" s="670"/>
      <c r="D151" s="671"/>
    </row>
    <row r="152" spans="1:4" ht="16.5">
      <c r="A152" s="668"/>
      <c r="B152" s="669"/>
      <c r="C152" s="670"/>
      <c r="D152" s="671"/>
    </row>
    <row r="153" spans="1:4" ht="170.25" customHeight="1">
      <c r="A153" s="668"/>
      <c r="B153" s="669"/>
      <c r="C153" s="670"/>
      <c r="D153" s="671"/>
    </row>
    <row r="154" spans="1:4" ht="16.5">
      <c r="A154" s="668"/>
      <c r="B154" s="669"/>
      <c r="C154" s="670"/>
      <c r="D154" s="671"/>
    </row>
    <row r="155" spans="1:4" ht="16.5">
      <c r="A155" s="668"/>
      <c r="B155" s="669"/>
      <c r="C155" s="670"/>
      <c r="D155" s="671"/>
    </row>
    <row r="156" spans="1:4" ht="170.25" customHeight="1">
      <c r="A156" s="668"/>
      <c r="B156" s="669"/>
      <c r="C156" s="670"/>
      <c r="D156" s="671"/>
    </row>
    <row r="157" spans="1:4" ht="16.5">
      <c r="A157" s="668"/>
      <c r="B157" s="669"/>
      <c r="C157" s="670"/>
      <c r="D157" s="671"/>
    </row>
    <row r="158" spans="1:4" ht="16.5">
      <c r="A158" s="668"/>
      <c r="B158" s="669"/>
      <c r="C158" s="670"/>
      <c r="D158" s="671"/>
    </row>
    <row r="159" spans="1:4" ht="170.25" customHeight="1">
      <c r="A159" s="668"/>
      <c r="B159" s="669"/>
      <c r="C159" s="670"/>
      <c r="D159" s="671"/>
    </row>
    <row r="160" spans="1:4" ht="16.5">
      <c r="A160" s="668"/>
      <c r="B160" s="669"/>
      <c r="C160" s="670"/>
      <c r="D160" s="671"/>
    </row>
    <row r="161" spans="1:4" ht="16.5">
      <c r="A161" s="668"/>
      <c r="B161" s="669"/>
      <c r="C161" s="670"/>
      <c r="D161" s="671"/>
    </row>
    <row r="162" spans="1:4" ht="170.25" customHeight="1">
      <c r="A162" s="668"/>
      <c r="B162" s="669"/>
      <c r="C162" s="670"/>
      <c r="D162" s="671"/>
    </row>
    <row r="163" spans="1:4" ht="16.5">
      <c r="A163" s="668"/>
      <c r="B163" s="669"/>
      <c r="C163" s="670"/>
      <c r="D163" s="671"/>
    </row>
    <row r="164" spans="1:4" ht="16.5">
      <c r="A164" s="668"/>
      <c r="B164" s="669"/>
      <c r="C164" s="670"/>
      <c r="D164" s="671"/>
    </row>
    <row r="165" spans="1:4" ht="170.25" customHeight="1">
      <c r="A165" s="668"/>
      <c r="B165" s="669"/>
      <c r="C165" s="670"/>
      <c r="D165" s="671"/>
    </row>
    <row r="166" spans="1:4" ht="16.5">
      <c r="A166" s="668"/>
      <c r="B166" s="669"/>
      <c r="C166" s="670"/>
      <c r="D166" s="671"/>
    </row>
    <row r="167" spans="1:4" ht="16.5">
      <c r="A167" s="668"/>
      <c r="B167" s="669"/>
      <c r="C167" s="670"/>
      <c r="D167" s="671"/>
    </row>
    <row r="168" spans="1:4" ht="170.25" customHeight="1">
      <c r="A168" s="668"/>
      <c r="B168" s="669"/>
      <c r="C168" s="670"/>
      <c r="D168" s="671"/>
    </row>
    <row r="169" spans="1:4" ht="16.5">
      <c r="A169" s="668"/>
      <c r="B169" s="669"/>
      <c r="C169" s="670"/>
      <c r="D169" s="671"/>
    </row>
    <row r="170" spans="1:4" ht="16.5">
      <c r="A170" s="668"/>
      <c r="B170" s="669"/>
      <c r="C170" s="670"/>
      <c r="D170" s="671"/>
    </row>
    <row r="171" spans="1:4" ht="170.25" customHeight="1">
      <c r="A171" s="668"/>
      <c r="B171" s="669"/>
      <c r="C171" s="670"/>
      <c r="D171" s="671"/>
    </row>
    <row r="172" spans="1:4" ht="16.5">
      <c r="A172" s="668"/>
      <c r="B172" s="669"/>
      <c r="C172" s="670"/>
      <c r="D172" s="671"/>
    </row>
    <row r="173" spans="1:4" ht="16.5">
      <c r="A173" s="668"/>
      <c r="B173" s="669"/>
      <c r="C173" s="670"/>
      <c r="D173" s="671"/>
    </row>
    <row r="174" spans="1:4" ht="170.25" customHeight="1">
      <c r="A174" s="668"/>
      <c r="B174" s="669"/>
      <c r="C174" s="670"/>
      <c r="D174" s="671"/>
    </row>
    <row r="175" spans="1:4" ht="16.5">
      <c r="A175" s="668"/>
      <c r="B175" s="669"/>
      <c r="C175" s="670"/>
      <c r="D175" s="671"/>
    </row>
    <row r="176" spans="1:4" ht="16.5">
      <c r="A176" s="668"/>
      <c r="B176" s="669"/>
      <c r="C176" s="670"/>
      <c r="D176" s="671"/>
    </row>
    <row r="177" spans="1:4" ht="170.25" customHeight="1">
      <c r="A177" s="668"/>
      <c r="B177" s="669"/>
      <c r="C177" s="670"/>
      <c r="D177" s="671"/>
    </row>
    <row r="178" spans="1:4" ht="16.5">
      <c r="A178" s="668"/>
      <c r="B178" s="669"/>
      <c r="C178" s="670"/>
      <c r="D178" s="671"/>
    </row>
    <row r="179" spans="1:4" ht="16.5">
      <c r="A179" s="668"/>
      <c r="B179" s="669"/>
      <c r="C179" s="670"/>
      <c r="D179" s="671"/>
    </row>
    <row r="180" spans="1:4" ht="170.25" customHeight="1">
      <c r="A180" s="668"/>
      <c r="B180" s="669"/>
      <c r="C180" s="670"/>
      <c r="D180" s="671"/>
    </row>
    <row r="181" spans="1:4" ht="16.5">
      <c r="A181" s="668"/>
      <c r="B181" s="669"/>
      <c r="C181" s="670"/>
      <c r="D181" s="671"/>
    </row>
    <row r="182" spans="1:4" ht="16.5">
      <c r="A182" s="668"/>
      <c r="B182" s="669"/>
      <c r="C182" s="670"/>
      <c r="D182" s="671"/>
    </row>
    <row r="183" spans="1:4" ht="170.25" customHeight="1">
      <c r="A183" s="668"/>
      <c r="B183" s="669"/>
      <c r="C183" s="670"/>
      <c r="D183" s="671"/>
    </row>
    <row r="184" spans="1:4" ht="16.5">
      <c r="A184" s="668"/>
      <c r="B184" s="669"/>
      <c r="C184" s="670"/>
      <c r="D184" s="671"/>
    </row>
    <row r="185" spans="1:4" ht="16.5">
      <c r="A185" s="668"/>
      <c r="B185" s="669"/>
      <c r="C185" s="670"/>
      <c r="D185" s="671"/>
    </row>
    <row r="186" spans="1:4" ht="170.25" customHeight="1">
      <c r="A186" s="668"/>
      <c r="B186" s="669"/>
      <c r="C186" s="670"/>
      <c r="D186" s="671"/>
    </row>
    <row r="187" spans="1:4" ht="16.5">
      <c r="A187" s="668"/>
      <c r="B187" s="669"/>
      <c r="C187" s="670"/>
      <c r="D187" s="671"/>
    </row>
    <row r="188" spans="1:4" ht="16.5">
      <c r="A188" s="668"/>
      <c r="B188" s="669"/>
      <c r="C188" s="670"/>
      <c r="D188" s="671"/>
    </row>
    <row r="189" spans="1:4" ht="170.25" customHeight="1">
      <c r="A189" s="668"/>
      <c r="B189" s="669"/>
      <c r="C189" s="670"/>
      <c r="D189" s="671"/>
    </row>
    <row r="190" spans="1:4" ht="16.5">
      <c r="A190" s="668"/>
      <c r="B190" s="669"/>
      <c r="C190" s="670"/>
      <c r="D190" s="671"/>
    </row>
    <row r="191" spans="1:4" ht="16.5">
      <c r="A191" s="668"/>
      <c r="B191" s="669"/>
      <c r="C191" s="670"/>
      <c r="D191" s="671"/>
    </row>
    <row r="192" spans="1:4" ht="170.25" customHeight="1">
      <c r="A192" s="668"/>
      <c r="B192" s="669"/>
      <c r="C192" s="670"/>
      <c r="D192" s="671"/>
    </row>
    <row r="193" spans="1:4" ht="16.5">
      <c r="A193" s="668"/>
      <c r="B193" s="669"/>
      <c r="C193" s="670"/>
      <c r="D193" s="671"/>
    </row>
    <row r="194" spans="1:4" ht="16.5">
      <c r="A194" s="668"/>
      <c r="B194" s="669"/>
      <c r="C194" s="670"/>
      <c r="D194" s="671"/>
    </row>
    <row r="195" spans="1:4" ht="170.25" customHeight="1">
      <c r="A195" s="668"/>
      <c r="B195" s="669"/>
      <c r="C195" s="670"/>
      <c r="D195" s="671"/>
    </row>
    <row r="196" spans="1:4" ht="16.5">
      <c r="A196" s="668"/>
      <c r="B196" s="669"/>
      <c r="C196" s="670"/>
      <c r="D196" s="671"/>
    </row>
    <row r="197" spans="1:4" ht="16.5">
      <c r="A197" s="668"/>
      <c r="B197" s="669"/>
      <c r="C197" s="670"/>
      <c r="D197" s="671"/>
    </row>
    <row r="198" spans="1:4" ht="170.25" customHeight="1">
      <c r="A198" s="668"/>
      <c r="B198" s="669"/>
      <c r="C198" s="670"/>
      <c r="D198" s="671"/>
    </row>
    <row r="199" spans="1:4" ht="16.5">
      <c r="A199" s="668"/>
      <c r="B199" s="669"/>
      <c r="C199" s="670"/>
      <c r="D199" s="671"/>
    </row>
    <row r="200" spans="1:4" ht="16.5">
      <c r="A200" s="668"/>
      <c r="B200" s="669"/>
      <c r="C200" s="670"/>
      <c r="D200" s="671"/>
    </row>
    <row r="201" spans="1:4" ht="170.25" customHeight="1">
      <c r="A201" s="668"/>
      <c r="B201" s="669"/>
      <c r="C201" s="670"/>
      <c r="D201" s="671"/>
    </row>
    <row r="202" spans="1:4" ht="16.5">
      <c r="A202" s="668"/>
      <c r="B202" s="669"/>
      <c r="C202" s="670"/>
      <c r="D202" s="671"/>
    </row>
    <row r="203" spans="1:4" ht="16.5">
      <c r="A203" s="668"/>
      <c r="B203" s="669"/>
      <c r="C203" s="670"/>
      <c r="D203" s="671"/>
    </row>
    <row r="204" spans="1:4" ht="170.25" customHeight="1">
      <c r="A204" s="668"/>
      <c r="B204" s="669"/>
      <c r="C204" s="670"/>
      <c r="D204" s="671"/>
    </row>
    <row r="205" spans="1:4" ht="16.5">
      <c r="A205" s="668"/>
      <c r="B205" s="669"/>
      <c r="C205" s="670"/>
      <c r="D205" s="671"/>
    </row>
    <row r="206" spans="1:4" ht="16.5">
      <c r="A206" s="668"/>
      <c r="B206" s="669"/>
      <c r="C206" s="670"/>
      <c r="D206" s="671"/>
    </row>
    <row r="207" spans="1:4" ht="170.25" customHeight="1">
      <c r="A207" s="668"/>
      <c r="B207" s="669"/>
      <c r="C207" s="670"/>
      <c r="D207" s="671"/>
    </row>
    <row r="208" spans="1:4" ht="16.5">
      <c r="A208" s="668"/>
      <c r="B208" s="669"/>
      <c r="C208" s="670"/>
      <c r="D208" s="671"/>
    </row>
    <row r="209" spans="1:4" ht="16.5">
      <c r="A209" s="668"/>
      <c r="B209" s="669"/>
      <c r="C209" s="670"/>
      <c r="D209" s="671"/>
    </row>
    <row r="210" spans="1:4" ht="170.25" customHeight="1">
      <c r="A210" s="668"/>
      <c r="B210" s="669"/>
      <c r="C210" s="670"/>
      <c r="D210" s="671"/>
    </row>
    <row r="211" spans="1:4" ht="16.5">
      <c r="A211" s="668"/>
      <c r="B211" s="669"/>
      <c r="C211" s="670"/>
      <c r="D211" s="671"/>
    </row>
    <row r="212" spans="1:4" ht="16.5">
      <c r="A212" s="668"/>
      <c r="B212" s="669"/>
      <c r="C212" s="670"/>
      <c r="D212" s="671"/>
    </row>
    <row r="213" spans="1:4" ht="170.25" customHeight="1">
      <c r="A213" s="668"/>
      <c r="B213" s="669"/>
      <c r="C213" s="670"/>
      <c r="D213" s="671"/>
    </row>
    <row r="214" spans="1:4" ht="16.5">
      <c r="A214" s="668"/>
      <c r="B214" s="669"/>
      <c r="C214" s="670"/>
      <c r="D214" s="671"/>
    </row>
    <row r="215" spans="1:4" ht="16.5">
      <c r="A215" s="668"/>
      <c r="B215" s="669"/>
      <c r="C215" s="670"/>
      <c r="D215" s="671"/>
    </row>
    <row r="216" spans="1:4" ht="170.25" customHeight="1">
      <c r="A216" s="668"/>
      <c r="B216" s="669"/>
      <c r="C216" s="670"/>
      <c r="D216" s="671"/>
    </row>
    <row r="217" spans="1:4" ht="16.5">
      <c r="A217" s="668"/>
      <c r="B217" s="669"/>
      <c r="C217" s="670"/>
      <c r="D217" s="671"/>
    </row>
    <row r="218" spans="1:4" ht="16.5">
      <c r="A218" s="668"/>
      <c r="B218" s="669"/>
      <c r="C218" s="670"/>
      <c r="D218" s="671"/>
    </row>
    <row r="219" spans="1:4" ht="170.25" customHeight="1">
      <c r="A219" s="668"/>
      <c r="B219" s="669"/>
      <c r="C219" s="670"/>
      <c r="D219" s="671"/>
    </row>
    <row r="220" spans="1:4" ht="16.5">
      <c r="A220" s="668"/>
      <c r="B220" s="669"/>
      <c r="C220" s="670"/>
      <c r="D220" s="671"/>
    </row>
    <row r="221" spans="1:4" ht="16.5">
      <c r="A221" s="668"/>
      <c r="B221" s="669"/>
      <c r="C221" s="670"/>
      <c r="D221" s="671"/>
    </row>
    <row r="222" spans="1:4" ht="170.25" customHeight="1">
      <c r="A222" s="668"/>
      <c r="B222" s="669"/>
      <c r="C222" s="670"/>
      <c r="D222" s="671"/>
    </row>
    <row r="223" spans="1:4" ht="16.5">
      <c r="A223" s="668"/>
      <c r="B223" s="669"/>
      <c r="C223" s="670"/>
      <c r="D223" s="671"/>
    </row>
    <row r="224" spans="1:4" ht="16.5">
      <c r="A224" s="668"/>
      <c r="B224" s="669"/>
      <c r="C224" s="670"/>
      <c r="D224" s="671"/>
    </row>
    <row r="225" spans="1:4" ht="170.25" customHeight="1">
      <c r="A225" s="668"/>
      <c r="B225" s="669"/>
      <c r="C225" s="670"/>
      <c r="D225" s="671"/>
    </row>
    <row r="226" spans="1:4" ht="16.5">
      <c r="A226" s="668"/>
      <c r="B226" s="669"/>
      <c r="C226" s="670"/>
      <c r="D226" s="671"/>
    </row>
    <row r="227" spans="1:4" ht="16.5">
      <c r="A227" s="668"/>
      <c r="B227" s="669"/>
      <c r="C227" s="670"/>
      <c r="D227" s="671"/>
    </row>
    <row r="228" spans="1:4" ht="170.25" customHeight="1">
      <c r="A228" s="668"/>
      <c r="B228" s="669"/>
      <c r="C228" s="670"/>
      <c r="D228" s="671"/>
    </row>
    <row r="229" spans="1:4" ht="16.5">
      <c r="A229" s="668"/>
      <c r="B229" s="669"/>
      <c r="C229" s="670"/>
      <c r="D229" s="671"/>
    </row>
    <row r="230" spans="1:4" ht="16.5">
      <c r="A230" s="668"/>
      <c r="B230" s="669"/>
      <c r="C230" s="670"/>
      <c r="D230" s="671"/>
    </row>
    <row r="231" spans="1:4" ht="170.25" customHeight="1">
      <c r="A231" s="668"/>
      <c r="B231" s="669"/>
      <c r="C231" s="670"/>
      <c r="D231" s="671"/>
    </row>
    <row r="232" spans="1:4" ht="16.5">
      <c r="A232" s="668"/>
      <c r="B232" s="669"/>
      <c r="C232" s="670"/>
      <c r="D232" s="671"/>
    </row>
    <row r="233" spans="1:4" ht="16.5">
      <c r="A233" s="668"/>
      <c r="B233" s="669"/>
      <c r="C233" s="670"/>
      <c r="D233" s="671"/>
    </row>
    <row r="234" spans="1:4" ht="170.25" customHeight="1">
      <c r="A234" s="668"/>
      <c r="B234" s="669"/>
      <c r="C234" s="670"/>
      <c r="D234" s="671"/>
    </row>
    <row r="235" spans="1:4" ht="16.5">
      <c r="A235" s="668"/>
      <c r="B235" s="669"/>
      <c r="C235" s="670"/>
      <c r="D235" s="671"/>
    </row>
    <row r="236" spans="1:4" ht="16.5">
      <c r="A236" s="668"/>
      <c r="B236" s="669"/>
      <c r="C236" s="670"/>
      <c r="D236" s="671"/>
    </row>
    <row r="237" spans="1:4" ht="170.25" customHeight="1">
      <c r="A237" s="668"/>
      <c r="B237" s="669"/>
      <c r="C237" s="670"/>
      <c r="D237" s="671"/>
    </row>
    <row r="238" spans="1:4" ht="16.5">
      <c r="A238" s="668"/>
      <c r="B238" s="669"/>
      <c r="C238" s="670"/>
      <c r="D238" s="671"/>
    </row>
    <row r="239" spans="1:4" ht="16.5">
      <c r="A239" s="668"/>
      <c r="B239" s="669"/>
      <c r="C239" s="670"/>
      <c r="D239" s="671"/>
    </row>
    <row r="240" spans="1:4" ht="170.25" customHeight="1">
      <c r="A240" s="668"/>
      <c r="B240" s="669"/>
      <c r="C240" s="670"/>
      <c r="D240" s="671"/>
    </row>
    <row r="241" spans="1:4" ht="16.5">
      <c r="A241" s="668"/>
      <c r="B241" s="669"/>
      <c r="C241" s="670"/>
      <c r="D241" s="671"/>
    </row>
    <row r="242" spans="1:4" ht="16.5">
      <c r="A242" s="668"/>
      <c r="B242" s="669"/>
      <c r="C242" s="670"/>
      <c r="D242" s="671"/>
    </row>
    <row r="243" spans="1:4" ht="170.25" customHeight="1">
      <c r="A243" s="668"/>
      <c r="B243" s="669"/>
      <c r="C243" s="670"/>
      <c r="D243" s="671"/>
    </row>
    <row r="244" spans="1:4" ht="16.5">
      <c r="A244" s="668"/>
      <c r="B244" s="669"/>
      <c r="C244" s="670"/>
      <c r="D244" s="671"/>
    </row>
    <row r="245" spans="1:4" ht="16.5">
      <c r="A245" s="668"/>
      <c r="B245" s="669"/>
      <c r="C245" s="670"/>
      <c r="D245" s="671"/>
    </row>
    <row r="246" spans="1:4" ht="170.25" customHeight="1">
      <c r="A246" s="668"/>
      <c r="B246" s="669"/>
      <c r="C246" s="670"/>
      <c r="D246" s="671"/>
    </row>
    <row r="247" spans="1:4" ht="16.5">
      <c r="A247" s="668"/>
      <c r="B247" s="669"/>
      <c r="C247" s="670"/>
      <c r="D247" s="671"/>
    </row>
    <row r="248" spans="1:4" ht="16.5">
      <c r="A248" s="668"/>
      <c r="B248" s="669"/>
      <c r="C248" s="670"/>
      <c r="D248" s="671"/>
    </row>
    <row r="249" spans="1:4" ht="170.25" customHeight="1">
      <c r="A249" s="668"/>
      <c r="B249" s="669"/>
      <c r="C249" s="670"/>
      <c r="D249" s="671"/>
    </row>
    <row r="250" spans="1:4" ht="16.5">
      <c r="A250" s="668"/>
      <c r="B250" s="669"/>
      <c r="C250" s="670"/>
      <c r="D250" s="671"/>
    </row>
    <row r="251" spans="1:4" ht="16.5">
      <c r="A251" s="668"/>
      <c r="B251" s="669"/>
      <c r="C251" s="670"/>
      <c r="D251" s="671"/>
    </row>
    <row r="252" spans="1:4" ht="170.25" customHeight="1">
      <c r="A252" s="668"/>
      <c r="B252" s="669"/>
      <c r="C252" s="670"/>
      <c r="D252" s="671"/>
    </row>
    <row r="253" spans="1:4" ht="16.5">
      <c r="A253" s="668"/>
      <c r="B253" s="669"/>
      <c r="C253" s="670"/>
      <c r="D253" s="671"/>
    </row>
    <row r="254" spans="1:4" ht="16.5">
      <c r="A254" s="668"/>
      <c r="B254" s="669"/>
      <c r="C254" s="670"/>
      <c r="D254" s="671"/>
    </row>
    <row r="255" spans="1:4" ht="170.25" customHeight="1">
      <c r="A255" s="668"/>
      <c r="B255" s="669"/>
      <c r="C255" s="670"/>
      <c r="D255" s="671"/>
    </row>
    <row r="256" spans="1:4" ht="16.5">
      <c r="A256" s="668"/>
      <c r="B256" s="669"/>
      <c r="C256" s="670"/>
      <c r="D256" s="671"/>
    </row>
    <row r="257" spans="1:4" ht="16.5">
      <c r="A257" s="668"/>
      <c r="B257" s="669"/>
      <c r="C257" s="670"/>
      <c r="D257" s="671"/>
    </row>
    <row r="258" spans="1:4" ht="170.25" customHeight="1">
      <c r="A258" s="668"/>
      <c r="B258" s="669"/>
      <c r="C258" s="670"/>
      <c r="D258" s="671"/>
    </row>
    <row r="259" spans="1:4" ht="16.5">
      <c r="A259" s="668"/>
      <c r="B259" s="669"/>
      <c r="C259" s="670"/>
      <c r="D259" s="671"/>
    </row>
    <row r="260" spans="1:4" ht="16.5">
      <c r="A260" s="668"/>
      <c r="B260" s="669"/>
      <c r="C260" s="670"/>
      <c r="D260" s="671"/>
    </row>
    <row r="261" spans="1:4" ht="170.25" customHeight="1">
      <c r="A261" s="668"/>
      <c r="B261" s="669"/>
      <c r="C261" s="670"/>
      <c r="D261" s="671"/>
    </row>
    <row r="262" spans="1:4" ht="16.5">
      <c r="A262" s="668"/>
      <c r="B262" s="669"/>
      <c r="C262" s="670"/>
      <c r="D262" s="671"/>
    </row>
    <row r="263" spans="1:4" ht="16.5">
      <c r="A263" s="668"/>
      <c r="B263" s="669"/>
      <c r="C263" s="670"/>
      <c r="D263" s="671"/>
    </row>
    <row r="264" spans="1:4" ht="170.25" customHeight="1">
      <c r="A264" s="668"/>
      <c r="B264" s="669"/>
      <c r="C264" s="670"/>
      <c r="D264" s="671"/>
    </row>
    <row r="265" spans="1:4" ht="16.5">
      <c r="A265" s="668"/>
      <c r="B265" s="669"/>
      <c r="C265" s="670"/>
      <c r="D265" s="671"/>
    </row>
    <row r="266" spans="1:4" ht="16.5">
      <c r="A266" s="668"/>
      <c r="B266" s="669"/>
      <c r="C266" s="670"/>
      <c r="D266" s="671"/>
    </row>
    <row r="267" spans="1:4" ht="170.25" customHeight="1">
      <c r="A267" s="668"/>
      <c r="B267" s="669"/>
      <c r="C267" s="670"/>
      <c r="D267" s="671"/>
    </row>
    <row r="268" spans="1:4" ht="16.5">
      <c r="A268" s="668"/>
      <c r="B268" s="669"/>
      <c r="C268" s="670"/>
      <c r="D268" s="671"/>
    </row>
    <row r="269" spans="1:4" ht="16.5">
      <c r="A269" s="668"/>
      <c r="B269" s="669"/>
      <c r="C269" s="670"/>
      <c r="D269" s="671"/>
    </row>
    <row r="270" spans="1:4" ht="170.25" customHeight="1">
      <c r="A270" s="668"/>
      <c r="B270" s="669"/>
      <c r="C270" s="670"/>
      <c r="D270" s="671"/>
    </row>
    <row r="271" spans="1:4" ht="16.5">
      <c r="A271" s="668"/>
      <c r="B271" s="669"/>
      <c r="C271" s="670"/>
      <c r="D271" s="671"/>
    </row>
    <row r="272" spans="1:4" ht="16.5">
      <c r="A272" s="668"/>
      <c r="B272" s="669"/>
      <c r="C272" s="670"/>
      <c r="D272" s="671"/>
    </row>
    <row r="273" spans="1:4" ht="170.25" customHeight="1">
      <c r="A273" s="668"/>
      <c r="B273" s="669"/>
      <c r="C273" s="670"/>
      <c r="D273" s="671"/>
    </row>
    <row r="274" spans="1:4" ht="16.5">
      <c r="A274" s="668"/>
      <c r="B274" s="669"/>
      <c r="C274" s="670"/>
      <c r="D274" s="671"/>
    </row>
    <row r="275" spans="1:4" ht="16.5">
      <c r="A275" s="668"/>
      <c r="B275" s="669"/>
      <c r="C275" s="670"/>
      <c r="D275" s="671"/>
    </row>
    <row r="276" spans="1:4" ht="170.25" customHeight="1">
      <c r="A276" s="668"/>
      <c r="B276" s="669"/>
      <c r="C276" s="670"/>
      <c r="D276" s="671"/>
    </row>
    <row r="277" spans="1:4" ht="16.5">
      <c r="A277" s="668"/>
      <c r="B277" s="669"/>
      <c r="C277" s="670"/>
      <c r="D277" s="671"/>
    </row>
    <row r="278" spans="1:4" ht="16.5">
      <c r="A278" s="668"/>
      <c r="B278" s="669"/>
      <c r="C278" s="670"/>
      <c r="D278" s="671"/>
    </row>
    <row r="279" spans="1:4" ht="170.25" customHeight="1">
      <c r="A279" s="668"/>
      <c r="B279" s="669"/>
      <c r="C279" s="670"/>
      <c r="D279" s="671"/>
    </row>
    <row r="280" spans="1:4" ht="16.5">
      <c r="A280" s="668"/>
      <c r="B280" s="669"/>
      <c r="C280" s="670"/>
      <c r="D280" s="671"/>
    </row>
    <row r="281" spans="1:4" ht="16.5">
      <c r="A281" s="668"/>
      <c r="B281" s="669"/>
      <c r="C281" s="670"/>
      <c r="D281" s="671"/>
    </row>
    <row r="282" spans="1:4" ht="170.25" customHeight="1">
      <c r="A282" s="668"/>
      <c r="B282" s="669"/>
      <c r="C282" s="670"/>
      <c r="D282" s="671"/>
    </row>
    <row r="283" spans="1:4" ht="16.5">
      <c r="A283" s="668"/>
      <c r="B283" s="669"/>
      <c r="C283" s="670"/>
      <c r="D283" s="671"/>
    </row>
    <row r="284" spans="1:4" ht="16.5">
      <c r="A284" s="668"/>
      <c r="B284" s="669"/>
      <c r="C284" s="670"/>
      <c r="D284" s="671"/>
    </row>
    <row r="285" spans="1:4" ht="170.25" customHeight="1">
      <c r="A285" s="668"/>
      <c r="B285" s="669"/>
      <c r="C285" s="670"/>
      <c r="D285" s="671"/>
    </row>
    <row r="286" spans="1:4" ht="16.5">
      <c r="A286" s="668"/>
      <c r="B286" s="669"/>
      <c r="C286" s="670"/>
      <c r="D286" s="671"/>
    </row>
    <row r="287" spans="1:4" ht="16.5">
      <c r="A287" s="668"/>
      <c r="B287" s="669"/>
      <c r="C287" s="670"/>
      <c r="D287" s="671"/>
    </row>
    <row r="288" spans="1:4" ht="170.25" customHeight="1">
      <c r="A288" s="668"/>
      <c r="B288" s="669"/>
      <c r="C288" s="670"/>
      <c r="D288" s="671"/>
    </row>
    <row r="289" spans="1:4" ht="16.5">
      <c r="A289" s="668"/>
      <c r="B289" s="669"/>
      <c r="C289" s="670"/>
      <c r="D289" s="671"/>
    </row>
    <row r="290" spans="1:4" ht="16.5">
      <c r="A290" s="668"/>
      <c r="B290" s="669"/>
      <c r="C290" s="670"/>
      <c r="D290" s="671"/>
    </row>
    <row r="291" spans="1:4" ht="170.25" customHeight="1">
      <c r="A291" s="668"/>
      <c r="B291" s="669"/>
      <c r="C291" s="670"/>
      <c r="D291" s="671"/>
    </row>
    <row r="292" spans="1:4" ht="16.5">
      <c r="A292" s="668"/>
      <c r="B292" s="669"/>
      <c r="C292" s="670"/>
      <c r="D292" s="671"/>
    </row>
    <row r="293" spans="1:4" ht="16.5">
      <c r="A293" s="668"/>
      <c r="B293" s="669"/>
      <c r="C293" s="670"/>
      <c r="D293" s="671"/>
    </row>
    <row r="294" spans="1:4" ht="170.25" customHeight="1">
      <c r="A294" s="668"/>
      <c r="B294" s="669"/>
      <c r="C294" s="670"/>
      <c r="D294" s="671"/>
    </row>
    <row r="295" spans="1:4" ht="16.5">
      <c r="A295" s="668"/>
      <c r="B295" s="669"/>
      <c r="C295" s="670"/>
      <c r="D295" s="671"/>
    </row>
    <row r="296" spans="1:4" ht="16.5">
      <c r="A296" s="668"/>
      <c r="B296" s="669"/>
      <c r="C296" s="670"/>
      <c r="D296" s="671"/>
    </row>
    <row r="297" spans="1:4" ht="170.25" customHeight="1">
      <c r="A297" s="668"/>
      <c r="B297" s="669"/>
      <c r="C297" s="670"/>
      <c r="D297" s="671"/>
    </row>
    <row r="298" spans="1:4" ht="16.5">
      <c r="A298" s="668"/>
      <c r="B298" s="669"/>
      <c r="C298" s="670"/>
      <c r="D298" s="671"/>
    </row>
    <row r="299" spans="1:4" ht="16.5">
      <c r="A299" s="668"/>
      <c r="B299" s="669"/>
      <c r="C299" s="670"/>
      <c r="D299" s="671"/>
    </row>
    <row r="300" spans="1:4" ht="170.25" customHeight="1">
      <c r="A300" s="668"/>
      <c r="B300" s="669"/>
      <c r="C300" s="670"/>
      <c r="D300" s="671"/>
    </row>
    <row r="301" spans="1:4" ht="16.5">
      <c r="A301" s="668"/>
      <c r="B301" s="669"/>
      <c r="C301" s="670"/>
      <c r="D301" s="671"/>
    </row>
    <row r="302" spans="1:4" ht="16.5">
      <c r="A302" s="668"/>
      <c r="B302" s="669"/>
      <c r="C302" s="670"/>
      <c r="D302" s="671"/>
    </row>
    <row r="303" spans="1:4" ht="170.25" customHeight="1">
      <c r="A303" s="668"/>
      <c r="B303" s="669"/>
      <c r="C303" s="670"/>
      <c r="D303" s="671"/>
    </row>
    <row r="304" spans="1:4" ht="16.5">
      <c r="A304" s="668"/>
      <c r="B304" s="669"/>
      <c r="C304" s="670"/>
      <c r="D304" s="671"/>
    </row>
    <row r="305" spans="1:4" ht="16.5">
      <c r="A305" s="668"/>
      <c r="B305" s="669"/>
      <c r="C305" s="670"/>
      <c r="D305" s="671"/>
    </row>
    <row r="306" spans="1:4" ht="170.25" customHeight="1">
      <c r="A306" s="668"/>
      <c r="B306" s="669"/>
      <c r="C306" s="670"/>
      <c r="D306" s="671"/>
    </row>
    <row r="307" spans="1:4" ht="16.5">
      <c r="A307" s="668"/>
      <c r="B307" s="669"/>
      <c r="C307" s="670"/>
      <c r="D307" s="671"/>
    </row>
    <row r="308" spans="1:4" ht="16.5">
      <c r="A308" s="668"/>
      <c r="B308" s="669"/>
      <c r="C308" s="670"/>
      <c r="D308" s="671"/>
    </row>
    <row r="309" spans="1:4" ht="170.25" customHeight="1">
      <c r="A309" s="668"/>
      <c r="B309" s="669"/>
      <c r="C309" s="670"/>
      <c r="D309" s="671"/>
    </row>
    <row r="310" spans="1:4" ht="16.5">
      <c r="A310" s="668"/>
      <c r="B310" s="669"/>
      <c r="C310" s="670"/>
      <c r="D310" s="671"/>
    </row>
    <row r="311" spans="1:4" ht="16.5">
      <c r="A311" s="668"/>
      <c r="B311" s="669"/>
      <c r="C311" s="670"/>
      <c r="D311" s="671"/>
    </row>
    <row r="312" spans="1:4" ht="170.25" customHeight="1">
      <c r="A312" s="668"/>
      <c r="B312" s="669"/>
      <c r="C312" s="670"/>
      <c r="D312" s="671"/>
    </row>
    <row r="313" spans="1:4" ht="16.5">
      <c r="A313" s="668"/>
      <c r="B313" s="669"/>
      <c r="C313" s="670"/>
      <c r="D313" s="671"/>
    </row>
    <row r="314" spans="1:4" ht="16.5">
      <c r="A314" s="668"/>
      <c r="B314" s="669"/>
      <c r="C314" s="670"/>
      <c r="D314" s="671"/>
    </row>
    <row r="315" spans="1:4" ht="170.25" customHeight="1">
      <c r="A315" s="668"/>
      <c r="B315" s="669"/>
      <c r="C315" s="670"/>
      <c r="D315" s="671"/>
    </row>
    <row r="316" spans="1:4" ht="16.5">
      <c r="A316" s="668"/>
      <c r="B316" s="669"/>
      <c r="C316" s="670"/>
      <c r="D316" s="671"/>
    </row>
    <row r="317" spans="1:4" ht="16.5">
      <c r="A317" s="668"/>
      <c r="B317" s="669"/>
      <c r="C317" s="670"/>
      <c r="D317" s="671"/>
    </row>
    <row r="318" spans="1:4" ht="170.25" customHeight="1">
      <c r="A318" s="668"/>
      <c r="B318" s="669"/>
      <c r="C318" s="670"/>
      <c r="D318" s="671"/>
    </row>
    <row r="319" spans="1:4" ht="16.5">
      <c r="A319" s="668"/>
      <c r="B319" s="669"/>
      <c r="C319" s="670"/>
      <c r="D319" s="671"/>
    </row>
    <row r="320" spans="1:4" ht="16.5">
      <c r="A320" s="668"/>
      <c r="B320" s="669"/>
      <c r="C320" s="670"/>
      <c r="D320" s="671"/>
    </row>
    <row r="321" spans="1:4" ht="170.25" customHeight="1">
      <c r="A321" s="668"/>
      <c r="B321" s="669"/>
      <c r="C321" s="670"/>
      <c r="D321" s="671"/>
    </row>
    <row r="322" spans="1:4" ht="16.5">
      <c r="A322" s="668"/>
      <c r="B322" s="669"/>
      <c r="C322" s="670"/>
      <c r="D322" s="671"/>
    </row>
    <row r="323" spans="1:4" ht="16.5">
      <c r="A323" s="668"/>
      <c r="B323" s="669"/>
      <c r="C323" s="670"/>
      <c r="D323" s="671"/>
    </row>
    <row r="324" spans="1:4" ht="170.25" customHeight="1">
      <c r="A324" s="668"/>
      <c r="B324" s="669"/>
      <c r="C324" s="670"/>
      <c r="D324" s="671"/>
    </row>
    <row r="325" spans="1:4" ht="16.5">
      <c r="A325" s="668"/>
      <c r="B325" s="669"/>
      <c r="C325" s="670"/>
      <c r="D325" s="671"/>
    </row>
    <row r="326" spans="1:4" ht="16.5">
      <c r="A326" s="668"/>
      <c r="B326" s="669"/>
      <c r="C326" s="670"/>
      <c r="D326" s="671"/>
    </row>
    <row r="327" spans="1:4" ht="170.25" customHeight="1">
      <c r="A327" s="668"/>
      <c r="B327" s="669"/>
      <c r="C327" s="670"/>
      <c r="D327" s="671"/>
    </row>
    <row r="328" spans="1:4" ht="16.5">
      <c r="A328" s="668"/>
      <c r="B328" s="669"/>
      <c r="C328" s="670"/>
      <c r="D328" s="671"/>
    </row>
    <row r="329" spans="1:4" ht="16.5">
      <c r="A329" s="668"/>
      <c r="B329" s="669"/>
      <c r="C329" s="670"/>
      <c r="D329" s="671"/>
    </row>
    <row r="330" spans="1:4" ht="170.25" customHeight="1">
      <c r="A330" s="668"/>
      <c r="B330" s="669"/>
      <c r="C330" s="670"/>
      <c r="D330" s="671"/>
    </row>
    <row r="331" spans="1:4" ht="16.5">
      <c r="A331" s="668"/>
      <c r="B331" s="669"/>
      <c r="C331" s="670"/>
      <c r="D331" s="671"/>
    </row>
    <row r="332" spans="1:4" ht="16.5">
      <c r="A332" s="668"/>
      <c r="B332" s="669"/>
      <c r="C332" s="670"/>
      <c r="D332" s="671"/>
    </row>
    <row r="333" spans="1:4" ht="170.25" customHeight="1">
      <c r="A333" s="668"/>
      <c r="B333" s="669"/>
      <c r="C333" s="670"/>
      <c r="D333" s="671"/>
    </row>
    <row r="334" spans="1:4" ht="16.5">
      <c r="A334" s="668"/>
      <c r="B334" s="669"/>
      <c r="C334" s="670"/>
      <c r="D334" s="671"/>
    </row>
    <row r="335" spans="1:4" ht="16.5">
      <c r="A335" s="668"/>
      <c r="B335" s="669"/>
      <c r="C335" s="670"/>
      <c r="D335" s="671"/>
    </row>
    <row r="336" spans="1:4" ht="170.25" customHeight="1">
      <c r="A336" s="668"/>
      <c r="B336" s="669"/>
      <c r="C336" s="670"/>
      <c r="D336" s="671"/>
    </row>
    <row r="337" spans="1:4" ht="16.5">
      <c r="A337" s="668"/>
      <c r="B337" s="669"/>
      <c r="C337" s="670"/>
      <c r="D337" s="671"/>
    </row>
    <row r="338" spans="1:4" ht="16.5">
      <c r="A338" s="668"/>
      <c r="B338" s="669"/>
      <c r="C338" s="670"/>
      <c r="D338" s="671"/>
    </row>
    <row r="339" spans="1:4" ht="170.25" customHeight="1">
      <c r="A339" s="668"/>
      <c r="B339" s="669"/>
      <c r="C339" s="670"/>
      <c r="D339" s="671"/>
    </row>
    <row r="340" spans="1:4" ht="16.5">
      <c r="A340" s="668"/>
      <c r="B340" s="669"/>
      <c r="C340" s="670"/>
      <c r="D340" s="671"/>
    </row>
    <row r="341" spans="1:4" ht="16.5">
      <c r="A341" s="668"/>
      <c r="B341" s="669"/>
      <c r="C341" s="670"/>
      <c r="D341" s="671"/>
    </row>
    <row r="342" spans="1:4" ht="170.25" customHeight="1">
      <c r="A342" s="668"/>
      <c r="B342" s="669"/>
      <c r="C342" s="670"/>
      <c r="D342" s="671"/>
    </row>
    <row r="343" spans="1:4" ht="16.5">
      <c r="A343" s="668"/>
      <c r="B343" s="669"/>
      <c r="C343" s="670"/>
      <c r="D343" s="671"/>
    </row>
    <row r="344" spans="1:4" ht="16.5">
      <c r="A344" s="668"/>
      <c r="B344" s="669"/>
      <c r="C344" s="670"/>
      <c r="D344" s="671"/>
    </row>
    <row r="345" spans="1:4" ht="170.25" customHeight="1">
      <c r="A345" s="668"/>
      <c r="B345" s="669"/>
      <c r="C345" s="670"/>
      <c r="D345" s="671"/>
    </row>
    <row r="346" spans="1:4" ht="16.5">
      <c r="A346" s="668"/>
      <c r="B346" s="669"/>
      <c r="C346" s="670"/>
      <c r="D346" s="671"/>
    </row>
    <row r="347" spans="1:4" ht="16.5">
      <c r="A347" s="668"/>
      <c r="B347" s="669"/>
      <c r="C347" s="670"/>
      <c r="D347" s="671"/>
    </row>
    <row r="348" spans="1:4" ht="170.25" customHeight="1">
      <c r="A348" s="668"/>
      <c r="B348" s="669"/>
      <c r="C348" s="670"/>
      <c r="D348" s="671"/>
    </row>
    <row r="349" spans="1:4" ht="16.5">
      <c r="A349" s="668"/>
      <c r="B349" s="669"/>
      <c r="C349" s="670"/>
      <c r="D349" s="671"/>
    </row>
    <row r="350" spans="1:4" ht="16.5">
      <c r="A350" s="668"/>
      <c r="B350" s="669"/>
      <c r="C350" s="670"/>
      <c r="D350" s="671"/>
    </row>
    <row r="351" spans="1:4" ht="170.25" customHeight="1">
      <c r="A351" s="668"/>
      <c r="B351" s="669"/>
      <c r="C351" s="670"/>
      <c r="D351" s="671"/>
    </row>
    <row r="352" spans="1:4" ht="16.5">
      <c r="A352" s="668"/>
      <c r="B352" s="669"/>
      <c r="C352" s="670"/>
      <c r="D352" s="671"/>
    </row>
    <row r="353" spans="1:4" ht="16.5">
      <c r="A353" s="668"/>
      <c r="B353" s="669"/>
      <c r="C353" s="670"/>
      <c r="D353" s="671"/>
    </row>
    <row r="354" spans="1:4" ht="170.25" customHeight="1">
      <c r="A354" s="668"/>
      <c r="B354" s="669"/>
      <c r="C354" s="670"/>
      <c r="D354" s="671"/>
    </row>
    <row r="355" spans="1:4" ht="16.5">
      <c r="A355" s="668"/>
      <c r="B355" s="669"/>
      <c r="C355" s="670"/>
      <c r="D355" s="671"/>
    </row>
    <row r="356" spans="1:4" ht="16.5">
      <c r="A356" s="668"/>
      <c r="B356" s="669"/>
      <c r="C356" s="670"/>
      <c r="D356" s="671"/>
    </row>
    <row r="357" spans="1:4" ht="170.25" customHeight="1">
      <c r="A357" s="668"/>
      <c r="B357" s="669"/>
      <c r="C357" s="670"/>
      <c r="D357" s="671"/>
    </row>
    <row r="358" spans="1:4" ht="16.5">
      <c r="A358" s="668"/>
      <c r="B358" s="669"/>
      <c r="C358" s="670"/>
      <c r="D358" s="671"/>
    </row>
    <row r="359" spans="1:4" ht="16.5">
      <c r="A359" s="668"/>
      <c r="B359" s="669"/>
      <c r="C359" s="670"/>
      <c r="D359" s="671"/>
    </row>
    <row r="360" spans="1:4" ht="170.25" customHeight="1">
      <c r="A360" s="668"/>
      <c r="B360" s="669"/>
      <c r="C360" s="670"/>
      <c r="D360" s="671"/>
    </row>
    <row r="361" spans="1:4" ht="16.5">
      <c r="A361" s="668"/>
      <c r="B361" s="669"/>
      <c r="C361" s="670"/>
      <c r="D361" s="671"/>
    </row>
    <row r="362" spans="1:4" ht="16.5">
      <c r="A362" s="668"/>
      <c r="B362" s="669"/>
      <c r="C362" s="670"/>
      <c r="D362" s="671"/>
    </row>
    <row r="363" spans="1:4" ht="170.25" customHeight="1">
      <c r="A363" s="668"/>
      <c r="B363" s="669"/>
      <c r="C363" s="670"/>
      <c r="D363" s="671"/>
    </row>
    <row r="364" spans="1:4" ht="16.5">
      <c r="A364" s="668"/>
      <c r="B364" s="669"/>
      <c r="C364" s="670"/>
      <c r="D364" s="671"/>
    </row>
    <row r="365" spans="1:4" ht="16.5">
      <c r="A365" s="668"/>
      <c r="B365" s="669"/>
      <c r="C365" s="670"/>
      <c r="D365" s="671"/>
    </row>
    <row r="366" spans="1:4" ht="170.25" customHeight="1">
      <c r="A366" s="668"/>
      <c r="B366" s="669"/>
      <c r="C366" s="670"/>
      <c r="D366" s="671"/>
    </row>
    <row r="367" spans="1:4" ht="16.5">
      <c r="A367" s="668"/>
      <c r="B367" s="669"/>
      <c r="C367" s="670"/>
      <c r="D367" s="671"/>
    </row>
    <row r="368" spans="1:4" ht="16.5">
      <c r="A368" s="668"/>
      <c r="B368" s="669"/>
      <c r="C368" s="670"/>
      <c r="D368" s="671"/>
    </row>
    <row r="369" spans="1:4" ht="170.25" customHeight="1">
      <c r="A369" s="668"/>
      <c r="B369" s="669"/>
      <c r="C369" s="670"/>
      <c r="D369" s="671"/>
    </row>
    <row r="370" spans="1:4" ht="16.5">
      <c r="A370" s="668"/>
      <c r="B370" s="669"/>
      <c r="C370" s="670"/>
      <c r="D370" s="671"/>
    </row>
    <row r="371" spans="1:4" ht="16.5">
      <c r="A371" s="668"/>
      <c r="B371" s="669"/>
      <c r="C371" s="670"/>
      <c r="D371" s="671"/>
    </row>
    <row r="372" spans="1:4" ht="170.25" customHeight="1">
      <c r="A372" s="668"/>
      <c r="B372" s="669"/>
      <c r="C372" s="670"/>
      <c r="D372" s="671"/>
    </row>
    <row r="373" spans="1:4" ht="16.5">
      <c r="A373" s="668"/>
      <c r="B373" s="669"/>
      <c r="C373" s="670"/>
      <c r="D373" s="671"/>
    </row>
    <row r="374" spans="1:4" ht="16.5">
      <c r="A374" s="668"/>
      <c r="B374" s="669"/>
      <c r="C374" s="670"/>
      <c r="D374" s="671"/>
    </row>
    <row r="375" spans="1:4" ht="170.25" customHeight="1">
      <c r="A375" s="668"/>
      <c r="B375" s="669"/>
      <c r="C375" s="670"/>
      <c r="D375" s="671"/>
    </row>
    <row r="376" spans="1:4" ht="16.5">
      <c r="A376" s="668"/>
      <c r="B376" s="669"/>
      <c r="C376" s="670"/>
      <c r="D376" s="671"/>
    </row>
    <row r="377" spans="1:4" ht="16.5">
      <c r="A377" s="668"/>
      <c r="B377" s="669"/>
      <c r="C377" s="670"/>
      <c r="D377" s="671"/>
    </row>
    <row r="378" spans="1:4" ht="170.25" customHeight="1">
      <c r="A378" s="668"/>
      <c r="B378" s="669"/>
      <c r="C378" s="670"/>
      <c r="D378" s="671"/>
    </row>
    <row r="379" spans="1:4" ht="16.5">
      <c r="A379" s="668"/>
      <c r="B379" s="669"/>
      <c r="C379" s="670"/>
      <c r="D379" s="671"/>
    </row>
    <row r="380" spans="1:4" ht="16.5">
      <c r="A380" s="668"/>
      <c r="B380" s="669"/>
      <c r="C380" s="670"/>
      <c r="D380" s="671"/>
    </row>
    <row r="381" spans="1:4" ht="170.25" customHeight="1">
      <c r="A381" s="668"/>
      <c r="B381" s="669"/>
      <c r="C381" s="670"/>
      <c r="D381" s="671"/>
    </row>
    <row r="382" spans="1:4" ht="16.5">
      <c r="A382" s="668"/>
      <c r="B382" s="669"/>
      <c r="C382" s="670"/>
      <c r="D382" s="671"/>
    </row>
    <row r="383" spans="1:4" ht="16.5">
      <c r="A383" s="668"/>
      <c r="B383" s="669"/>
      <c r="C383" s="670"/>
      <c r="D383" s="671"/>
    </row>
    <row r="384" spans="1:4" ht="170.25" customHeight="1">
      <c r="A384" s="668"/>
      <c r="B384" s="669"/>
      <c r="C384" s="670"/>
      <c r="D384" s="671"/>
    </row>
    <row r="385" spans="1:4" ht="16.5">
      <c r="A385" s="668"/>
      <c r="B385" s="669"/>
      <c r="C385" s="670"/>
      <c r="D385" s="671"/>
    </row>
    <row r="386" spans="1:4" ht="16.5">
      <c r="A386" s="668"/>
      <c r="B386" s="669"/>
      <c r="C386" s="670"/>
      <c r="D386" s="671"/>
    </row>
    <row r="387" spans="1:4" ht="170.25" customHeight="1">
      <c r="A387" s="668"/>
      <c r="B387" s="669"/>
      <c r="C387" s="670"/>
      <c r="D387" s="671"/>
    </row>
    <row r="388" spans="1:4" ht="16.5">
      <c r="A388" s="668"/>
      <c r="B388" s="669"/>
      <c r="C388" s="670"/>
      <c r="D388" s="671"/>
    </row>
    <row r="389" spans="1:4" ht="16.5">
      <c r="A389" s="668"/>
      <c r="B389" s="669"/>
      <c r="C389" s="670"/>
      <c r="D389" s="671"/>
    </row>
    <row r="390" spans="1:4" ht="170.25" customHeight="1">
      <c r="A390" s="668"/>
      <c r="B390" s="669"/>
      <c r="C390" s="670"/>
      <c r="D390" s="671"/>
    </row>
    <row r="391" spans="1:4" ht="16.5">
      <c r="A391" s="668"/>
      <c r="B391" s="669"/>
      <c r="C391" s="670"/>
      <c r="D391" s="671"/>
    </row>
    <row r="392" spans="1:4" ht="16.5">
      <c r="A392" s="668"/>
      <c r="B392" s="669"/>
      <c r="C392" s="670"/>
      <c r="D392" s="671"/>
    </row>
    <row r="393" spans="1:4" ht="170.25" customHeight="1">
      <c r="A393" s="668"/>
      <c r="B393" s="669"/>
      <c r="C393" s="670"/>
      <c r="D393" s="671"/>
    </row>
    <row r="394" spans="1:4" ht="16.5">
      <c r="A394" s="668"/>
      <c r="B394" s="669"/>
      <c r="C394" s="670"/>
      <c r="D394" s="671"/>
    </row>
    <row r="395" spans="1:4" ht="16.5">
      <c r="A395" s="668"/>
      <c r="B395" s="669"/>
      <c r="C395" s="670"/>
      <c r="D395" s="671"/>
    </row>
    <row r="396" spans="1:4" ht="170.25" customHeight="1">
      <c r="A396" s="668"/>
      <c r="B396" s="669"/>
      <c r="C396" s="670"/>
      <c r="D396" s="671"/>
    </row>
    <row r="397" spans="1:4" ht="16.5">
      <c r="A397" s="668"/>
      <c r="B397" s="669"/>
      <c r="C397" s="670"/>
      <c r="D397" s="671"/>
    </row>
    <row r="398" spans="1:4" ht="16.5">
      <c r="A398" s="668"/>
      <c r="B398" s="669"/>
      <c r="C398" s="670"/>
      <c r="D398" s="671"/>
    </row>
    <row r="399" spans="1:4" ht="170.25" customHeight="1">
      <c r="A399" s="668"/>
      <c r="B399" s="669"/>
      <c r="C399" s="670"/>
      <c r="D399" s="671"/>
    </row>
    <row r="400" spans="1:4" ht="16.5">
      <c r="A400" s="668"/>
      <c r="B400" s="669"/>
      <c r="C400" s="670"/>
      <c r="D400" s="671"/>
    </row>
    <row r="401" spans="1:4" ht="16.5">
      <c r="A401" s="668"/>
      <c r="B401" s="669"/>
      <c r="C401" s="670"/>
      <c r="D401" s="671"/>
    </row>
    <row r="402" spans="1:4" ht="170.25" customHeight="1">
      <c r="A402" s="668"/>
      <c r="B402" s="669"/>
      <c r="C402" s="670"/>
      <c r="D402" s="671"/>
    </row>
    <row r="403" spans="1:4" ht="16.5">
      <c r="A403" s="668"/>
      <c r="B403" s="669"/>
      <c r="C403" s="670"/>
      <c r="D403" s="671"/>
    </row>
    <row r="404" spans="1:4" ht="16.5">
      <c r="A404" s="668"/>
      <c r="B404" s="669"/>
      <c r="C404" s="670"/>
      <c r="D404" s="671"/>
    </row>
    <row r="405" spans="1:4" ht="170.25" customHeight="1">
      <c r="A405" s="668"/>
      <c r="B405" s="669"/>
      <c r="C405" s="670"/>
      <c r="D405" s="671"/>
    </row>
    <row r="406" spans="1:4" ht="16.5">
      <c r="A406" s="668"/>
      <c r="B406" s="669"/>
      <c r="C406" s="670"/>
      <c r="D406" s="671"/>
    </row>
    <row r="407" spans="1:4" ht="16.5">
      <c r="A407" s="668"/>
      <c r="B407" s="669"/>
      <c r="C407" s="670"/>
      <c r="D407" s="671"/>
    </row>
    <row r="408" spans="1:4" ht="170.25" customHeight="1">
      <c r="A408" s="668"/>
      <c r="B408" s="669"/>
      <c r="C408" s="670"/>
      <c r="D408" s="671"/>
    </row>
    <row r="409" spans="1:4" ht="16.5">
      <c r="A409" s="668"/>
      <c r="B409" s="669"/>
      <c r="C409" s="670"/>
      <c r="D409" s="671"/>
    </row>
    <row r="410" spans="1:4" ht="16.5">
      <c r="A410" s="668"/>
      <c r="B410" s="669"/>
      <c r="C410" s="670"/>
      <c r="D410" s="671"/>
    </row>
    <row r="411" spans="1:4" ht="170.25" customHeight="1">
      <c r="A411" s="668"/>
      <c r="B411" s="669"/>
      <c r="C411" s="670"/>
      <c r="D411" s="671"/>
    </row>
    <row r="412" spans="1:4" ht="16.5">
      <c r="A412" s="668"/>
      <c r="B412" s="669"/>
      <c r="C412" s="670"/>
      <c r="D412" s="671"/>
    </row>
    <row r="413" spans="1:4" ht="16.5">
      <c r="A413" s="668"/>
      <c r="B413" s="669"/>
      <c r="C413" s="670"/>
      <c r="D413" s="671"/>
    </row>
    <row r="414" spans="1:4" ht="170.25" customHeight="1">
      <c r="A414" s="668"/>
      <c r="B414" s="669"/>
      <c r="C414" s="670"/>
      <c r="D414" s="671"/>
    </row>
    <row r="415" spans="1:4" ht="16.5">
      <c r="A415" s="668"/>
      <c r="B415" s="669"/>
      <c r="C415" s="670"/>
      <c r="D415" s="671"/>
    </row>
    <row r="416" spans="1:4" ht="16.5">
      <c r="A416" s="668"/>
      <c r="B416" s="669"/>
      <c r="C416" s="670"/>
      <c r="D416" s="671"/>
    </row>
    <row r="417" spans="1:4" ht="170.25" customHeight="1">
      <c r="A417" s="668"/>
      <c r="B417" s="669"/>
      <c r="C417" s="670"/>
      <c r="D417" s="671"/>
    </row>
    <row r="418" spans="1:4" ht="16.5">
      <c r="A418" s="668"/>
      <c r="B418" s="669"/>
      <c r="C418" s="670"/>
      <c r="D418" s="671"/>
    </row>
    <row r="419" spans="1:4" ht="16.5">
      <c r="A419" s="668"/>
      <c r="B419" s="669"/>
      <c r="C419" s="670"/>
      <c r="D419" s="671"/>
    </row>
    <row r="420" spans="1:4" ht="170.25" customHeight="1">
      <c r="A420" s="668"/>
      <c r="B420" s="669"/>
      <c r="C420" s="670"/>
      <c r="D420" s="671"/>
    </row>
    <row r="421" spans="1:4" ht="16.5">
      <c r="A421" s="668"/>
      <c r="B421" s="669"/>
      <c r="C421" s="670"/>
      <c r="D421" s="671"/>
    </row>
    <row r="422" spans="1:4" ht="16.5">
      <c r="A422" s="668"/>
      <c r="B422" s="669"/>
      <c r="C422" s="670"/>
      <c r="D422" s="671"/>
    </row>
    <row r="423" spans="1:4" ht="170.25" customHeight="1">
      <c r="A423" s="668"/>
      <c r="B423" s="669"/>
      <c r="C423" s="670"/>
      <c r="D423" s="671"/>
    </row>
    <row r="424" spans="1:4" ht="16.5">
      <c r="A424" s="668"/>
      <c r="B424" s="669"/>
      <c r="C424" s="670"/>
      <c r="D424" s="671"/>
    </row>
    <row r="425" spans="1:4" ht="16.5">
      <c r="A425" s="668"/>
      <c r="B425" s="669"/>
      <c r="C425" s="670"/>
      <c r="D425" s="671"/>
    </row>
    <row r="426" spans="1:4" ht="170.25" customHeight="1">
      <c r="A426" s="668"/>
      <c r="B426" s="669"/>
      <c r="C426" s="670"/>
      <c r="D426" s="671"/>
    </row>
    <row r="427" spans="1:4" ht="16.5">
      <c r="A427" s="668"/>
      <c r="B427" s="669"/>
      <c r="C427" s="670"/>
      <c r="D427" s="671"/>
    </row>
    <row r="428" spans="1:4" ht="16.5">
      <c r="A428" s="668"/>
      <c r="B428" s="669"/>
      <c r="C428" s="670"/>
      <c r="D428" s="671"/>
    </row>
    <row r="429" spans="1:4" ht="170.25" customHeight="1">
      <c r="A429" s="668"/>
      <c r="B429" s="669"/>
      <c r="C429" s="670"/>
      <c r="D429" s="671"/>
    </row>
    <row r="430" spans="1:4" ht="16.5">
      <c r="A430" s="668"/>
      <c r="B430" s="669"/>
      <c r="C430" s="670"/>
      <c r="D430" s="671"/>
    </row>
    <row r="431" spans="1:4" ht="16.5">
      <c r="A431" s="668"/>
      <c r="B431" s="669"/>
      <c r="C431" s="670"/>
      <c r="D431" s="671"/>
    </row>
    <row r="432" spans="1:4" ht="170.25" customHeight="1">
      <c r="A432" s="668"/>
      <c r="B432" s="669"/>
      <c r="C432" s="670"/>
      <c r="D432" s="671"/>
    </row>
    <row r="433" spans="1:4" ht="16.5">
      <c r="A433" s="668"/>
      <c r="B433" s="669"/>
      <c r="C433" s="670"/>
      <c r="D433" s="671"/>
    </row>
    <row r="434" spans="1:4" ht="16.5">
      <c r="A434" s="668"/>
      <c r="B434" s="669"/>
      <c r="C434" s="670"/>
      <c r="D434" s="671"/>
    </row>
    <row r="435" spans="1:4" ht="170.25" customHeight="1">
      <c r="A435" s="668"/>
      <c r="B435" s="669"/>
      <c r="C435" s="670"/>
      <c r="D435" s="671"/>
    </row>
    <row r="436" spans="1:4" ht="16.5">
      <c r="A436" s="668"/>
      <c r="B436" s="669"/>
      <c r="C436" s="670"/>
      <c r="D436" s="671"/>
    </row>
    <row r="437" spans="1:4" ht="16.5">
      <c r="A437" s="668"/>
      <c r="B437" s="669"/>
      <c r="C437" s="670"/>
      <c r="D437" s="671"/>
    </row>
    <row r="438" spans="1:4" ht="170.25" customHeight="1">
      <c r="A438" s="668"/>
      <c r="B438" s="669"/>
      <c r="C438" s="670"/>
      <c r="D438" s="671"/>
    </row>
    <row r="439" spans="1:4" ht="16.5">
      <c r="A439" s="668"/>
      <c r="B439" s="669"/>
      <c r="C439" s="670"/>
      <c r="D439" s="671"/>
    </row>
    <row r="440" spans="1:4" ht="16.5">
      <c r="A440" s="668"/>
      <c r="B440" s="669"/>
      <c r="C440" s="670"/>
      <c r="D440" s="671"/>
    </row>
    <row r="441" spans="1:4" ht="170.25" customHeight="1">
      <c r="A441" s="668"/>
      <c r="B441" s="669"/>
      <c r="C441" s="670"/>
      <c r="D441" s="671"/>
    </row>
    <row r="442" spans="1:4" ht="16.5">
      <c r="A442" s="668"/>
      <c r="B442" s="669"/>
      <c r="C442" s="670"/>
      <c r="D442" s="671"/>
    </row>
    <row r="443" spans="1:4" ht="16.5">
      <c r="A443" s="668"/>
      <c r="B443" s="669"/>
      <c r="C443" s="670"/>
      <c r="D443" s="671"/>
    </row>
    <row r="444" spans="1:4" ht="170.25" customHeight="1">
      <c r="A444" s="668"/>
      <c r="B444" s="669"/>
      <c r="C444" s="670"/>
      <c r="D444" s="671"/>
    </row>
    <row r="445" spans="1:4" ht="16.5">
      <c r="A445" s="668"/>
      <c r="B445" s="669"/>
      <c r="C445" s="670"/>
      <c r="D445" s="671"/>
    </row>
    <row r="446" spans="1:4" ht="16.5">
      <c r="A446" s="668"/>
      <c r="B446" s="669"/>
      <c r="C446" s="670"/>
      <c r="D446" s="671"/>
    </row>
    <row r="447" spans="1:4" ht="170.25" customHeight="1">
      <c r="A447" s="668"/>
      <c r="B447" s="669"/>
      <c r="C447" s="670"/>
      <c r="D447" s="671"/>
    </row>
    <row r="448" spans="1:4" ht="16.5">
      <c r="A448" s="668"/>
      <c r="B448" s="669"/>
      <c r="C448" s="670"/>
      <c r="D448" s="671"/>
    </row>
    <row r="449" spans="1:4" ht="16.5">
      <c r="A449" s="668"/>
      <c r="B449" s="669"/>
      <c r="C449" s="670"/>
      <c r="D449" s="671"/>
    </row>
    <row r="450" spans="1:4" ht="170.25" customHeight="1">
      <c r="A450" s="668"/>
      <c r="B450" s="669"/>
      <c r="C450" s="670"/>
      <c r="D450" s="671"/>
    </row>
    <row r="451" spans="1:4" ht="16.5">
      <c r="A451" s="668"/>
      <c r="B451" s="669"/>
      <c r="C451" s="670"/>
      <c r="D451" s="671"/>
    </row>
    <row r="452" spans="1:4" ht="16.5">
      <c r="A452" s="668"/>
      <c r="B452" s="669"/>
      <c r="C452" s="670"/>
      <c r="D452" s="671"/>
    </row>
    <row r="453" spans="1:4" ht="170.25" customHeight="1">
      <c r="A453" s="668"/>
      <c r="B453" s="669"/>
      <c r="C453" s="670"/>
      <c r="D453" s="671"/>
    </row>
    <row r="454" spans="1:4" ht="16.5">
      <c r="A454" s="668"/>
      <c r="B454" s="669"/>
      <c r="C454" s="670"/>
      <c r="D454" s="671"/>
    </row>
    <row r="455" spans="1:4" ht="16.5">
      <c r="A455" s="668"/>
      <c r="B455" s="669"/>
      <c r="C455" s="670"/>
      <c r="D455" s="671"/>
    </row>
    <row r="456" spans="1:4" ht="170.25" customHeight="1">
      <c r="A456" s="668"/>
      <c r="B456" s="669"/>
      <c r="C456" s="670"/>
      <c r="D456" s="671"/>
    </row>
    <row r="457" spans="1:4" ht="16.5">
      <c r="A457" s="668"/>
      <c r="B457" s="669"/>
      <c r="C457" s="670"/>
      <c r="D457" s="671"/>
    </row>
    <row r="458" spans="1:4" ht="16.5">
      <c r="A458" s="668"/>
      <c r="B458" s="669"/>
      <c r="C458" s="670"/>
      <c r="D458" s="671"/>
    </row>
    <row r="459" spans="1:4" ht="170.25" customHeight="1">
      <c r="A459" s="668"/>
      <c r="B459" s="669"/>
      <c r="C459" s="670"/>
      <c r="D459" s="671"/>
    </row>
    <row r="460" spans="1:4" ht="16.5">
      <c r="A460" s="668"/>
      <c r="B460" s="669"/>
      <c r="C460" s="670"/>
      <c r="D460" s="671"/>
    </row>
    <row r="461" spans="1:4" ht="16.5">
      <c r="A461" s="668"/>
      <c r="B461" s="669"/>
      <c r="C461" s="670"/>
      <c r="D461" s="671"/>
    </row>
    <row r="462" spans="1:4" ht="170.25" customHeight="1">
      <c r="A462" s="668"/>
      <c r="B462" s="669"/>
      <c r="C462" s="670"/>
      <c r="D462" s="671"/>
    </row>
    <row r="463" spans="1:4" ht="16.5">
      <c r="A463" s="668"/>
      <c r="B463" s="669"/>
      <c r="C463" s="670"/>
      <c r="D463" s="671"/>
    </row>
    <row r="464" spans="1:4" ht="16.5">
      <c r="A464" s="668"/>
      <c r="B464" s="669"/>
      <c r="C464" s="670"/>
      <c r="D464" s="671"/>
    </row>
    <row r="465" spans="1:4" ht="170.25" customHeight="1">
      <c r="A465" s="668"/>
      <c r="B465" s="669"/>
      <c r="C465" s="670"/>
      <c r="D465" s="671"/>
    </row>
    <row r="466" spans="1:4" ht="16.5">
      <c r="A466" s="668"/>
      <c r="B466" s="669"/>
      <c r="C466" s="670"/>
      <c r="D466" s="671"/>
    </row>
    <row r="467" spans="1:4" ht="16.5">
      <c r="A467" s="668"/>
      <c r="B467" s="669"/>
      <c r="C467" s="670"/>
      <c r="D467" s="671"/>
    </row>
    <row r="468" spans="1:4" ht="170.25" customHeight="1">
      <c r="A468" s="668"/>
      <c r="B468" s="669"/>
      <c r="C468" s="670"/>
      <c r="D468" s="671"/>
    </row>
    <row r="469" spans="1:4" ht="16.5">
      <c r="A469" s="668"/>
      <c r="B469" s="669"/>
      <c r="C469" s="670"/>
      <c r="D469" s="671"/>
    </row>
    <row r="470" spans="1:4" ht="16.5">
      <c r="A470" s="668"/>
      <c r="B470" s="669"/>
      <c r="C470" s="670"/>
      <c r="D470" s="671"/>
    </row>
    <row r="471" spans="1:4" ht="170.25" customHeight="1">
      <c r="A471" s="668"/>
      <c r="B471" s="669"/>
      <c r="C471" s="670"/>
      <c r="D471" s="671"/>
    </row>
    <row r="472" spans="1:4" ht="16.5">
      <c r="A472" s="668"/>
      <c r="B472" s="669"/>
      <c r="C472" s="670"/>
      <c r="D472" s="671"/>
    </row>
    <row r="473" spans="1:4" ht="16.5">
      <c r="A473" s="668"/>
      <c r="B473" s="669"/>
      <c r="C473" s="670"/>
      <c r="D473" s="671"/>
    </row>
    <row r="474" spans="1:4" ht="170.25" customHeight="1">
      <c r="A474" s="668"/>
      <c r="B474" s="669"/>
      <c r="C474" s="670"/>
      <c r="D474" s="671"/>
    </row>
    <row r="475" spans="1:4" ht="16.5">
      <c r="A475" s="668"/>
      <c r="B475" s="669"/>
      <c r="C475" s="670"/>
      <c r="D475" s="671"/>
    </row>
    <row r="476" spans="1:4" ht="16.5">
      <c r="A476" s="668"/>
      <c r="B476" s="669"/>
      <c r="C476" s="670"/>
      <c r="D476" s="671"/>
    </row>
    <row r="477" spans="1:4" ht="170.25" customHeight="1">
      <c r="A477" s="668"/>
      <c r="B477" s="669"/>
      <c r="C477" s="670"/>
      <c r="D477" s="671"/>
    </row>
    <row r="478" spans="1:4" ht="16.5">
      <c r="A478" s="668"/>
      <c r="B478" s="669"/>
      <c r="C478" s="670"/>
      <c r="D478" s="671"/>
    </row>
    <row r="479" spans="1:4" ht="16.5">
      <c r="A479" s="668"/>
      <c r="B479" s="669"/>
      <c r="C479" s="670"/>
      <c r="D479" s="671"/>
    </row>
    <row r="480" spans="1:4" ht="170.25" customHeight="1">
      <c r="A480" s="668"/>
      <c r="B480" s="669"/>
      <c r="C480" s="670"/>
      <c r="D480" s="671"/>
    </row>
    <row r="481" spans="1:4" ht="16.5">
      <c r="A481" s="668"/>
      <c r="B481" s="669"/>
      <c r="C481" s="670"/>
      <c r="D481" s="671"/>
    </row>
    <row r="482" spans="1:4" ht="16.5">
      <c r="A482" s="668"/>
      <c r="B482" s="669"/>
      <c r="C482" s="670"/>
      <c r="D482" s="671"/>
    </row>
    <row r="483" spans="1:4" ht="170.25" customHeight="1">
      <c r="A483" s="668"/>
      <c r="B483" s="669"/>
      <c r="C483" s="670"/>
      <c r="D483" s="671"/>
    </row>
    <row r="484" spans="1:4" ht="16.5">
      <c r="A484" s="668"/>
      <c r="B484" s="669"/>
      <c r="C484" s="670"/>
      <c r="D484" s="671"/>
    </row>
    <row r="485" spans="1:4" ht="16.5">
      <c r="A485" s="668"/>
      <c r="B485" s="669"/>
      <c r="C485" s="670"/>
      <c r="D485" s="671"/>
    </row>
    <row r="486" spans="1:4" ht="170.25" customHeight="1">
      <c r="A486" s="668"/>
      <c r="B486" s="669"/>
      <c r="C486" s="670"/>
      <c r="D486" s="671"/>
    </row>
    <row r="487" spans="1:4" ht="16.5">
      <c r="A487" s="668"/>
      <c r="B487" s="669"/>
      <c r="C487" s="670"/>
      <c r="D487" s="671"/>
    </row>
    <row r="488" spans="1:4" ht="16.5">
      <c r="A488" s="668"/>
      <c r="B488" s="669"/>
      <c r="C488" s="670"/>
      <c r="D488" s="671"/>
    </row>
    <row r="489" spans="1:4" ht="170.25" customHeight="1">
      <c r="A489" s="668"/>
      <c r="B489" s="669"/>
      <c r="C489" s="670"/>
      <c r="D489" s="671"/>
    </row>
    <row r="490" spans="1:4" ht="16.5">
      <c r="A490" s="668"/>
      <c r="B490" s="669"/>
      <c r="C490" s="670"/>
      <c r="D490" s="671"/>
    </row>
    <row r="491" spans="1:4" ht="16.5">
      <c r="A491" s="668"/>
      <c r="B491" s="669"/>
      <c r="C491" s="670"/>
      <c r="D491" s="671"/>
    </row>
    <row r="492" spans="1:4" ht="170.25" customHeight="1">
      <c r="A492" s="668"/>
      <c r="B492" s="669"/>
      <c r="C492" s="670"/>
      <c r="D492" s="671"/>
    </row>
    <row r="493" spans="1:4" ht="16.5">
      <c r="A493" s="668"/>
      <c r="B493" s="669"/>
      <c r="C493" s="670"/>
      <c r="D493" s="671"/>
    </row>
    <row r="494" spans="1:4" ht="16.5">
      <c r="A494" s="668"/>
      <c r="B494" s="669"/>
      <c r="C494" s="670"/>
      <c r="D494" s="671"/>
    </row>
    <row r="495" spans="1:4" ht="170.25" customHeight="1">
      <c r="A495" s="668"/>
      <c r="B495" s="669"/>
      <c r="C495" s="670"/>
      <c r="D495" s="671"/>
    </row>
    <row r="496" spans="1:4" ht="16.5">
      <c r="A496" s="668"/>
      <c r="B496" s="669"/>
      <c r="C496" s="670"/>
      <c r="D496" s="671"/>
    </row>
    <row r="497" spans="1:4" ht="16.5">
      <c r="A497" s="668"/>
      <c r="B497" s="669"/>
      <c r="C497" s="670"/>
      <c r="D497" s="671"/>
    </row>
    <row r="498" spans="1:4" ht="170.25" customHeight="1">
      <c r="A498" s="668"/>
      <c r="B498" s="669"/>
      <c r="C498" s="670"/>
      <c r="D498" s="671"/>
    </row>
    <row r="499" spans="1:4" ht="16.5">
      <c r="A499" s="668"/>
      <c r="B499" s="669"/>
      <c r="C499" s="670"/>
      <c r="D499" s="671"/>
    </row>
    <row r="500" spans="1:4" ht="16.5">
      <c r="A500" s="668"/>
      <c r="B500" s="669"/>
      <c r="C500" s="670"/>
      <c r="D500" s="671"/>
    </row>
    <row r="501" spans="1:4" ht="170.25" customHeight="1">
      <c r="A501" s="668"/>
      <c r="B501" s="669"/>
      <c r="C501" s="670"/>
      <c r="D501" s="671"/>
    </row>
    <row r="502" spans="1:4" ht="16.5">
      <c r="A502" s="668"/>
      <c r="B502" s="669"/>
      <c r="C502" s="670"/>
      <c r="D502" s="671"/>
    </row>
    <row r="503" spans="1:4" ht="16.5">
      <c r="A503" s="668"/>
      <c r="B503" s="669"/>
      <c r="C503" s="670"/>
      <c r="D503" s="671"/>
    </row>
    <row r="504" spans="1:4" ht="170.25" customHeight="1">
      <c r="A504" s="668"/>
      <c r="B504" s="669"/>
      <c r="C504" s="670"/>
      <c r="D504" s="671"/>
    </row>
    <row r="505" spans="1:4" ht="16.5">
      <c r="A505" s="668"/>
      <c r="B505" s="669"/>
      <c r="C505" s="670"/>
      <c r="D505" s="671"/>
    </row>
    <row r="506" spans="1:4" ht="16.5">
      <c r="A506" s="668"/>
      <c r="B506" s="669"/>
      <c r="C506" s="670"/>
      <c r="D506" s="671"/>
    </row>
    <row r="507" spans="1:4" ht="170.25" customHeight="1">
      <c r="A507" s="668"/>
      <c r="B507" s="669"/>
      <c r="C507" s="670"/>
      <c r="D507" s="671"/>
    </row>
    <row r="508" spans="1:4" ht="16.5">
      <c r="A508" s="668"/>
      <c r="B508" s="669"/>
      <c r="C508" s="670"/>
      <c r="D508" s="671"/>
    </row>
    <row r="509" spans="1:4" ht="16.5">
      <c r="A509" s="668"/>
      <c r="B509" s="669"/>
      <c r="C509" s="670"/>
      <c r="D509" s="671"/>
    </row>
    <row r="510" spans="1:4" ht="170.25" customHeight="1">
      <c r="A510" s="668"/>
      <c r="B510" s="669"/>
      <c r="C510" s="670"/>
      <c r="D510" s="671"/>
    </row>
    <row r="511" spans="1:4" ht="16.5">
      <c r="A511" s="668"/>
      <c r="B511" s="669"/>
      <c r="C511" s="670"/>
      <c r="D511" s="671"/>
    </row>
    <row r="512" spans="1:4" ht="16.5">
      <c r="A512" s="668"/>
      <c r="B512" s="669"/>
      <c r="C512" s="670"/>
      <c r="D512" s="671"/>
    </row>
    <row r="513" spans="1:4" ht="170.25" customHeight="1">
      <c r="A513" s="668"/>
      <c r="B513" s="669"/>
      <c r="C513" s="670"/>
      <c r="D513" s="671"/>
    </row>
    <row r="514" spans="1:4" ht="16.5">
      <c r="A514" s="668"/>
      <c r="B514" s="669"/>
      <c r="C514" s="670"/>
      <c r="D514" s="671"/>
    </row>
    <row r="515" spans="1:4" ht="16.5">
      <c r="A515" s="668"/>
      <c r="B515" s="669"/>
      <c r="C515" s="670"/>
      <c r="D515" s="671"/>
    </row>
    <row r="516" spans="1:4" ht="170.25" customHeight="1">
      <c r="A516" s="668"/>
      <c r="B516" s="669"/>
      <c r="C516" s="670"/>
      <c r="D516" s="671"/>
    </row>
    <row r="517" spans="1:4" ht="16.5">
      <c r="A517" s="668"/>
      <c r="B517" s="669"/>
      <c r="C517" s="670"/>
      <c r="D517" s="671"/>
    </row>
    <row r="518" spans="1:4" ht="16.5">
      <c r="A518" s="668"/>
      <c r="B518" s="669"/>
      <c r="C518" s="670"/>
      <c r="D518" s="671"/>
    </row>
    <row r="519" spans="1:4" ht="170.25" customHeight="1">
      <c r="A519" s="668"/>
      <c r="B519" s="669"/>
      <c r="C519" s="670"/>
      <c r="D519" s="671"/>
    </row>
    <row r="520" spans="1:4" ht="16.5">
      <c r="A520" s="668"/>
      <c r="B520" s="669"/>
      <c r="C520" s="670"/>
      <c r="D520" s="671"/>
    </row>
    <row r="521" spans="1:4" ht="16.5">
      <c r="A521" s="668"/>
      <c r="B521" s="669"/>
      <c r="C521" s="670"/>
      <c r="D521" s="671"/>
    </row>
    <row r="522" spans="1:4" ht="170.25" customHeight="1">
      <c r="A522" s="668"/>
      <c r="B522" s="669"/>
      <c r="C522" s="670"/>
      <c r="D522" s="671"/>
    </row>
    <row r="523" spans="1:4" ht="16.5">
      <c r="A523" s="668"/>
      <c r="B523" s="669"/>
      <c r="C523" s="670"/>
      <c r="D523" s="671"/>
    </row>
    <row r="524" spans="1:4" ht="16.5">
      <c r="A524" s="668"/>
      <c r="B524" s="669"/>
      <c r="C524" s="670"/>
      <c r="D524" s="671"/>
    </row>
    <row r="525" spans="1:4" ht="170.25" customHeight="1">
      <c r="A525" s="668"/>
      <c r="B525" s="669"/>
      <c r="C525" s="670"/>
      <c r="D525" s="671"/>
    </row>
    <row r="526" spans="1:4" ht="16.5">
      <c r="A526" s="668"/>
      <c r="B526" s="669"/>
      <c r="C526" s="670"/>
      <c r="D526" s="671"/>
    </row>
    <row r="527" spans="1:4" ht="16.5">
      <c r="A527" s="668"/>
      <c r="B527" s="669"/>
      <c r="C527" s="670"/>
      <c r="D527" s="671"/>
    </row>
    <row r="528" spans="1:4" ht="170.25" customHeight="1">
      <c r="A528" s="668"/>
      <c r="B528" s="669"/>
      <c r="C528" s="670"/>
      <c r="D528" s="671"/>
    </row>
    <row r="529" spans="1:4" ht="16.5">
      <c r="A529" s="668"/>
      <c r="B529" s="669"/>
      <c r="C529" s="670"/>
      <c r="D529" s="671"/>
    </row>
    <row r="530" spans="1:4" ht="16.5">
      <c r="A530" s="668"/>
      <c r="B530" s="669"/>
      <c r="C530" s="670"/>
      <c r="D530" s="671"/>
    </row>
    <row r="531" spans="1:4" ht="170.25" customHeight="1">
      <c r="A531" s="668"/>
      <c r="B531" s="669"/>
      <c r="C531" s="670"/>
      <c r="D531" s="671"/>
    </row>
    <row r="532" spans="1:4" ht="16.5">
      <c r="A532" s="668"/>
      <c r="B532" s="669"/>
      <c r="C532" s="670"/>
      <c r="D532" s="671"/>
    </row>
    <row r="533" spans="1:4" ht="16.5">
      <c r="A533" s="668"/>
      <c r="B533" s="669"/>
      <c r="C533" s="670"/>
      <c r="D533" s="671"/>
    </row>
    <row r="534" spans="1:4" ht="170.25" customHeight="1">
      <c r="A534" s="668"/>
      <c r="B534" s="669"/>
      <c r="C534" s="670"/>
      <c r="D534" s="671"/>
    </row>
    <row r="535" spans="1:4" ht="16.5">
      <c r="A535" s="668"/>
      <c r="B535" s="669"/>
      <c r="C535" s="670"/>
      <c r="D535" s="671"/>
    </row>
    <row r="536" spans="1:4" ht="16.5">
      <c r="A536" s="668"/>
      <c r="B536" s="669"/>
      <c r="C536" s="670"/>
      <c r="D536" s="671"/>
    </row>
    <row r="537" spans="1:4" ht="170.25" customHeight="1">
      <c r="A537" s="668"/>
      <c r="B537" s="669"/>
      <c r="C537" s="670"/>
      <c r="D537" s="671"/>
    </row>
    <row r="538" spans="1:4" ht="16.5">
      <c r="A538" s="668"/>
      <c r="B538" s="669"/>
      <c r="C538" s="670"/>
      <c r="D538" s="671"/>
    </row>
    <row r="539" spans="1:4" ht="16.5">
      <c r="A539" s="668"/>
      <c r="B539" s="669"/>
      <c r="C539" s="670"/>
      <c r="D539" s="671"/>
    </row>
    <row r="540" spans="1:4" ht="170.25" customHeight="1">
      <c r="A540" s="668"/>
      <c r="B540" s="669"/>
      <c r="C540" s="670"/>
      <c r="D540" s="671"/>
    </row>
    <row r="541" spans="1:4" ht="16.5">
      <c r="A541" s="668"/>
      <c r="B541" s="669"/>
      <c r="C541" s="670"/>
      <c r="D541" s="671"/>
    </row>
    <row r="542" spans="1:4" ht="16.5">
      <c r="A542" s="668"/>
      <c r="B542" s="669"/>
      <c r="C542" s="670"/>
      <c r="D542" s="671"/>
    </row>
    <row r="543" spans="1:4" ht="170.25" customHeight="1">
      <c r="A543" s="668"/>
      <c r="B543" s="669"/>
      <c r="C543" s="670"/>
      <c r="D543" s="671"/>
    </row>
    <row r="544" spans="1:4" ht="16.5">
      <c r="A544" s="668"/>
      <c r="B544" s="669"/>
      <c r="C544" s="670"/>
      <c r="D544" s="671"/>
    </row>
    <row r="545" spans="1:4" ht="16.5">
      <c r="A545" s="668"/>
      <c r="B545" s="669"/>
      <c r="C545" s="670"/>
      <c r="D545" s="671"/>
    </row>
    <row r="546" spans="1:4" ht="170.25" customHeight="1">
      <c r="A546" s="668"/>
      <c r="B546" s="669"/>
      <c r="C546" s="670"/>
      <c r="D546" s="671"/>
    </row>
    <row r="547" spans="1:4" ht="16.5">
      <c r="A547" s="668"/>
      <c r="B547" s="669"/>
      <c r="C547" s="670"/>
      <c r="D547" s="671"/>
    </row>
    <row r="548" spans="1:4" ht="16.5">
      <c r="A548" s="668"/>
      <c r="B548" s="669"/>
      <c r="C548" s="670"/>
      <c r="D548" s="671"/>
    </row>
    <row r="549" spans="1:4" ht="170.25" customHeight="1">
      <c r="A549" s="668"/>
      <c r="B549" s="669"/>
      <c r="C549" s="670"/>
      <c r="D549" s="671"/>
    </row>
    <row r="550" spans="1:4" ht="16.5">
      <c r="A550" s="668"/>
      <c r="B550" s="669"/>
      <c r="C550" s="670"/>
      <c r="D550" s="671"/>
    </row>
    <row r="551" spans="1:4" ht="16.5">
      <c r="A551" s="668"/>
      <c r="B551" s="669"/>
      <c r="C551" s="670"/>
      <c r="D551" s="671"/>
    </row>
    <row r="552" spans="1:4" ht="170.25" customHeight="1">
      <c r="A552" s="668"/>
      <c r="B552" s="669"/>
      <c r="C552" s="670"/>
      <c r="D552" s="671"/>
    </row>
    <row r="553" spans="1:4" ht="16.5">
      <c r="A553" s="668"/>
      <c r="B553" s="669"/>
      <c r="C553" s="670"/>
      <c r="D553" s="671"/>
    </row>
    <row r="554" spans="1:4" ht="16.5">
      <c r="A554" s="668"/>
      <c r="B554" s="669"/>
      <c r="C554" s="670"/>
      <c r="D554" s="671"/>
    </row>
    <row r="555" spans="1:4" ht="170.25" customHeight="1">
      <c r="A555" s="668"/>
      <c r="B555" s="669"/>
      <c r="C555" s="670"/>
      <c r="D555" s="671"/>
    </row>
    <row r="556" spans="1:4" ht="16.5">
      <c r="A556" s="668"/>
      <c r="B556" s="669"/>
      <c r="C556" s="670"/>
      <c r="D556" s="671"/>
    </row>
    <row r="557" spans="1:4" ht="16.5">
      <c r="A557" s="668"/>
      <c r="B557" s="669"/>
      <c r="C557" s="670"/>
      <c r="D557" s="671"/>
    </row>
    <row r="558" spans="1:4" ht="170.25" customHeight="1">
      <c r="A558" s="668"/>
      <c r="B558" s="669"/>
      <c r="C558" s="670"/>
      <c r="D558" s="671"/>
    </row>
    <row r="559" spans="1:4" ht="16.5">
      <c r="A559" s="668"/>
      <c r="B559" s="669"/>
      <c r="C559" s="670"/>
      <c r="D559" s="671"/>
    </row>
    <row r="560" spans="1:4" ht="16.5">
      <c r="A560" s="668"/>
      <c r="B560" s="669"/>
      <c r="C560" s="670"/>
      <c r="D560" s="671"/>
    </row>
    <row r="561" spans="1:4" ht="170.25" customHeight="1">
      <c r="A561" s="668"/>
      <c r="B561" s="669"/>
      <c r="C561" s="670"/>
      <c r="D561" s="671"/>
    </row>
    <row r="562" spans="1:4" ht="16.5">
      <c r="A562" s="668"/>
      <c r="B562" s="669"/>
      <c r="C562" s="670"/>
      <c r="D562" s="671"/>
    </row>
    <row r="563" spans="1:4" ht="16.5">
      <c r="A563" s="668"/>
      <c r="B563" s="669"/>
      <c r="C563" s="670"/>
      <c r="D563" s="671"/>
    </row>
    <row r="564" spans="1:4" ht="170.25" customHeight="1">
      <c r="A564" s="668"/>
      <c r="B564" s="669"/>
      <c r="C564" s="670"/>
      <c r="D564" s="671"/>
    </row>
    <row r="565" spans="1:4" ht="16.5">
      <c r="A565" s="668"/>
      <c r="B565" s="669"/>
      <c r="C565" s="670"/>
      <c r="D565" s="671"/>
    </row>
    <row r="566" spans="1:4" ht="16.5">
      <c r="A566" s="668"/>
      <c r="B566" s="669"/>
      <c r="C566" s="670"/>
      <c r="D566" s="671"/>
    </row>
    <row r="567" spans="1:4" ht="170.25" customHeight="1">
      <c r="A567" s="668"/>
      <c r="B567" s="669"/>
      <c r="C567" s="670"/>
      <c r="D567" s="671"/>
    </row>
    <row r="568" spans="1:4" ht="16.5">
      <c r="A568" s="668"/>
      <c r="B568" s="669"/>
      <c r="C568" s="670"/>
      <c r="D568" s="671"/>
    </row>
    <row r="569" spans="1:4" ht="16.5">
      <c r="A569" s="668"/>
      <c r="B569" s="669"/>
      <c r="C569" s="670"/>
      <c r="D569" s="671"/>
    </row>
    <row r="570" spans="1:4" ht="170.25" customHeight="1">
      <c r="A570" s="668"/>
      <c r="B570" s="669"/>
      <c r="C570" s="670"/>
      <c r="D570" s="671"/>
    </row>
    <row r="571" spans="1:4" ht="16.5">
      <c r="A571" s="668"/>
      <c r="B571" s="669"/>
      <c r="C571" s="670"/>
      <c r="D571" s="671"/>
    </row>
    <row r="572" spans="1:4" ht="16.5">
      <c r="A572" s="668"/>
      <c r="B572" s="669"/>
      <c r="C572" s="670"/>
      <c r="D572" s="671"/>
    </row>
    <row r="573" spans="1:4" ht="170.25" customHeight="1">
      <c r="A573" s="668"/>
      <c r="B573" s="669"/>
      <c r="C573" s="670"/>
      <c r="D573" s="671"/>
    </row>
    <row r="574" spans="1:4" ht="16.5">
      <c r="A574" s="668"/>
      <c r="B574" s="669"/>
      <c r="C574" s="670"/>
      <c r="D574" s="671"/>
    </row>
    <row r="575" spans="1:4" ht="16.5">
      <c r="A575" s="668"/>
      <c r="B575" s="669"/>
      <c r="C575" s="670"/>
      <c r="D575" s="671"/>
    </row>
    <row r="576" spans="1:4" ht="170.25" customHeight="1">
      <c r="A576" s="668"/>
      <c r="B576" s="669"/>
      <c r="C576" s="670"/>
      <c r="D576" s="671"/>
    </row>
    <row r="577" spans="1:4" ht="16.5">
      <c r="A577" s="668"/>
      <c r="B577" s="669"/>
      <c r="C577" s="670"/>
      <c r="D577" s="671"/>
    </row>
    <row r="578" spans="1:4" ht="16.5">
      <c r="A578" s="668"/>
      <c r="B578" s="669"/>
      <c r="C578" s="670"/>
      <c r="D578" s="671"/>
    </row>
    <row r="579" spans="1:4" ht="170.25" customHeight="1">
      <c r="A579" s="668"/>
      <c r="B579" s="669"/>
      <c r="C579" s="670"/>
      <c r="D579" s="671"/>
    </row>
    <row r="580" spans="1:4" ht="16.5">
      <c r="A580" s="668"/>
      <c r="B580" s="669"/>
      <c r="C580" s="670"/>
      <c r="D580" s="671"/>
    </row>
    <row r="581" spans="1:4" ht="16.5">
      <c r="A581" s="668"/>
      <c r="B581" s="669"/>
      <c r="C581" s="670"/>
      <c r="D581" s="671"/>
    </row>
    <row r="582" spans="1:4" ht="170.25" customHeight="1">
      <c r="A582" s="668"/>
      <c r="B582" s="669"/>
      <c r="C582" s="670"/>
      <c r="D582" s="671"/>
    </row>
    <row r="583" spans="1:4" ht="16.5">
      <c r="A583" s="668"/>
      <c r="B583" s="669"/>
      <c r="C583" s="670"/>
      <c r="D583" s="671"/>
    </row>
    <row r="584" spans="1:4" ht="16.5">
      <c r="A584" s="668"/>
      <c r="B584" s="669"/>
      <c r="C584" s="670"/>
      <c r="D584" s="671"/>
    </row>
    <row r="585" spans="1:4" ht="170.25" customHeight="1">
      <c r="A585" s="668"/>
      <c r="B585" s="669"/>
      <c r="C585" s="670"/>
      <c r="D585" s="671"/>
    </row>
    <row r="586" spans="1:4" ht="16.5">
      <c r="A586" s="668"/>
      <c r="B586" s="669"/>
      <c r="C586" s="670"/>
      <c r="D586" s="671"/>
    </row>
    <row r="587" spans="1:4" ht="16.5">
      <c r="A587" s="668"/>
      <c r="B587" s="669"/>
      <c r="C587" s="670"/>
      <c r="D587" s="671"/>
    </row>
    <row r="588" spans="1:4" ht="170.25" customHeight="1">
      <c r="A588" s="668"/>
      <c r="B588" s="669"/>
      <c r="C588" s="670"/>
      <c r="D588" s="671"/>
    </row>
    <row r="589" spans="1:4" ht="16.5">
      <c r="A589" s="668"/>
      <c r="B589" s="669"/>
      <c r="C589" s="670"/>
      <c r="D589" s="671"/>
    </row>
    <row r="590" spans="1:4" ht="16.5">
      <c r="A590" s="668"/>
      <c r="B590" s="669"/>
      <c r="C590" s="670"/>
      <c r="D590" s="671"/>
    </row>
    <row r="591" spans="1:4" ht="170.25" customHeight="1">
      <c r="A591" s="668"/>
      <c r="B591" s="669"/>
      <c r="C591" s="670"/>
      <c r="D591" s="671"/>
    </row>
    <row r="592" spans="1:4" ht="16.5">
      <c r="A592" s="668"/>
      <c r="B592" s="669"/>
      <c r="C592" s="670"/>
      <c r="D592" s="671"/>
    </row>
    <row r="593" spans="1:4" ht="16.5">
      <c r="A593" s="668"/>
      <c r="B593" s="669"/>
      <c r="C593" s="670"/>
      <c r="D593" s="671"/>
    </row>
    <row r="594" spans="1:4" ht="170.25" customHeight="1">
      <c r="A594" s="668"/>
      <c r="B594" s="669"/>
      <c r="C594" s="670"/>
      <c r="D594" s="671"/>
    </row>
    <row r="595" spans="1:4" ht="16.5">
      <c r="A595" s="668"/>
      <c r="B595" s="669"/>
      <c r="C595" s="670"/>
      <c r="D595" s="671"/>
    </row>
    <row r="596" spans="1:4" ht="16.5">
      <c r="A596" s="668"/>
      <c r="B596" s="669"/>
      <c r="C596" s="670"/>
      <c r="D596" s="671"/>
    </row>
    <row r="597" spans="1:4" ht="170.25" customHeight="1">
      <c r="A597" s="668"/>
      <c r="B597" s="669"/>
      <c r="C597" s="670"/>
      <c r="D597" s="671"/>
    </row>
    <row r="598" spans="1:4" ht="16.5">
      <c r="A598" s="668"/>
      <c r="B598" s="669"/>
      <c r="C598" s="670"/>
      <c r="D598" s="671"/>
    </row>
    <row r="599" spans="1:4" ht="16.5">
      <c r="A599" s="668"/>
      <c r="B599" s="669"/>
      <c r="C599" s="670"/>
      <c r="D599" s="671"/>
    </row>
    <row r="600" spans="1:4" ht="170.25" customHeight="1">
      <c r="A600" s="668"/>
      <c r="B600" s="669"/>
      <c r="C600" s="670"/>
      <c r="D600" s="671"/>
    </row>
    <row r="601" spans="1:4" ht="16.5">
      <c r="A601" s="668"/>
      <c r="B601" s="669"/>
      <c r="C601" s="670"/>
      <c r="D601" s="671"/>
    </row>
    <row r="602" spans="1:4" ht="16.5">
      <c r="A602" s="668"/>
      <c r="B602" s="669"/>
      <c r="C602" s="670"/>
      <c r="D602" s="671"/>
    </row>
    <row r="603" spans="1:4" ht="170.25" customHeight="1">
      <c r="A603" s="668"/>
      <c r="B603" s="669"/>
      <c r="C603" s="670"/>
      <c r="D603" s="671"/>
    </row>
    <row r="604" spans="1:4" ht="16.5">
      <c r="A604" s="668"/>
      <c r="B604" s="669"/>
      <c r="C604" s="670"/>
      <c r="D604" s="671"/>
    </row>
    <row r="605" spans="1:4" ht="16.5">
      <c r="A605" s="668"/>
      <c r="B605" s="669"/>
      <c r="C605" s="670"/>
      <c r="D605" s="671"/>
    </row>
    <row r="606" spans="1:4" ht="170.25" customHeight="1">
      <c r="A606" s="668"/>
      <c r="B606" s="669"/>
      <c r="C606" s="670"/>
      <c r="D606" s="671"/>
    </row>
    <row r="607" spans="1:4" ht="16.5">
      <c r="A607" s="668"/>
      <c r="B607" s="669"/>
      <c r="C607" s="670"/>
      <c r="D607" s="671"/>
    </row>
    <row r="608" spans="1:4" ht="16.5">
      <c r="A608" s="668"/>
      <c r="B608" s="669"/>
      <c r="C608" s="670"/>
      <c r="D608" s="671"/>
    </row>
    <row r="609" spans="1:4" ht="170.25" customHeight="1">
      <c r="A609" s="668"/>
      <c r="B609" s="669"/>
      <c r="C609" s="670"/>
      <c r="D609" s="671"/>
    </row>
    <row r="610" spans="1:4" ht="16.5">
      <c r="A610" s="668"/>
      <c r="B610" s="669"/>
      <c r="C610" s="670"/>
      <c r="D610" s="671"/>
    </row>
    <row r="611" spans="1:4" ht="16.5">
      <c r="A611" s="668"/>
      <c r="B611" s="669"/>
      <c r="C611" s="670"/>
      <c r="D611" s="671"/>
    </row>
    <row r="612" spans="1:4" ht="170.25" customHeight="1">
      <c r="A612" s="668"/>
      <c r="B612" s="669"/>
      <c r="C612" s="670"/>
      <c r="D612" s="671"/>
    </row>
    <row r="613" spans="1:4" ht="16.5">
      <c r="A613" s="668"/>
      <c r="B613" s="669"/>
      <c r="C613" s="670"/>
      <c r="D613" s="671"/>
    </row>
    <row r="614" spans="1:4" ht="16.5">
      <c r="A614" s="668"/>
      <c r="B614" s="669"/>
      <c r="C614" s="670"/>
      <c r="D614" s="671"/>
    </row>
    <row r="615" spans="1:4" ht="170.25" customHeight="1">
      <c r="A615" s="668"/>
      <c r="B615" s="669"/>
      <c r="C615" s="670"/>
      <c r="D615" s="671"/>
    </row>
    <row r="616" spans="1:4" ht="16.5">
      <c r="A616" s="668"/>
      <c r="B616" s="669"/>
      <c r="C616" s="670"/>
      <c r="D616" s="671"/>
    </row>
    <row r="617" spans="1:4" ht="16.5">
      <c r="A617" s="668"/>
      <c r="B617" s="669"/>
      <c r="C617" s="670"/>
      <c r="D617" s="671"/>
    </row>
    <row r="618" spans="1:4" ht="170.25" customHeight="1">
      <c r="A618" s="668"/>
      <c r="B618" s="669"/>
      <c r="C618" s="670"/>
      <c r="D618" s="671"/>
    </row>
    <row r="619" spans="1:4" ht="16.5">
      <c r="A619" s="668"/>
      <c r="B619" s="669"/>
      <c r="C619" s="670"/>
      <c r="D619" s="671"/>
    </row>
    <row r="620" spans="1:4" ht="16.5">
      <c r="A620" s="668"/>
      <c r="B620" s="669"/>
      <c r="C620" s="670"/>
      <c r="D620" s="671"/>
    </row>
    <row r="621" spans="1:4" ht="170.25" customHeight="1">
      <c r="A621" s="668"/>
      <c r="B621" s="669"/>
      <c r="C621" s="670"/>
      <c r="D621" s="671"/>
    </row>
    <row r="622" spans="1:4" ht="16.5">
      <c r="A622" s="668"/>
      <c r="B622" s="669"/>
      <c r="C622" s="670"/>
      <c r="D622" s="671"/>
    </row>
    <row r="623" spans="1:4" ht="16.5">
      <c r="A623" s="668"/>
      <c r="B623" s="669"/>
      <c r="C623" s="670"/>
      <c r="D623" s="671"/>
    </row>
    <row r="624" spans="1:4" ht="170.25" customHeight="1">
      <c r="A624" s="668"/>
      <c r="B624" s="669"/>
      <c r="C624" s="670"/>
      <c r="D624" s="671"/>
    </row>
    <row r="625" spans="1:4" ht="16.5">
      <c r="A625" s="668"/>
      <c r="B625" s="669"/>
      <c r="C625" s="670"/>
      <c r="D625" s="671"/>
    </row>
    <row r="626" spans="1:4" ht="16.5">
      <c r="A626" s="668"/>
      <c r="B626" s="669"/>
      <c r="C626" s="670"/>
      <c r="D626" s="671"/>
    </row>
    <row r="627" spans="1:4" ht="170.25" customHeight="1">
      <c r="A627" s="668"/>
      <c r="B627" s="669"/>
      <c r="C627" s="670"/>
      <c r="D627" s="671"/>
    </row>
    <row r="628" spans="1:4" ht="16.5">
      <c r="A628" s="668"/>
      <c r="B628" s="669"/>
      <c r="C628" s="670"/>
      <c r="D628" s="671"/>
    </row>
    <row r="629" spans="1:4" ht="16.5">
      <c r="A629" s="668"/>
      <c r="B629" s="669"/>
      <c r="C629" s="670"/>
      <c r="D629" s="671"/>
    </row>
    <row r="630" spans="1:4" ht="170.25" customHeight="1">
      <c r="A630" s="668"/>
      <c r="B630" s="669"/>
      <c r="C630" s="670"/>
      <c r="D630" s="671"/>
    </row>
    <row r="631" spans="1:4" ht="16.5">
      <c r="A631" s="668"/>
      <c r="B631" s="669"/>
      <c r="C631" s="670"/>
      <c r="D631" s="671"/>
    </row>
    <row r="632" spans="1:4" ht="16.5">
      <c r="A632" s="668"/>
      <c r="B632" s="669"/>
      <c r="C632" s="670"/>
      <c r="D632" s="671"/>
    </row>
    <row r="633" spans="1:4" ht="170.25" customHeight="1">
      <c r="A633" s="668"/>
      <c r="B633" s="669"/>
      <c r="C633" s="670"/>
      <c r="D633" s="671"/>
    </row>
    <row r="634" spans="1:4" ht="16.5">
      <c r="A634" s="668"/>
      <c r="B634" s="669"/>
      <c r="C634" s="670"/>
      <c r="D634" s="671"/>
    </row>
    <row r="635" spans="1:4" ht="16.5">
      <c r="A635" s="668"/>
      <c r="B635" s="669"/>
      <c r="C635" s="670"/>
      <c r="D635" s="671"/>
    </row>
    <row r="636" spans="1:4" ht="170.25" customHeight="1">
      <c r="A636" s="668"/>
      <c r="B636" s="669"/>
      <c r="C636" s="670"/>
      <c r="D636" s="671"/>
    </row>
    <row r="637" spans="1:4" ht="16.5">
      <c r="A637" s="668"/>
      <c r="B637" s="669"/>
      <c r="C637" s="670"/>
      <c r="D637" s="671"/>
    </row>
    <row r="638" spans="1:4" ht="16.5">
      <c r="A638" s="668"/>
      <c r="B638" s="669"/>
      <c r="C638" s="670"/>
      <c r="D638" s="671"/>
    </row>
    <row r="639" spans="1:4" ht="170.25" customHeight="1">
      <c r="A639" s="668"/>
      <c r="B639" s="669"/>
      <c r="C639" s="670"/>
      <c r="D639" s="671"/>
    </row>
    <row r="640" spans="1:4" ht="16.5">
      <c r="A640" s="668"/>
      <c r="B640" s="669"/>
      <c r="C640" s="670"/>
      <c r="D640" s="671"/>
    </row>
    <row r="641" spans="1:4" ht="16.5">
      <c r="A641" s="668"/>
      <c r="B641" s="669"/>
      <c r="C641" s="670"/>
      <c r="D641" s="671"/>
    </row>
    <row r="642" spans="1:4" ht="170.25" customHeight="1">
      <c r="A642" s="668"/>
      <c r="B642" s="669"/>
      <c r="C642" s="670"/>
      <c r="D642" s="671"/>
    </row>
    <row r="643" spans="1:4" ht="16.5">
      <c r="A643" s="668"/>
      <c r="B643" s="669"/>
      <c r="C643" s="670"/>
      <c r="D643" s="671"/>
    </row>
    <row r="644" spans="1:4" ht="16.5">
      <c r="A644" s="668"/>
      <c r="B644" s="669"/>
      <c r="C644" s="670"/>
      <c r="D644" s="671"/>
    </row>
    <row r="645" spans="1:4" ht="170.25" customHeight="1">
      <c r="A645" s="668"/>
      <c r="B645" s="669"/>
      <c r="C645" s="670"/>
      <c r="D645" s="671"/>
    </row>
    <row r="646" spans="1:4" ht="16.5">
      <c r="A646" s="668"/>
      <c r="B646" s="669"/>
      <c r="C646" s="670"/>
      <c r="D646" s="671"/>
    </row>
    <row r="647" spans="1:4" ht="16.5">
      <c r="A647" s="668"/>
      <c r="B647" s="669"/>
      <c r="C647" s="670"/>
      <c r="D647" s="671"/>
    </row>
    <row r="648" spans="1:4" ht="170.25" customHeight="1">
      <c r="A648" s="668"/>
      <c r="B648" s="669"/>
      <c r="C648" s="670"/>
      <c r="D648" s="671"/>
    </row>
    <row r="649" spans="1:4" ht="16.5">
      <c r="A649" s="668"/>
      <c r="B649" s="669"/>
      <c r="C649" s="670"/>
      <c r="D649" s="671"/>
    </row>
    <row r="650" spans="1:4" ht="16.5">
      <c r="A650" s="668"/>
      <c r="B650" s="669"/>
      <c r="C650" s="670"/>
      <c r="D650" s="671"/>
    </row>
    <row r="651" spans="1:4" ht="170.25" customHeight="1">
      <c r="A651" s="668"/>
      <c r="B651" s="669"/>
      <c r="C651" s="670"/>
      <c r="D651" s="671"/>
    </row>
    <row r="652" spans="1:4" ht="16.5">
      <c r="A652" s="668"/>
      <c r="B652" s="669"/>
      <c r="C652" s="670"/>
      <c r="D652" s="671"/>
    </row>
    <row r="653" spans="1:4" ht="16.5">
      <c r="A653" s="668"/>
      <c r="B653" s="669"/>
      <c r="C653" s="670"/>
      <c r="D653" s="671"/>
    </row>
    <row r="654" spans="1:4" ht="170.25" customHeight="1">
      <c r="A654" s="668"/>
      <c r="B654" s="669"/>
      <c r="C654" s="670"/>
      <c r="D654" s="671"/>
    </row>
    <row r="655" spans="1:4" ht="16.5">
      <c r="A655" s="668"/>
      <c r="B655" s="669"/>
      <c r="C655" s="670"/>
      <c r="D655" s="671"/>
    </row>
    <row r="656" spans="1:4" ht="16.5">
      <c r="A656" s="668"/>
      <c r="B656" s="669"/>
      <c r="C656" s="670"/>
      <c r="D656" s="671"/>
    </row>
    <row r="657" spans="1:4" ht="170.25" customHeight="1">
      <c r="A657" s="668"/>
      <c r="B657" s="669"/>
      <c r="C657" s="670"/>
      <c r="D657" s="671"/>
    </row>
    <row r="658" spans="1:4" ht="16.5">
      <c r="A658" s="668"/>
      <c r="B658" s="669"/>
      <c r="C658" s="670"/>
      <c r="D658" s="671"/>
    </row>
    <row r="659" spans="1:4" ht="16.5">
      <c r="A659" s="668"/>
      <c r="B659" s="669"/>
      <c r="C659" s="670"/>
      <c r="D659" s="671"/>
    </row>
    <row r="660" spans="1:4" ht="170.25" customHeight="1">
      <c r="A660" s="668"/>
      <c r="B660" s="669"/>
      <c r="C660" s="670"/>
      <c r="D660" s="671"/>
    </row>
    <row r="661" spans="1:4" ht="16.5">
      <c r="A661" s="668"/>
      <c r="B661" s="669"/>
      <c r="C661" s="670"/>
      <c r="D661" s="671"/>
    </row>
    <row r="662" spans="1:4" ht="16.5">
      <c r="A662" s="668"/>
      <c r="B662" s="669"/>
      <c r="C662" s="670"/>
      <c r="D662" s="671"/>
    </row>
    <row r="663" spans="1:4" ht="170.25" customHeight="1">
      <c r="A663" s="668"/>
      <c r="B663" s="669"/>
      <c r="C663" s="670"/>
      <c r="D663" s="671"/>
    </row>
    <row r="664" spans="1:4" ht="16.5">
      <c r="A664" s="668"/>
      <c r="B664" s="669"/>
      <c r="C664" s="670"/>
      <c r="D664" s="671"/>
    </row>
    <row r="665" spans="1:4" ht="16.5">
      <c r="A665" s="668"/>
      <c r="B665" s="669"/>
      <c r="C665" s="670"/>
      <c r="D665" s="671"/>
    </row>
    <row r="666" spans="1:4" ht="170.25" customHeight="1">
      <c r="A666" s="668"/>
      <c r="B666" s="669"/>
      <c r="C666" s="670"/>
      <c r="D666" s="671"/>
    </row>
    <row r="667" spans="1:4" ht="16.5">
      <c r="A667" s="668"/>
      <c r="B667" s="669"/>
      <c r="C667" s="670"/>
      <c r="D667" s="671"/>
    </row>
    <row r="668" spans="1:4" ht="16.5">
      <c r="A668" s="668"/>
      <c r="B668" s="669"/>
      <c r="C668" s="670"/>
      <c r="D668" s="671"/>
    </row>
    <row r="669" spans="1:4" ht="170.25" customHeight="1">
      <c r="A669" s="668"/>
      <c r="B669" s="669"/>
      <c r="C669" s="670"/>
      <c r="D669" s="671"/>
    </row>
    <row r="670" spans="1:4" ht="16.5">
      <c r="A670" s="668"/>
      <c r="B670" s="669"/>
      <c r="C670" s="670"/>
      <c r="D670" s="671"/>
    </row>
    <row r="671" spans="1:4" ht="16.5">
      <c r="A671" s="668"/>
      <c r="B671" s="669"/>
      <c r="C671" s="670"/>
      <c r="D671" s="671"/>
    </row>
    <row r="672" spans="1:4" ht="170.25" customHeight="1">
      <c r="A672" s="668"/>
      <c r="B672" s="669"/>
      <c r="C672" s="670"/>
      <c r="D672" s="671"/>
    </row>
    <row r="673" spans="1:4" ht="16.5">
      <c r="A673" s="668"/>
      <c r="B673" s="669"/>
      <c r="C673" s="670"/>
      <c r="D673" s="671"/>
    </row>
    <row r="674" spans="1:4" ht="16.5">
      <c r="A674" s="668"/>
      <c r="B674" s="669"/>
      <c r="C674" s="670"/>
      <c r="D674" s="671"/>
    </row>
    <row r="675" spans="1:4" ht="170.25" customHeight="1">
      <c r="A675" s="668"/>
      <c r="B675" s="669"/>
      <c r="C675" s="670"/>
      <c r="D675" s="671"/>
    </row>
    <row r="676" spans="1:4" ht="16.5">
      <c r="A676" s="668"/>
      <c r="B676" s="669"/>
      <c r="C676" s="670"/>
      <c r="D676" s="671"/>
    </row>
    <row r="677" spans="1:4" ht="16.5">
      <c r="A677" s="668"/>
      <c r="B677" s="669"/>
      <c r="C677" s="670"/>
      <c r="D677" s="671"/>
    </row>
    <row r="678" spans="1:4" ht="170.25" customHeight="1">
      <c r="A678" s="668"/>
      <c r="B678" s="669"/>
      <c r="C678" s="670"/>
      <c r="D678" s="671"/>
    </row>
    <row r="679" spans="1:4" ht="16.5">
      <c r="A679" s="668"/>
      <c r="B679" s="669"/>
      <c r="C679" s="670"/>
      <c r="D679" s="671"/>
    </row>
    <row r="680" spans="1:4" ht="16.5">
      <c r="A680" s="668"/>
      <c r="B680" s="669"/>
      <c r="C680" s="670"/>
      <c r="D680" s="671"/>
    </row>
    <row r="681" spans="1:4" ht="170.25" customHeight="1">
      <c r="A681" s="668"/>
      <c r="B681" s="669"/>
      <c r="C681" s="670"/>
      <c r="D681" s="671"/>
    </row>
    <row r="682" spans="1:4" ht="16.5">
      <c r="A682" s="668"/>
      <c r="B682" s="669"/>
      <c r="C682" s="670"/>
      <c r="D682" s="671"/>
    </row>
    <row r="683" spans="1:4" ht="16.5">
      <c r="A683" s="668"/>
      <c r="B683" s="669"/>
      <c r="C683" s="670"/>
      <c r="D683" s="671"/>
    </row>
    <row r="684" spans="1:4" ht="170.25" customHeight="1">
      <c r="A684" s="668"/>
      <c r="B684" s="669"/>
      <c r="C684" s="670"/>
      <c r="D684" s="671"/>
    </row>
    <row r="685" spans="1:4" ht="16.5">
      <c r="A685" s="668"/>
      <c r="B685" s="669"/>
      <c r="C685" s="670"/>
      <c r="D685" s="671"/>
    </row>
    <row r="686" spans="1:4" ht="16.5">
      <c r="A686" s="668"/>
      <c r="B686" s="669"/>
      <c r="C686" s="670"/>
      <c r="D686" s="671"/>
    </row>
    <row r="687" spans="1:4" ht="170.25" customHeight="1">
      <c r="A687" s="668"/>
      <c r="B687" s="669"/>
      <c r="C687" s="670"/>
      <c r="D687" s="671"/>
    </row>
    <row r="688" spans="1:4" ht="16.5">
      <c r="A688" s="668"/>
      <c r="B688" s="669"/>
      <c r="C688" s="670"/>
      <c r="D688" s="671"/>
    </row>
    <row r="689" spans="1:4" ht="16.5">
      <c r="A689" s="668"/>
      <c r="B689" s="669"/>
      <c r="C689" s="670"/>
      <c r="D689" s="671"/>
    </row>
    <row r="690" spans="1:4" ht="170.25" customHeight="1">
      <c r="A690" s="668"/>
      <c r="B690" s="669"/>
      <c r="C690" s="670"/>
      <c r="D690" s="671"/>
    </row>
    <row r="691" spans="1:4" ht="16.5">
      <c r="A691" s="668"/>
      <c r="B691" s="669"/>
      <c r="C691" s="670"/>
      <c r="D691" s="671"/>
    </row>
    <row r="692" spans="1:4" ht="16.5">
      <c r="A692" s="668"/>
      <c r="B692" s="669"/>
      <c r="C692" s="670"/>
      <c r="D692" s="671"/>
    </row>
    <row r="693" spans="1:4" ht="170.25" customHeight="1">
      <c r="A693" s="668"/>
      <c r="B693" s="669"/>
      <c r="C693" s="670"/>
      <c r="D693" s="671"/>
    </row>
    <row r="694" spans="1:4" ht="16.5">
      <c r="A694" s="668"/>
      <c r="B694" s="669"/>
      <c r="C694" s="670"/>
      <c r="D694" s="671"/>
    </row>
    <row r="695" spans="1:4" ht="16.5">
      <c r="A695" s="668"/>
      <c r="B695" s="669"/>
      <c r="C695" s="670"/>
      <c r="D695" s="671"/>
    </row>
    <row r="696" spans="1:4" ht="170.25" customHeight="1">
      <c r="A696" s="668"/>
      <c r="B696" s="669"/>
      <c r="C696" s="670"/>
      <c r="D696" s="671"/>
    </row>
    <row r="697" spans="1:4" ht="16.5">
      <c r="A697" s="668"/>
      <c r="B697" s="669"/>
      <c r="C697" s="670"/>
      <c r="D697" s="671"/>
    </row>
    <row r="698" spans="1:4" ht="16.5">
      <c r="A698" s="668"/>
      <c r="B698" s="669"/>
      <c r="C698" s="670"/>
      <c r="D698" s="671"/>
    </row>
    <row r="699" spans="1:4" ht="170.25" customHeight="1">
      <c r="A699" s="668"/>
      <c r="B699" s="669"/>
      <c r="C699" s="670"/>
      <c r="D699" s="671"/>
    </row>
    <row r="700" spans="1:4" ht="16.5">
      <c r="A700" s="668"/>
      <c r="B700" s="669"/>
      <c r="C700" s="670"/>
      <c r="D700" s="671"/>
    </row>
    <row r="701" spans="1:4" ht="16.5">
      <c r="A701" s="668"/>
      <c r="B701" s="669"/>
      <c r="C701" s="670"/>
      <c r="D701" s="671"/>
    </row>
    <row r="702" spans="1:4" ht="170.25" customHeight="1">
      <c r="A702" s="668"/>
      <c r="B702" s="669"/>
      <c r="C702" s="670"/>
      <c r="D702" s="671"/>
    </row>
    <row r="703" spans="1:4" ht="16.5">
      <c r="A703" s="668"/>
      <c r="B703" s="669"/>
      <c r="C703" s="670"/>
      <c r="D703" s="671"/>
    </row>
    <row r="704" spans="1:4" ht="16.5">
      <c r="A704" s="668"/>
      <c r="B704" s="669"/>
      <c r="C704" s="670"/>
      <c r="D704" s="671"/>
    </row>
    <row r="705" spans="1:4" ht="170.25" customHeight="1">
      <c r="A705" s="668"/>
      <c r="B705" s="669"/>
      <c r="C705" s="670"/>
      <c r="D705" s="671"/>
    </row>
    <row r="706" spans="1:4" ht="16.5">
      <c r="A706" s="668"/>
      <c r="B706" s="669"/>
      <c r="C706" s="670"/>
      <c r="D706" s="671"/>
    </row>
    <row r="707" spans="1:4" ht="16.5">
      <c r="A707" s="668"/>
      <c r="B707" s="669"/>
      <c r="C707" s="670"/>
      <c r="D707" s="671"/>
    </row>
    <row r="708" spans="1:4" ht="170.25" customHeight="1">
      <c r="A708" s="668"/>
      <c r="B708" s="669"/>
      <c r="C708" s="670"/>
      <c r="D708" s="671"/>
    </row>
    <row r="709" spans="1:4" ht="16.5">
      <c r="A709" s="668"/>
      <c r="B709" s="669"/>
      <c r="C709" s="670"/>
      <c r="D709" s="671"/>
    </row>
    <row r="710" spans="1:4" ht="16.5">
      <c r="A710" s="668"/>
      <c r="B710" s="669"/>
      <c r="C710" s="670"/>
      <c r="D710" s="671"/>
    </row>
    <row r="711" spans="1:4" ht="170.25" customHeight="1">
      <c r="A711" s="668"/>
      <c r="B711" s="669"/>
      <c r="C711" s="670"/>
      <c r="D711" s="671"/>
    </row>
    <row r="712" spans="1:4" ht="16.5">
      <c r="A712" s="668"/>
      <c r="B712" s="669"/>
      <c r="C712" s="670"/>
      <c r="D712" s="671"/>
    </row>
    <row r="713" spans="1:4" ht="16.5">
      <c r="A713" s="668"/>
      <c r="B713" s="669"/>
      <c r="C713" s="670"/>
      <c r="D713" s="671"/>
    </row>
    <row r="714" spans="1:4" ht="170.25" customHeight="1">
      <c r="A714" s="668"/>
      <c r="B714" s="669"/>
      <c r="C714" s="670"/>
      <c r="D714" s="671"/>
    </row>
    <row r="715" spans="1:4" ht="16.5">
      <c r="A715" s="668"/>
      <c r="B715" s="669"/>
      <c r="C715" s="670"/>
      <c r="D715" s="671"/>
    </row>
    <row r="716" spans="1:4" ht="16.5">
      <c r="A716" s="668"/>
      <c r="B716" s="669"/>
      <c r="C716" s="670"/>
      <c r="D716" s="671"/>
    </row>
    <row r="717" spans="1:4" ht="170.25" customHeight="1">
      <c r="A717" s="668"/>
      <c r="B717" s="669"/>
      <c r="C717" s="670"/>
      <c r="D717" s="671"/>
    </row>
    <row r="718" spans="1:4" ht="16.5">
      <c r="A718" s="668"/>
      <c r="B718" s="669"/>
      <c r="C718" s="670"/>
      <c r="D718" s="671"/>
    </row>
    <row r="719" spans="1:4" ht="16.5">
      <c r="A719" s="668"/>
      <c r="B719" s="669"/>
      <c r="C719" s="670"/>
      <c r="D719" s="671"/>
    </row>
    <row r="720" spans="1:4" ht="170.25" customHeight="1">
      <c r="A720" s="668"/>
      <c r="B720" s="669"/>
      <c r="C720" s="670"/>
      <c r="D720" s="671"/>
    </row>
    <row r="721" spans="1:4" ht="16.5">
      <c r="A721" s="668"/>
      <c r="B721" s="669"/>
      <c r="C721" s="670"/>
      <c r="D721" s="671"/>
    </row>
    <row r="722" spans="1:4" ht="16.5">
      <c r="A722" s="668"/>
      <c r="B722" s="669"/>
      <c r="C722" s="670"/>
      <c r="D722" s="671"/>
    </row>
    <row r="723" spans="1:4" ht="170.25" customHeight="1">
      <c r="A723" s="668"/>
      <c r="B723" s="669"/>
      <c r="C723" s="670"/>
      <c r="D723" s="671"/>
    </row>
    <row r="724" spans="1:4" ht="16.5">
      <c r="A724" s="668"/>
      <c r="B724" s="669"/>
      <c r="C724" s="670"/>
      <c r="D724" s="671"/>
    </row>
    <row r="725" spans="1:4" ht="16.5">
      <c r="A725" s="668"/>
      <c r="B725" s="669"/>
      <c r="C725" s="670"/>
      <c r="D725" s="671"/>
    </row>
    <row r="726" spans="1:4" ht="170.25" customHeight="1">
      <c r="A726" s="668"/>
      <c r="B726" s="669"/>
      <c r="C726" s="670"/>
      <c r="D726" s="671"/>
    </row>
    <row r="727" spans="1:4" ht="16.5">
      <c r="A727" s="668"/>
      <c r="B727" s="669"/>
      <c r="C727" s="670"/>
      <c r="D727" s="671"/>
    </row>
    <row r="728" spans="1:4" ht="16.5">
      <c r="A728" s="668"/>
      <c r="B728" s="669"/>
      <c r="C728" s="670"/>
      <c r="D728" s="671"/>
    </row>
    <row r="729" spans="1:4" ht="170.25" customHeight="1">
      <c r="A729" s="668"/>
      <c r="B729" s="669"/>
      <c r="C729" s="670"/>
      <c r="D729" s="671"/>
    </row>
    <row r="730" spans="1:4" ht="16.5">
      <c r="A730" s="668"/>
      <c r="B730" s="669"/>
      <c r="C730" s="670"/>
      <c r="D730" s="671"/>
    </row>
    <row r="731" spans="1:4" ht="16.5">
      <c r="A731" s="668"/>
      <c r="B731" s="669"/>
      <c r="C731" s="670"/>
      <c r="D731" s="671"/>
    </row>
    <row r="732" spans="1:4" ht="170.25" customHeight="1">
      <c r="A732" s="668"/>
      <c r="B732" s="669"/>
      <c r="C732" s="670"/>
      <c r="D732" s="671"/>
    </row>
    <row r="733" spans="1:4" ht="16.5">
      <c r="A733" s="668"/>
      <c r="B733" s="669"/>
      <c r="C733" s="670"/>
      <c r="D733" s="671"/>
    </row>
    <row r="734" spans="1:4" ht="16.5">
      <c r="A734" s="668"/>
      <c r="B734" s="669"/>
      <c r="C734" s="670"/>
      <c r="D734" s="671"/>
    </row>
    <row r="735" spans="1:4" ht="170.25" customHeight="1">
      <c r="A735" s="668"/>
      <c r="B735" s="669"/>
      <c r="C735" s="670"/>
      <c r="D735" s="671"/>
    </row>
    <row r="736" spans="1:4" ht="16.5">
      <c r="A736" s="668"/>
      <c r="B736" s="669"/>
      <c r="C736" s="670"/>
      <c r="D736" s="671"/>
    </row>
    <row r="737" spans="1:4" ht="16.5">
      <c r="A737" s="668"/>
      <c r="B737" s="669"/>
      <c r="C737" s="670"/>
      <c r="D737" s="671"/>
    </row>
    <row r="738" spans="1:4" ht="170.25" customHeight="1">
      <c r="A738" s="668"/>
      <c r="B738" s="669"/>
      <c r="C738" s="670"/>
      <c r="D738" s="671"/>
    </row>
    <row r="739" spans="1:4" ht="16.5">
      <c r="A739" s="668"/>
      <c r="B739" s="669"/>
      <c r="C739" s="670"/>
      <c r="D739" s="671"/>
    </row>
    <row r="740" spans="1:4" ht="16.5">
      <c r="A740" s="668"/>
      <c r="B740" s="669"/>
      <c r="C740" s="670"/>
      <c r="D740" s="671"/>
    </row>
    <row r="741" spans="1:4" ht="170.25" customHeight="1">
      <c r="A741" s="668"/>
      <c r="B741" s="669"/>
      <c r="C741" s="670"/>
      <c r="D741" s="671"/>
    </row>
    <row r="742" spans="1:4" ht="16.5">
      <c r="A742" s="668"/>
      <c r="B742" s="669"/>
      <c r="C742" s="670"/>
      <c r="D742" s="671"/>
    </row>
    <row r="743" spans="1:4" ht="16.5">
      <c r="A743" s="668"/>
      <c r="B743" s="669"/>
      <c r="C743" s="670"/>
      <c r="D743" s="671"/>
    </row>
    <row r="744" spans="1:4" ht="170.25" customHeight="1">
      <c r="A744" s="668"/>
      <c r="B744" s="669"/>
      <c r="C744" s="670"/>
      <c r="D744" s="671"/>
    </row>
    <row r="745" spans="1:4" ht="16.5">
      <c r="A745" s="668"/>
      <c r="B745" s="669"/>
      <c r="C745" s="670"/>
      <c r="D745" s="671"/>
    </row>
    <row r="746" spans="1:4" ht="16.5">
      <c r="A746" s="668"/>
      <c r="B746" s="669"/>
      <c r="C746" s="670"/>
      <c r="D746" s="671"/>
    </row>
    <row r="747" spans="1:4" ht="170.25" customHeight="1">
      <c r="A747" s="668"/>
      <c r="B747" s="669"/>
      <c r="C747" s="670"/>
      <c r="D747" s="671"/>
    </row>
    <row r="748" spans="1:4" ht="16.5">
      <c r="A748" s="668"/>
      <c r="B748" s="669"/>
      <c r="C748" s="670"/>
      <c r="D748" s="671"/>
    </row>
    <row r="749" spans="1:4" ht="16.5">
      <c r="A749" s="668"/>
      <c r="B749" s="669"/>
      <c r="C749" s="670"/>
      <c r="D749" s="671"/>
    </row>
    <row r="750" spans="1:4" ht="170.25" customHeight="1">
      <c r="A750" s="668"/>
      <c r="B750" s="669"/>
      <c r="C750" s="670"/>
      <c r="D750" s="671"/>
    </row>
    <row r="751" spans="1:4" ht="16.5">
      <c r="A751" s="668"/>
      <c r="B751" s="669"/>
      <c r="C751" s="670"/>
      <c r="D751" s="671"/>
    </row>
    <row r="752" spans="1:4" ht="16.5">
      <c r="A752" s="668"/>
      <c r="B752" s="669"/>
      <c r="C752" s="670"/>
      <c r="D752" s="671"/>
    </row>
    <row r="753" spans="1:4" ht="170.25" customHeight="1">
      <c r="A753" s="668"/>
      <c r="B753" s="669"/>
      <c r="C753" s="670"/>
      <c r="D753" s="671"/>
    </row>
    <row r="754" spans="1:4" ht="16.5">
      <c r="A754" s="668"/>
      <c r="B754" s="669"/>
      <c r="C754" s="670"/>
      <c r="D754" s="671"/>
    </row>
    <row r="755" spans="1:4" ht="16.5">
      <c r="A755" s="668"/>
      <c r="B755" s="669"/>
      <c r="C755" s="670"/>
      <c r="D755" s="671"/>
    </row>
    <row r="756" spans="1:4" ht="170.25" customHeight="1">
      <c r="A756" s="668"/>
      <c r="B756" s="669"/>
      <c r="C756" s="670"/>
      <c r="D756" s="671"/>
    </row>
    <row r="757" spans="1:4" ht="16.5">
      <c r="A757" s="668"/>
      <c r="B757" s="669"/>
      <c r="C757" s="670"/>
      <c r="D757" s="671"/>
    </row>
    <row r="758" spans="1:4" ht="16.5">
      <c r="A758" s="668"/>
      <c r="B758" s="669"/>
      <c r="C758" s="670"/>
      <c r="D758" s="671"/>
    </row>
    <row r="759" spans="1:4" ht="170.25" customHeight="1">
      <c r="A759" s="668"/>
      <c r="B759" s="669"/>
      <c r="C759" s="670"/>
      <c r="D759" s="671"/>
    </row>
    <row r="760" spans="1:4" ht="16.5">
      <c r="A760" s="668"/>
      <c r="B760" s="669"/>
      <c r="C760" s="670"/>
      <c r="D760" s="671"/>
    </row>
    <row r="761" spans="1:4" ht="16.5">
      <c r="A761" s="668"/>
      <c r="B761" s="669"/>
      <c r="C761" s="670"/>
      <c r="D761" s="671"/>
    </row>
    <row r="762" spans="1:4" ht="170.25" customHeight="1">
      <c r="A762" s="668"/>
      <c r="B762" s="669"/>
      <c r="C762" s="670"/>
      <c r="D762" s="671"/>
    </row>
    <row r="763" spans="1:4" ht="16.5">
      <c r="A763" s="668"/>
      <c r="B763" s="669"/>
      <c r="C763" s="670"/>
      <c r="D763" s="671"/>
    </row>
    <row r="764" spans="1:4" ht="16.5">
      <c r="A764" s="668"/>
      <c r="B764" s="669"/>
      <c r="C764" s="670"/>
      <c r="D764" s="671"/>
    </row>
    <row r="765" spans="1:4" ht="170.25" customHeight="1">
      <c r="A765" s="668"/>
      <c r="B765" s="669"/>
      <c r="C765" s="670"/>
      <c r="D765" s="671"/>
    </row>
    <row r="766" spans="1:4" ht="16.5">
      <c r="A766" s="668"/>
      <c r="B766" s="669"/>
      <c r="C766" s="670"/>
      <c r="D766" s="671"/>
    </row>
    <row r="767" spans="1:4" ht="16.5">
      <c r="A767" s="668"/>
      <c r="B767" s="669"/>
      <c r="C767" s="670"/>
      <c r="D767" s="671"/>
    </row>
    <row r="768" spans="1:4" ht="170.25" customHeight="1">
      <c r="A768" s="668"/>
      <c r="B768" s="669"/>
      <c r="C768" s="670"/>
      <c r="D768" s="671"/>
    </row>
    <row r="769" spans="1:4" ht="16.5">
      <c r="A769" s="668"/>
      <c r="B769" s="669"/>
      <c r="C769" s="670"/>
      <c r="D769" s="671"/>
    </row>
    <row r="770" spans="1:4" ht="16.5">
      <c r="A770" s="668"/>
      <c r="B770" s="669"/>
      <c r="C770" s="670"/>
      <c r="D770" s="671"/>
    </row>
    <row r="771" spans="1:4" ht="170.25" customHeight="1">
      <c r="A771" s="668"/>
      <c r="B771" s="669"/>
      <c r="C771" s="670"/>
      <c r="D771" s="671"/>
    </row>
    <row r="772" spans="1:4" ht="16.5">
      <c r="A772" s="668"/>
      <c r="B772" s="669"/>
      <c r="C772" s="670"/>
      <c r="D772" s="671"/>
    </row>
    <row r="773" spans="1:4" ht="16.5">
      <c r="A773" s="668"/>
      <c r="B773" s="669"/>
      <c r="C773" s="670"/>
      <c r="D773" s="671"/>
    </row>
    <row r="774" spans="1:4" ht="170.25" customHeight="1">
      <c r="A774" s="668"/>
      <c r="B774" s="669"/>
      <c r="C774" s="670"/>
      <c r="D774" s="671"/>
    </row>
    <row r="775" spans="1:4" ht="16.5">
      <c r="A775" s="668"/>
      <c r="B775" s="669"/>
      <c r="C775" s="670"/>
      <c r="D775" s="671"/>
    </row>
    <row r="776" spans="1:4" ht="16.5">
      <c r="A776" s="668"/>
      <c r="B776" s="669"/>
      <c r="C776" s="670"/>
      <c r="D776" s="671"/>
    </row>
    <row r="777" spans="1:4" ht="170.25" customHeight="1">
      <c r="A777" s="668"/>
      <c r="B777" s="669"/>
      <c r="C777" s="670"/>
      <c r="D777" s="671"/>
    </row>
    <row r="778" spans="1:4" ht="16.5">
      <c r="A778" s="668"/>
      <c r="B778" s="669"/>
      <c r="C778" s="670"/>
      <c r="D778" s="671"/>
    </row>
    <row r="779" spans="1:4" ht="16.5">
      <c r="A779" s="668"/>
      <c r="B779" s="669"/>
      <c r="C779" s="670"/>
      <c r="D779" s="671"/>
    </row>
    <row r="780" spans="1:4" ht="170.25" customHeight="1">
      <c r="A780" s="668"/>
      <c r="B780" s="669"/>
      <c r="C780" s="670"/>
      <c r="D780" s="671"/>
    </row>
    <row r="781" spans="1:4" ht="16.5">
      <c r="A781" s="668"/>
      <c r="B781" s="669"/>
      <c r="C781" s="670"/>
      <c r="D781" s="671"/>
    </row>
    <row r="782" spans="1:4" ht="16.5">
      <c r="A782" s="668"/>
      <c r="B782" s="669"/>
      <c r="C782" s="670"/>
      <c r="D782" s="671"/>
    </row>
    <row r="783" spans="1:4" ht="170.25" customHeight="1">
      <c r="A783" s="668"/>
      <c r="B783" s="669"/>
      <c r="C783" s="670"/>
      <c r="D783" s="671"/>
    </row>
    <row r="784" spans="1:4" ht="16.5">
      <c r="A784" s="668"/>
      <c r="B784" s="669"/>
      <c r="C784" s="670"/>
      <c r="D784" s="671"/>
    </row>
    <row r="785" spans="1:4" ht="16.5">
      <c r="A785" s="668"/>
      <c r="B785" s="669"/>
      <c r="C785" s="670"/>
      <c r="D785" s="671"/>
    </row>
    <row r="786" spans="1:4" ht="170.25" customHeight="1">
      <c r="A786" s="668"/>
      <c r="B786" s="669"/>
      <c r="C786" s="670"/>
      <c r="D786" s="671"/>
    </row>
    <row r="787" spans="1:4" ht="16.5">
      <c r="A787" s="668"/>
      <c r="B787" s="669"/>
      <c r="C787" s="670"/>
      <c r="D787" s="671"/>
    </row>
    <row r="788" spans="1:4" ht="16.5">
      <c r="A788" s="668"/>
      <c r="B788" s="669"/>
      <c r="C788" s="670"/>
      <c r="D788" s="671"/>
    </row>
    <row r="789" spans="1:4" ht="170.25" customHeight="1">
      <c r="A789" s="668"/>
      <c r="B789" s="669"/>
      <c r="C789" s="670"/>
      <c r="D789" s="671"/>
    </row>
    <row r="790" spans="1:4" ht="16.5">
      <c r="A790" s="668"/>
      <c r="B790" s="669"/>
      <c r="C790" s="670"/>
      <c r="D790" s="671"/>
    </row>
    <row r="791" spans="1:4" ht="16.5">
      <c r="A791" s="668"/>
      <c r="B791" s="669"/>
      <c r="C791" s="670"/>
      <c r="D791" s="671"/>
    </row>
    <row r="792" spans="1:4" ht="170.25" customHeight="1">
      <c r="A792" s="668"/>
      <c r="B792" s="669"/>
      <c r="C792" s="670"/>
      <c r="D792" s="671"/>
    </row>
    <row r="793" spans="1:4" ht="16.5">
      <c r="A793" s="668"/>
      <c r="B793" s="669"/>
      <c r="C793" s="670"/>
      <c r="D793" s="671"/>
    </row>
    <row r="794" spans="1:4" ht="16.5">
      <c r="A794" s="668"/>
      <c r="B794" s="669"/>
      <c r="C794" s="670"/>
      <c r="D794" s="671"/>
    </row>
    <row r="795" spans="1:4" ht="170.25" customHeight="1">
      <c r="A795" s="668"/>
      <c r="B795" s="669"/>
      <c r="C795" s="670"/>
      <c r="D795" s="671"/>
    </row>
    <row r="796" spans="1:4" ht="16.5">
      <c r="A796" s="668"/>
      <c r="B796" s="669"/>
      <c r="C796" s="670"/>
      <c r="D796" s="671"/>
    </row>
    <row r="797" spans="1:4" ht="16.5">
      <c r="A797" s="668"/>
      <c r="B797" s="669"/>
      <c r="C797" s="670"/>
      <c r="D797" s="671"/>
    </row>
    <row r="798" spans="1:4" ht="170.25" customHeight="1">
      <c r="A798" s="668"/>
      <c r="B798" s="669"/>
      <c r="C798" s="670"/>
      <c r="D798" s="671"/>
    </row>
    <row r="799" spans="1:4" ht="16.5">
      <c r="A799" s="668"/>
      <c r="B799" s="669"/>
      <c r="C799" s="670"/>
      <c r="D799" s="671"/>
    </row>
    <row r="800" spans="1:4" ht="16.5">
      <c r="A800" s="668"/>
      <c r="B800" s="669"/>
      <c r="C800" s="670"/>
      <c r="D800" s="671"/>
    </row>
    <row r="801" spans="1:4" ht="170.25" customHeight="1">
      <c r="A801" s="668"/>
      <c r="B801" s="669"/>
      <c r="C801" s="670"/>
      <c r="D801" s="671"/>
    </row>
    <row r="802" spans="1:4" ht="16.5">
      <c r="A802" s="668"/>
      <c r="B802" s="669"/>
      <c r="C802" s="670"/>
      <c r="D802" s="671"/>
    </row>
    <row r="803" spans="1:4" ht="16.5">
      <c r="A803" s="668"/>
      <c r="B803" s="669"/>
      <c r="C803" s="670"/>
      <c r="D803" s="671"/>
    </row>
    <row r="804" spans="1:4" ht="170.25" customHeight="1">
      <c r="A804" s="668"/>
      <c r="B804" s="669"/>
      <c r="C804" s="670"/>
      <c r="D804" s="671"/>
    </row>
    <row r="805" spans="1:4" ht="16.5">
      <c r="A805" s="668"/>
      <c r="B805" s="669"/>
      <c r="C805" s="670"/>
      <c r="D805" s="671"/>
    </row>
    <row r="806" spans="1:4" ht="16.5">
      <c r="A806" s="668"/>
      <c r="B806" s="669"/>
      <c r="C806" s="670"/>
      <c r="D806" s="671"/>
    </row>
    <row r="807" spans="1:4" ht="170.25" customHeight="1">
      <c r="A807" s="668"/>
      <c r="B807" s="669"/>
      <c r="C807" s="670"/>
      <c r="D807" s="671"/>
    </row>
    <row r="808" spans="1:4" ht="16.5">
      <c r="A808" s="668"/>
      <c r="B808" s="669"/>
      <c r="C808" s="670"/>
      <c r="D808" s="671"/>
    </row>
    <row r="809" spans="1:4" ht="16.5">
      <c r="A809" s="668"/>
      <c r="B809" s="669"/>
      <c r="C809" s="670"/>
      <c r="D809" s="671"/>
    </row>
    <row r="810" spans="1:4" ht="170.25" customHeight="1">
      <c r="A810" s="668"/>
      <c r="B810" s="669"/>
      <c r="C810" s="670"/>
      <c r="D810" s="671"/>
    </row>
    <row r="811" spans="1:4" ht="16.5">
      <c r="A811" s="668"/>
      <c r="B811" s="669"/>
      <c r="C811" s="670"/>
      <c r="D811" s="671"/>
    </row>
    <row r="812" spans="1:4" ht="16.5">
      <c r="A812" s="668"/>
      <c r="B812" s="669"/>
      <c r="C812" s="670"/>
      <c r="D812" s="671"/>
    </row>
    <row r="813" spans="1:4" ht="170.25" customHeight="1">
      <c r="A813" s="668"/>
      <c r="B813" s="669"/>
      <c r="C813" s="670"/>
      <c r="D813" s="671"/>
    </row>
    <row r="814" spans="1:4" ht="16.5">
      <c r="A814" s="668"/>
      <c r="B814" s="669"/>
      <c r="C814" s="670"/>
      <c r="D814" s="671"/>
    </row>
    <row r="815" spans="1:4" ht="16.5">
      <c r="A815" s="668"/>
      <c r="B815" s="669"/>
      <c r="C815" s="670"/>
      <c r="D815" s="671"/>
    </row>
    <row r="816" spans="1:4" ht="170.25" customHeight="1">
      <c r="A816" s="668"/>
      <c r="B816" s="669"/>
      <c r="C816" s="670"/>
      <c r="D816" s="671"/>
    </row>
    <row r="817" spans="1:4" ht="16.5">
      <c r="A817" s="668"/>
      <c r="B817" s="669"/>
      <c r="C817" s="670"/>
      <c r="D817" s="671"/>
    </row>
    <row r="818" spans="1:4" ht="16.5">
      <c r="A818" s="668"/>
      <c r="B818" s="669"/>
      <c r="C818" s="670"/>
      <c r="D818" s="671"/>
    </row>
    <row r="819" spans="1:4" ht="170.25" customHeight="1">
      <c r="A819" s="668"/>
      <c r="B819" s="669"/>
      <c r="C819" s="670"/>
      <c r="D819" s="671"/>
    </row>
    <row r="820" spans="1:4" ht="16.5">
      <c r="A820" s="668"/>
      <c r="B820" s="669"/>
      <c r="C820" s="670"/>
      <c r="D820" s="671"/>
    </row>
    <row r="821" spans="1:4" ht="16.5">
      <c r="A821" s="668"/>
      <c r="B821" s="669"/>
      <c r="C821" s="670"/>
      <c r="D821" s="671"/>
    </row>
    <row r="822" spans="1:4" ht="170.25" customHeight="1">
      <c r="A822" s="668"/>
      <c r="B822" s="669"/>
      <c r="C822" s="670"/>
      <c r="D822" s="671"/>
    </row>
    <row r="823" spans="1:4" ht="16.5">
      <c r="A823" s="668"/>
      <c r="B823" s="669"/>
      <c r="C823" s="670"/>
      <c r="D823" s="671"/>
    </row>
    <row r="824" spans="1:4" ht="16.5">
      <c r="A824" s="668"/>
      <c r="B824" s="669"/>
      <c r="C824" s="670"/>
      <c r="D824" s="671"/>
    </row>
    <row r="825" spans="1:4" ht="170.25" customHeight="1">
      <c r="A825" s="668"/>
      <c r="B825" s="669"/>
      <c r="C825" s="670"/>
      <c r="D825" s="671"/>
    </row>
    <row r="826" spans="1:4" ht="16.5">
      <c r="A826" s="668"/>
      <c r="B826" s="669"/>
      <c r="C826" s="670"/>
      <c r="D826" s="671"/>
    </row>
    <row r="827" spans="1:4" ht="16.5">
      <c r="A827" s="668"/>
      <c r="B827" s="669"/>
      <c r="C827" s="670"/>
      <c r="D827" s="671"/>
    </row>
    <row r="828" spans="1:4" ht="170.25" customHeight="1">
      <c r="A828" s="668"/>
      <c r="B828" s="669"/>
      <c r="C828" s="670"/>
      <c r="D828" s="671"/>
    </row>
    <row r="829" spans="1:4" ht="16.5">
      <c r="A829" s="668"/>
      <c r="B829" s="669"/>
      <c r="C829" s="670"/>
      <c r="D829" s="671"/>
    </row>
    <row r="830" spans="1:4" ht="16.5">
      <c r="A830" s="668"/>
      <c r="B830" s="669"/>
      <c r="C830" s="670"/>
      <c r="D830" s="671"/>
    </row>
    <row r="831" spans="1:4" ht="170.25" customHeight="1">
      <c r="A831" s="668"/>
      <c r="B831" s="669"/>
      <c r="C831" s="670"/>
      <c r="D831" s="671"/>
    </row>
    <row r="832" spans="1:4" ht="16.5">
      <c r="A832" s="668"/>
      <c r="B832" s="669"/>
      <c r="C832" s="670"/>
      <c r="D832" s="671"/>
    </row>
    <row r="833" spans="1:4" ht="16.5">
      <c r="A833" s="668"/>
      <c r="B833" s="669"/>
      <c r="C833" s="670"/>
      <c r="D833" s="671"/>
    </row>
    <row r="834" spans="1:4" ht="170.25" customHeight="1">
      <c r="A834" s="668"/>
      <c r="B834" s="669"/>
      <c r="C834" s="670"/>
      <c r="D834" s="671"/>
    </row>
    <row r="835" spans="1:4" ht="16.5">
      <c r="A835" s="668"/>
      <c r="B835" s="669"/>
      <c r="C835" s="670"/>
      <c r="D835" s="671"/>
    </row>
    <row r="836" spans="1:4" ht="16.5">
      <c r="A836" s="668"/>
      <c r="B836" s="669"/>
      <c r="C836" s="670"/>
      <c r="D836" s="671"/>
    </row>
    <row r="837" spans="1:4" ht="170.25" customHeight="1">
      <c r="A837" s="668"/>
      <c r="B837" s="669"/>
      <c r="C837" s="670"/>
      <c r="D837" s="671"/>
    </row>
    <row r="838" spans="1:4" ht="16.5">
      <c r="A838" s="668"/>
      <c r="B838" s="669"/>
      <c r="C838" s="670"/>
      <c r="D838" s="671"/>
    </row>
    <row r="839" spans="1:4" ht="16.5">
      <c r="A839" s="668"/>
      <c r="B839" s="669"/>
      <c r="C839" s="670"/>
      <c r="D839" s="671"/>
    </row>
    <row r="840" spans="1:4" ht="170.25" customHeight="1">
      <c r="A840" s="668"/>
      <c r="B840" s="669"/>
      <c r="C840" s="670"/>
      <c r="D840" s="671"/>
    </row>
    <row r="841" spans="1:4" ht="16.5">
      <c r="A841" s="668"/>
      <c r="B841" s="669"/>
      <c r="C841" s="670"/>
      <c r="D841" s="671"/>
    </row>
    <row r="842" spans="1:4" ht="16.5">
      <c r="A842" s="668"/>
      <c r="B842" s="669"/>
      <c r="C842" s="670"/>
      <c r="D842" s="671"/>
    </row>
    <row r="843" spans="1:4" ht="170.25" customHeight="1">
      <c r="A843" s="668"/>
      <c r="B843" s="669"/>
      <c r="C843" s="670"/>
      <c r="D843" s="671"/>
    </row>
    <row r="844" spans="1:4" ht="16.5">
      <c r="A844" s="668"/>
      <c r="B844" s="669"/>
      <c r="C844" s="670"/>
      <c r="D844" s="671"/>
    </row>
    <row r="845" spans="1:4" ht="16.5">
      <c r="A845" s="668"/>
      <c r="B845" s="669"/>
      <c r="C845" s="670"/>
      <c r="D845" s="671"/>
    </row>
    <row r="846" spans="1:4" ht="170.25" customHeight="1">
      <c r="A846" s="668"/>
      <c r="B846" s="669"/>
      <c r="C846" s="670"/>
      <c r="D846" s="671"/>
    </row>
    <row r="847" spans="1:4" ht="16.5">
      <c r="A847" s="668"/>
      <c r="B847" s="669"/>
      <c r="C847" s="670"/>
      <c r="D847" s="671"/>
    </row>
    <row r="848" spans="1:4" ht="16.5">
      <c r="A848" s="668"/>
      <c r="B848" s="669"/>
      <c r="C848" s="670"/>
      <c r="D848" s="671"/>
    </row>
    <row r="849" spans="1:4" ht="170.25" customHeight="1">
      <c r="A849" s="668"/>
      <c r="B849" s="669"/>
      <c r="C849" s="670"/>
      <c r="D849" s="671"/>
    </row>
    <row r="850" spans="1:4" ht="16.5">
      <c r="A850" s="668"/>
      <c r="B850" s="669"/>
      <c r="C850" s="670"/>
      <c r="D850" s="671"/>
    </row>
    <row r="851" spans="1:4" ht="16.5">
      <c r="A851" s="668"/>
      <c r="B851" s="669"/>
      <c r="C851" s="670"/>
      <c r="D851" s="671"/>
    </row>
    <row r="852" spans="1:4" ht="170.25" customHeight="1">
      <c r="A852" s="668"/>
      <c r="B852" s="669"/>
      <c r="C852" s="670"/>
      <c r="D852" s="671"/>
    </row>
    <row r="853" spans="1:4" ht="16.5">
      <c r="A853" s="668"/>
      <c r="B853" s="669"/>
      <c r="C853" s="670"/>
      <c r="D853" s="671"/>
    </row>
    <row r="854" spans="1:4" ht="16.5">
      <c r="A854" s="668"/>
      <c r="B854" s="669"/>
      <c r="C854" s="670"/>
      <c r="D854" s="671"/>
    </row>
    <row r="855" spans="1:4" ht="170.25" customHeight="1">
      <c r="A855" s="668"/>
      <c r="B855" s="669"/>
      <c r="C855" s="670"/>
      <c r="D855" s="671"/>
    </row>
    <row r="856" spans="1:4" ht="16.5">
      <c r="A856" s="668"/>
      <c r="B856" s="669"/>
      <c r="C856" s="670"/>
      <c r="D856" s="671"/>
    </row>
    <row r="857" spans="1:4" ht="16.5">
      <c r="A857" s="668"/>
      <c r="B857" s="669"/>
      <c r="C857" s="670"/>
      <c r="D857" s="671"/>
    </row>
    <row r="858" spans="1:4" ht="170.25" customHeight="1">
      <c r="A858" s="668"/>
      <c r="B858" s="669"/>
      <c r="C858" s="670"/>
      <c r="D858" s="671"/>
    </row>
    <row r="859" spans="1:4" ht="16.5">
      <c r="A859" s="668"/>
      <c r="B859" s="669"/>
      <c r="C859" s="670"/>
      <c r="D859" s="671"/>
    </row>
    <row r="860" spans="1:4" ht="16.5">
      <c r="A860" s="668"/>
      <c r="B860" s="669"/>
      <c r="C860" s="670"/>
      <c r="D860" s="671"/>
    </row>
    <row r="861" spans="1:4" ht="170.25" customHeight="1">
      <c r="A861" s="668"/>
      <c r="B861" s="669"/>
      <c r="C861" s="670"/>
      <c r="D861" s="671"/>
    </row>
    <row r="862" spans="1:4" ht="16.5">
      <c r="A862" s="668"/>
      <c r="B862" s="669"/>
      <c r="C862" s="670"/>
      <c r="D862" s="671"/>
    </row>
    <row r="863" spans="1:4" ht="16.5">
      <c r="A863" s="668"/>
      <c r="B863" s="669"/>
      <c r="C863" s="670"/>
      <c r="D863" s="671"/>
    </row>
    <row r="864" spans="1:4" ht="170.25" customHeight="1">
      <c r="A864" s="668"/>
      <c r="B864" s="669"/>
      <c r="C864" s="670"/>
      <c r="D864" s="671"/>
    </row>
    <row r="865" spans="1:4" ht="16.5">
      <c r="A865" s="668"/>
      <c r="B865" s="669"/>
      <c r="C865" s="670"/>
      <c r="D865" s="671"/>
    </row>
    <row r="866" spans="1:4" ht="16.5">
      <c r="A866" s="668"/>
      <c r="B866" s="669"/>
      <c r="C866" s="670"/>
      <c r="D866" s="671"/>
    </row>
    <row r="867" spans="1:4" ht="170.25" customHeight="1">
      <c r="A867" s="668"/>
      <c r="B867" s="669"/>
      <c r="C867" s="670"/>
      <c r="D867" s="671"/>
    </row>
    <row r="868" spans="1:4" ht="16.5">
      <c r="A868" s="668"/>
      <c r="B868" s="669"/>
      <c r="C868" s="670"/>
      <c r="D868" s="671"/>
    </row>
    <row r="869" spans="1:4" ht="16.5">
      <c r="A869" s="668"/>
      <c r="B869" s="669"/>
      <c r="C869" s="670"/>
      <c r="D869" s="671"/>
    </row>
    <row r="870" spans="1:4" ht="170.25" customHeight="1">
      <c r="A870" s="668"/>
      <c r="B870" s="669"/>
      <c r="C870" s="670"/>
      <c r="D870" s="671"/>
    </row>
    <row r="871" spans="1:4" ht="16.5">
      <c r="A871" s="668"/>
      <c r="B871" s="669"/>
      <c r="C871" s="670"/>
      <c r="D871" s="671"/>
    </row>
    <row r="872" spans="1:4" ht="16.5">
      <c r="A872" s="668"/>
      <c r="B872" s="669"/>
      <c r="C872" s="670"/>
      <c r="D872" s="671"/>
    </row>
    <row r="873" spans="1:4" ht="170.25" customHeight="1">
      <c r="A873" s="668"/>
      <c r="B873" s="669"/>
      <c r="C873" s="670"/>
      <c r="D873" s="671"/>
    </row>
    <row r="874" spans="1:4" ht="16.5">
      <c r="A874" s="668"/>
      <c r="B874" s="669"/>
      <c r="C874" s="670"/>
      <c r="D874" s="671"/>
    </row>
    <row r="875" spans="1:4" ht="16.5">
      <c r="A875" s="668"/>
      <c r="B875" s="669"/>
      <c r="C875" s="670"/>
      <c r="D875" s="671"/>
    </row>
    <row r="876" spans="1:4" ht="170.25" customHeight="1">
      <c r="A876" s="668"/>
      <c r="B876" s="669"/>
      <c r="C876" s="670"/>
      <c r="D876" s="671"/>
    </row>
    <row r="877" spans="1:4" ht="16.5">
      <c r="A877" s="668"/>
      <c r="B877" s="669"/>
      <c r="C877" s="670"/>
      <c r="D877" s="671"/>
    </row>
    <row r="878" spans="1:4" ht="16.5">
      <c r="A878" s="668"/>
      <c r="B878" s="669"/>
      <c r="C878" s="670"/>
      <c r="D878" s="671"/>
    </row>
    <row r="879" spans="1:4" ht="170.25" customHeight="1">
      <c r="A879" s="668"/>
      <c r="B879" s="669"/>
      <c r="C879" s="670"/>
      <c r="D879" s="671"/>
    </row>
    <row r="880" spans="1:4" ht="16.5">
      <c r="A880" s="668"/>
      <c r="B880" s="669"/>
      <c r="C880" s="670"/>
      <c r="D880" s="671"/>
    </row>
    <row r="881" spans="1:4" ht="16.5">
      <c r="A881" s="668"/>
      <c r="B881" s="669"/>
      <c r="C881" s="670"/>
      <c r="D881" s="671"/>
    </row>
    <row r="882" spans="1:4" ht="170.25" customHeight="1">
      <c r="A882" s="668"/>
      <c r="B882" s="669"/>
      <c r="C882" s="670"/>
      <c r="D882" s="671"/>
    </row>
    <row r="883" spans="1:4" ht="16.5">
      <c r="A883" s="668"/>
      <c r="B883" s="669"/>
      <c r="C883" s="670"/>
      <c r="D883" s="671"/>
    </row>
    <row r="884" spans="1:4" ht="16.5">
      <c r="A884" s="668"/>
      <c r="B884" s="669"/>
      <c r="C884" s="670"/>
      <c r="D884" s="671"/>
    </row>
    <row r="885" spans="1:4" ht="170.25" customHeight="1">
      <c r="A885" s="668"/>
      <c r="B885" s="669"/>
      <c r="C885" s="670"/>
      <c r="D885" s="671"/>
    </row>
    <row r="886" spans="1:4" ht="16.5">
      <c r="A886" s="668"/>
      <c r="B886" s="669"/>
      <c r="C886" s="670"/>
      <c r="D886" s="671"/>
    </row>
    <row r="887" spans="1:4" ht="16.5">
      <c r="A887" s="668"/>
      <c r="B887" s="669"/>
      <c r="C887" s="670"/>
      <c r="D887" s="671"/>
    </row>
    <row r="888" spans="1:4" ht="170.25" customHeight="1">
      <c r="A888" s="668"/>
      <c r="B888" s="669"/>
      <c r="C888" s="670"/>
      <c r="D888" s="671"/>
    </row>
    <row r="889" spans="1:4" ht="16.5">
      <c r="A889" s="668"/>
      <c r="B889" s="669"/>
      <c r="C889" s="670"/>
      <c r="D889" s="671"/>
    </row>
    <row r="890" spans="1:4" ht="16.5">
      <c r="A890" s="668"/>
      <c r="B890" s="669"/>
      <c r="C890" s="670"/>
      <c r="D890" s="671"/>
    </row>
    <row r="891" spans="1:4" ht="170.25" customHeight="1">
      <c r="A891" s="668"/>
      <c r="B891" s="669"/>
      <c r="C891" s="670"/>
      <c r="D891" s="671"/>
    </row>
    <row r="892" spans="1:4" ht="16.5">
      <c r="A892" s="668"/>
      <c r="B892" s="669"/>
      <c r="C892" s="670"/>
      <c r="D892" s="671"/>
    </row>
    <row r="893" spans="1:4" ht="16.5">
      <c r="A893" s="668"/>
      <c r="B893" s="669"/>
      <c r="C893" s="670"/>
      <c r="D893" s="671"/>
    </row>
    <row r="894" spans="1:4" ht="170.25" customHeight="1">
      <c r="A894" s="668"/>
      <c r="B894" s="669"/>
      <c r="C894" s="670"/>
      <c r="D894" s="671"/>
    </row>
    <row r="895" spans="1:4" ht="16.5">
      <c r="A895" s="668"/>
      <c r="B895" s="669"/>
      <c r="C895" s="670"/>
      <c r="D895" s="671"/>
    </row>
    <row r="896" spans="1:4" ht="16.5">
      <c r="A896" s="668"/>
      <c r="B896" s="669"/>
      <c r="C896" s="670"/>
      <c r="D896" s="671"/>
    </row>
    <row r="897" spans="1:4" ht="170.25" customHeight="1">
      <c r="A897" s="668"/>
      <c r="B897" s="669"/>
      <c r="C897" s="670"/>
      <c r="D897" s="671"/>
    </row>
    <row r="898" spans="1:4" ht="16.5">
      <c r="A898" s="668"/>
      <c r="B898" s="669"/>
      <c r="C898" s="670"/>
      <c r="D898" s="671"/>
    </row>
    <row r="899" spans="1:4" ht="16.5">
      <c r="A899" s="668"/>
      <c r="B899" s="669"/>
      <c r="C899" s="670"/>
      <c r="D899" s="671"/>
    </row>
    <row r="900" spans="1:4" ht="170.25" customHeight="1">
      <c r="A900" s="668"/>
      <c r="B900" s="669"/>
      <c r="C900" s="670"/>
      <c r="D900" s="671"/>
    </row>
    <row r="901" spans="1:4" ht="17.25" thickBot="1">
      <c r="A901" s="682"/>
      <c r="B901" s="683"/>
      <c r="C901" s="684"/>
      <c r="D901" s="685"/>
    </row>
  </sheetData>
  <mergeCells count="1770">
    <mergeCell ref="A900:B900"/>
    <mergeCell ref="C900:D900"/>
    <mergeCell ref="A901:B901"/>
    <mergeCell ref="C901:D901"/>
    <mergeCell ref="A897:B897"/>
    <mergeCell ref="C897:D897"/>
    <mergeCell ref="A898:B898"/>
    <mergeCell ref="C898:D898"/>
    <mergeCell ref="A894:B894"/>
    <mergeCell ref="C894:D894"/>
    <mergeCell ref="A895:B895"/>
    <mergeCell ref="C895:D895"/>
    <mergeCell ref="A891:B891"/>
    <mergeCell ref="C891:D891"/>
    <mergeCell ref="A892:B892"/>
    <mergeCell ref="C892:D892"/>
    <mergeCell ref="A890:B890"/>
    <mergeCell ref="C890:D890"/>
    <mergeCell ref="A893:B893"/>
    <mergeCell ref="C893:D893"/>
    <mergeCell ref="A896:B896"/>
    <mergeCell ref="C896:D896"/>
    <mergeCell ref="A899:B899"/>
    <mergeCell ref="C899:D899"/>
    <mergeCell ref="A888:B888"/>
    <mergeCell ref="C888:D888"/>
    <mergeCell ref="A889:B889"/>
    <mergeCell ref="C889:D889"/>
    <mergeCell ref="A885:B885"/>
    <mergeCell ref="C885:D885"/>
    <mergeCell ref="A886:B886"/>
    <mergeCell ref="C886:D886"/>
    <mergeCell ref="A882:B882"/>
    <mergeCell ref="C882:D882"/>
    <mergeCell ref="A883:B883"/>
    <mergeCell ref="C883:D883"/>
    <mergeCell ref="A879:B879"/>
    <mergeCell ref="C879:D879"/>
    <mergeCell ref="A880:B880"/>
    <mergeCell ref="C880:D880"/>
    <mergeCell ref="A878:B878"/>
    <mergeCell ref="C878:D878"/>
    <mergeCell ref="A881:B881"/>
    <mergeCell ref="C881:D881"/>
    <mergeCell ref="A884:B884"/>
    <mergeCell ref="C884:D884"/>
    <mergeCell ref="A887:B887"/>
    <mergeCell ref="C887:D887"/>
    <mergeCell ref="A876:B876"/>
    <mergeCell ref="C876:D876"/>
    <mergeCell ref="A877:B877"/>
    <mergeCell ref="C877:D877"/>
    <mergeCell ref="A873:B873"/>
    <mergeCell ref="C873:D873"/>
    <mergeCell ref="A874:B874"/>
    <mergeCell ref="C874:D874"/>
    <mergeCell ref="A870:B870"/>
    <mergeCell ref="C870:D870"/>
    <mergeCell ref="A871:B871"/>
    <mergeCell ref="C871:D871"/>
    <mergeCell ref="A867:B867"/>
    <mergeCell ref="C867:D867"/>
    <mergeCell ref="A868:B868"/>
    <mergeCell ref="C868:D868"/>
    <mergeCell ref="A866:B866"/>
    <mergeCell ref="C866:D866"/>
    <mergeCell ref="A869:B869"/>
    <mergeCell ref="C869:D869"/>
    <mergeCell ref="A872:B872"/>
    <mergeCell ref="C872:D872"/>
    <mergeCell ref="A875:B875"/>
    <mergeCell ref="C875:D875"/>
    <mergeCell ref="A864:B864"/>
    <mergeCell ref="C864:D864"/>
    <mergeCell ref="A865:B865"/>
    <mergeCell ref="C865:D865"/>
    <mergeCell ref="A861:B861"/>
    <mergeCell ref="C861:D861"/>
    <mergeCell ref="A862:B862"/>
    <mergeCell ref="C862:D862"/>
    <mergeCell ref="A858:B858"/>
    <mergeCell ref="C858:D858"/>
    <mergeCell ref="A859:B859"/>
    <mergeCell ref="C859:D859"/>
    <mergeCell ref="A855:B855"/>
    <mergeCell ref="C855:D855"/>
    <mergeCell ref="A856:B856"/>
    <mergeCell ref="C856:D856"/>
    <mergeCell ref="A854:B854"/>
    <mergeCell ref="C854:D854"/>
    <mergeCell ref="A857:B857"/>
    <mergeCell ref="C857:D857"/>
    <mergeCell ref="A860:B860"/>
    <mergeCell ref="C860:D860"/>
    <mergeCell ref="A863:B863"/>
    <mergeCell ref="C863:D863"/>
    <mergeCell ref="A852:B852"/>
    <mergeCell ref="C852:D852"/>
    <mergeCell ref="A853:B853"/>
    <mergeCell ref="C853:D853"/>
    <mergeCell ref="A849:B849"/>
    <mergeCell ref="C849:D849"/>
    <mergeCell ref="A850:B850"/>
    <mergeCell ref="C850:D850"/>
    <mergeCell ref="A846:B846"/>
    <mergeCell ref="C846:D846"/>
    <mergeCell ref="A847:B847"/>
    <mergeCell ref="C847:D847"/>
    <mergeCell ref="A843:B843"/>
    <mergeCell ref="C843:D843"/>
    <mergeCell ref="A844:B844"/>
    <mergeCell ref="C844:D844"/>
    <mergeCell ref="A842:B842"/>
    <mergeCell ref="C842:D842"/>
    <mergeCell ref="A845:B845"/>
    <mergeCell ref="C845:D845"/>
    <mergeCell ref="A848:B848"/>
    <mergeCell ref="C848:D848"/>
    <mergeCell ref="A851:B851"/>
    <mergeCell ref="C851:D851"/>
    <mergeCell ref="A840:B840"/>
    <mergeCell ref="C840:D840"/>
    <mergeCell ref="A841:B841"/>
    <mergeCell ref="C841:D841"/>
    <mergeCell ref="A837:B837"/>
    <mergeCell ref="C837:D837"/>
    <mergeCell ref="A838:B838"/>
    <mergeCell ref="C838:D838"/>
    <mergeCell ref="A834:B834"/>
    <mergeCell ref="C834:D834"/>
    <mergeCell ref="A835:B835"/>
    <mergeCell ref="C835:D835"/>
    <mergeCell ref="A831:B831"/>
    <mergeCell ref="C831:D831"/>
    <mergeCell ref="A832:B832"/>
    <mergeCell ref="C832:D832"/>
    <mergeCell ref="A830:B830"/>
    <mergeCell ref="C830:D830"/>
    <mergeCell ref="A833:B833"/>
    <mergeCell ref="C833:D833"/>
    <mergeCell ref="A836:B836"/>
    <mergeCell ref="C836:D836"/>
    <mergeCell ref="A839:B839"/>
    <mergeCell ref="C839:D839"/>
    <mergeCell ref="A828:B828"/>
    <mergeCell ref="C828:D828"/>
    <mergeCell ref="A829:B829"/>
    <mergeCell ref="C829:D829"/>
    <mergeCell ref="A825:B825"/>
    <mergeCell ref="C825:D825"/>
    <mergeCell ref="A826:B826"/>
    <mergeCell ref="C826:D826"/>
    <mergeCell ref="A822:B822"/>
    <mergeCell ref="C822:D822"/>
    <mergeCell ref="A823:B823"/>
    <mergeCell ref="C823:D823"/>
    <mergeCell ref="A819:B819"/>
    <mergeCell ref="C819:D819"/>
    <mergeCell ref="A820:B820"/>
    <mergeCell ref="C820:D820"/>
    <mergeCell ref="A818:B818"/>
    <mergeCell ref="C818:D818"/>
    <mergeCell ref="A821:B821"/>
    <mergeCell ref="C821:D821"/>
    <mergeCell ref="A824:B824"/>
    <mergeCell ref="C824:D824"/>
    <mergeCell ref="A827:B827"/>
    <mergeCell ref="C827:D827"/>
    <mergeCell ref="A816:B816"/>
    <mergeCell ref="C816:D816"/>
    <mergeCell ref="A817:B817"/>
    <mergeCell ref="C817:D817"/>
    <mergeCell ref="A813:B813"/>
    <mergeCell ref="C813:D813"/>
    <mergeCell ref="A814:B814"/>
    <mergeCell ref="C814:D814"/>
    <mergeCell ref="A810:B810"/>
    <mergeCell ref="C810:D810"/>
    <mergeCell ref="A811:B811"/>
    <mergeCell ref="C811:D811"/>
    <mergeCell ref="A807:B807"/>
    <mergeCell ref="C807:D807"/>
    <mergeCell ref="A808:B808"/>
    <mergeCell ref="C808:D808"/>
    <mergeCell ref="A806:B806"/>
    <mergeCell ref="C806:D806"/>
    <mergeCell ref="A809:B809"/>
    <mergeCell ref="C809:D809"/>
    <mergeCell ref="A812:B812"/>
    <mergeCell ref="C812:D812"/>
    <mergeCell ref="A815:B815"/>
    <mergeCell ref="C815:D815"/>
    <mergeCell ref="A804:B804"/>
    <mergeCell ref="C804:D804"/>
    <mergeCell ref="A805:B805"/>
    <mergeCell ref="C805:D805"/>
    <mergeCell ref="A801:B801"/>
    <mergeCell ref="C801:D801"/>
    <mergeCell ref="A802:B802"/>
    <mergeCell ref="C802:D802"/>
    <mergeCell ref="A798:B798"/>
    <mergeCell ref="C798:D798"/>
    <mergeCell ref="A799:B799"/>
    <mergeCell ref="C799:D799"/>
    <mergeCell ref="A795:B795"/>
    <mergeCell ref="C795:D795"/>
    <mergeCell ref="A796:B796"/>
    <mergeCell ref="C796:D796"/>
    <mergeCell ref="A794:B794"/>
    <mergeCell ref="C794:D794"/>
    <mergeCell ref="A797:B797"/>
    <mergeCell ref="C797:D797"/>
    <mergeCell ref="A800:B800"/>
    <mergeCell ref="C800:D800"/>
    <mergeCell ref="A803:B803"/>
    <mergeCell ref="C803:D803"/>
    <mergeCell ref="A792:B792"/>
    <mergeCell ref="C792:D792"/>
    <mergeCell ref="A793:B793"/>
    <mergeCell ref="C793:D793"/>
    <mergeCell ref="A789:B789"/>
    <mergeCell ref="C789:D789"/>
    <mergeCell ref="A790:B790"/>
    <mergeCell ref="C790:D790"/>
    <mergeCell ref="A786:B786"/>
    <mergeCell ref="C786:D786"/>
    <mergeCell ref="A787:B787"/>
    <mergeCell ref="C787:D787"/>
    <mergeCell ref="A783:B783"/>
    <mergeCell ref="C783:D783"/>
    <mergeCell ref="A784:B784"/>
    <mergeCell ref="C784:D784"/>
    <mergeCell ref="A782:B782"/>
    <mergeCell ref="C782:D782"/>
    <mergeCell ref="A785:B785"/>
    <mergeCell ref="C785:D785"/>
    <mergeCell ref="A788:B788"/>
    <mergeCell ref="C788:D788"/>
    <mergeCell ref="A791:B791"/>
    <mergeCell ref="C791:D791"/>
    <mergeCell ref="A780:B780"/>
    <mergeCell ref="C780:D780"/>
    <mergeCell ref="A781:B781"/>
    <mergeCell ref="C781:D781"/>
    <mergeCell ref="A777:B777"/>
    <mergeCell ref="C777:D777"/>
    <mergeCell ref="A778:B778"/>
    <mergeCell ref="C778:D778"/>
    <mergeCell ref="A774:B774"/>
    <mergeCell ref="C774:D774"/>
    <mergeCell ref="A775:B775"/>
    <mergeCell ref="C775:D775"/>
    <mergeCell ref="A771:B771"/>
    <mergeCell ref="C771:D771"/>
    <mergeCell ref="A772:B772"/>
    <mergeCell ref="C772:D772"/>
    <mergeCell ref="A770:B770"/>
    <mergeCell ref="C770:D770"/>
    <mergeCell ref="A773:B773"/>
    <mergeCell ref="C773:D773"/>
    <mergeCell ref="A776:B776"/>
    <mergeCell ref="C776:D776"/>
    <mergeCell ref="A779:B779"/>
    <mergeCell ref="C779:D779"/>
    <mergeCell ref="A768:B768"/>
    <mergeCell ref="C768:D768"/>
    <mergeCell ref="A769:B769"/>
    <mergeCell ref="C769:D769"/>
    <mergeCell ref="A765:B765"/>
    <mergeCell ref="C765:D765"/>
    <mergeCell ref="A766:B766"/>
    <mergeCell ref="C766:D766"/>
    <mergeCell ref="A762:B762"/>
    <mergeCell ref="C762:D762"/>
    <mergeCell ref="A763:B763"/>
    <mergeCell ref="C763:D763"/>
    <mergeCell ref="A759:B759"/>
    <mergeCell ref="C759:D759"/>
    <mergeCell ref="A760:B760"/>
    <mergeCell ref="C760:D760"/>
    <mergeCell ref="A758:B758"/>
    <mergeCell ref="C758:D758"/>
    <mergeCell ref="A761:B761"/>
    <mergeCell ref="C761:D761"/>
    <mergeCell ref="A764:B764"/>
    <mergeCell ref="C764:D764"/>
    <mergeCell ref="A767:B767"/>
    <mergeCell ref="C767:D767"/>
    <mergeCell ref="A756:B756"/>
    <mergeCell ref="C756:D756"/>
    <mergeCell ref="A757:B757"/>
    <mergeCell ref="C757:D757"/>
    <mergeCell ref="A753:B753"/>
    <mergeCell ref="C753:D753"/>
    <mergeCell ref="A754:B754"/>
    <mergeCell ref="C754:D754"/>
    <mergeCell ref="A750:B750"/>
    <mergeCell ref="C750:D750"/>
    <mergeCell ref="A751:B751"/>
    <mergeCell ref="C751:D751"/>
    <mergeCell ref="A747:B747"/>
    <mergeCell ref="C747:D747"/>
    <mergeCell ref="A748:B748"/>
    <mergeCell ref="C748:D748"/>
    <mergeCell ref="A746:B746"/>
    <mergeCell ref="C746:D746"/>
    <mergeCell ref="A749:B749"/>
    <mergeCell ref="C749:D749"/>
    <mergeCell ref="A752:B752"/>
    <mergeCell ref="C752:D752"/>
    <mergeCell ref="A755:B755"/>
    <mergeCell ref="C755:D755"/>
    <mergeCell ref="A744:B744"/>
    <mergeCell ref="C744:D744"/>
    <mergeCell ref="A745:B745"/>
    <mergeCell ref="C745:D745"/>
    <mergeCell ref="A741:B741"/>
    <mergeCell ref="C741:D741"/>
    <mergeCell ref="A742:B742"/>
    <mergeCell ref="C742:D742"/>
    <mergeCell ref="A738:B738"/>
    <mergeCell ref="C738:D738"/>
    <mergeCell ref="A739:B739"/>
    <mergeCell ref="C739:D739"/>
    <mergeCell ref="A735:B735"/>
    <mergeCell ref="C735:D735"/>
    <mergeCell ref="A736:B736"/>
    <mergeCell ref="C736:D736"/>
    <mergeCell ref="A734:B734"/>
    <mergeCell ref="C734:D734"/>
    <mergeCell ref="A737:B737"/>
    <mergeCell ref="C737:D737"/>
    <mergeCell ref="A740:B740"/>
    <mergeCell ref="C740:D740"/>
    <mergeCell ref="A743:B743"/>
    <mergeCell ref="C743:D743"/>
    <mergeCell ref="A732:B732"/>
    <mergeCell ref="C732:D732"/>
    <mergeCell ref="A733:B733"/>
    <mergeCell ref="C733:D733"/>
    <mergeCell ref="A729:B729"/>
    <mergeCell ref="C729:D729"/>
    <mergeCell ref="A730:B730"/>
    <mergeCell ref="C730:D730"/>
    <mergeCell ref="A726:B726"/>
    <mergeCell ref="C726:D726"/>
    <mergeCell ref="A727:B727"/>
    <mergeCell ref="C727:D727"/>
    <mergeCell ref="A723:B723"/>
    <mergeCell ref="C723:D723"/>
    <mergeCell ref="A724:B724"/>
    <mergeCell ref="C724:D724"/>
    <mergeCell ref="A722:B722"/>
    <mergeCell ref="C722:D722"/>
    <mergeCell ref="A725:B725"/>
    <mergeCell ref="C725:D725"/>
    <mergeCell ref="A728:B728"/>
    <mergeCell ref="C728:D728"/>
    <mergeCell ref="A731:B731"/>
    <mergeCell ref="C731:D731"/>
    <mergeCell ref="A720:B720"/>
    <mergeCell ref="C720:D720"/>
    <mergeCell ref="A721:B721"/>
    <mergeCell ref="C721:D721"/>
    <mergeCell ref="A717:B717"/>
    <mergeCell ref="C717:D717"/>
    <mergeCell ref="A718:B718"/>
    <mergeCell ref="C718:D718"/>
    <mergeCell ref="A714:B714"/>
    <mergeCell ref="C714:D714"/>
    <mergeCell ref="A715:B715"/>
    <mergeCell ref="C715:D715"/>
    <mergeCell ref="A711:B711"/>
    <mergeCell ref="C711:D711"/>
    <mergeCell ref="A712:B712"/>
    <mergeCell ref="C712:D712"/>
    <mergeCell ref="A710:B710"/>
    <mergeCell ref="C710:D710"/>
    <mergeCell ref="A713:B713"/>
    <mergeCell ref="C713:D713"/>
    <mergeCell ref="A716:B716"/>
    <mergeCell ref="C716:D716"/>
    <mergeCell ref="A719:B719"/>
    <mergeCell ref="C719:D719"/>
    <mergeCell ref="A708:B708"/>
    <mergeCell ref="C708:D708"/>
    <mergeCell ref="A709:B709"/>
    <mergeCell ref="C709:D709"/>
    <mergeCell ref="A705:B705"/>
    <mergeCell ref="C705:D705"/>
    <mergeCell ref="A706:B706"/>
    <mergeCell ref="C706:D706"/>
    <mergeCell ref="A702:B702"/>
    <mergeCell ref="C702:D702"/>
    <mergeCell ref="A703:B703"/>
    <mergeCell ref="C703:D703"/>
    <mergeCell ref="A699:B699"/>
    <mergeCell ref="C699:D699"/>
    <mergeCell ref="A700:B700"/>
    <mergeCell ref="C700:D700"/>
    <mergeCell ref="A698:B698"/>
    <mergeCell ref="C698:D698"/>
    <mergeCell ref="A701:B701"/>
    <mergeCell ref="C701:D701"/>
    <mergeCell ref="A704:B704"/>
    <mergeCell ref="C704:D704"/>
    <mergeCell ref="A707:B707"/>
    <mergeCell ref="C707:D707"/>
    <mergeCell ref="A696:B696"/>
    <mergeCell ref="C696:D696"/>
    <mergeCell ref="A697:B697"/>
    <mergeCell ref="C697:D697"/>
    <mergeCell ref="A693:B693"/>
    <mergeCell ref="C693:D693"/>
    <mergeCell ref="A694:B694"/>
    <mergeCell ref="C694:D694"/>
    <mergeCell ref="A690:B690"/>
    <mergeCell ref="C690:D690"/>
    <mergeCell ref="A691:B691"/>
    <mergeCell ref="C691:D691"/>
    <mergeCell ref="A687:B687"/>
    <mergeCell ref="C687:D687"/>
    <mergeCell ref="A688:B688"/>
    <mergeCell ref="C688:D688"/>
    <mergeCell ref="A686:B686"/>
    <mergeCell ref="C686:D686"/>
    <mergeCell ref="A689:B689"/>
    <mergeCell ref="C689:D689"/>
    <mergeCell ref="A692:B692"/>
    <mergeCell ref="C692:D692"/>
    <mergeCell ref="A695:B695"/>
    <mergeCell ref="C695:D695"/>
    <mergeCell ref="A684:B684"/>
    <mergeCell ref="C684:D684"/>
    <mergeCell ref="A685:B685"/>
    <mergeCell ref="C685:D685"/>
    <mergeCell ref="A681:B681"/>
    <mergeCell ref="C681:D681"/>
    <mergeCell ref="A682:B682"/>
    <mergeCell ref="C682:D682"/>
    <mergeCell ref="A678:B678"/>
    <mergeCell ref="C678:D678"/>
    <mergeCell ref="A679:B679"/>
    <mergeCell ref="C679:D679"/>
    <mergeCell ref="A675:B675"/>
    <mergeCell ref="C675:D675"/>
    <mergeCell ref="A676:B676"/>
    <mergeCell ref="C676:D676"/>
    <mergeCell ref="A674:B674"/>
    <mergeCell ref="C674:D674"/>
    <mergeCell ref="A677:B677"/>
    <mergeCell ref="C677:D677"/>
    <mergeCell ref="A680:B680"/>
    <mergeCell ref="C680:D680"/>
    <mergeCell ref="A683:B683"/>
    <mergeCell ref="C683:D683"/>
    <mergeCell ref="A672:B672"/>
    <mergeCell ref="C672:D672"/>
    <mergeCell ref="A673:B673"/>
    <mergeCell ref="C673:D673"/>
    <mergeCell ref="A669:B669"/>
    <mergeCell ref="C669:D669"/>
    <mergeCell ref="A670:B670"/>
    <mergeCell ref="C670:D670"/>
    <mergeCell ref="A666:B666"/>
    <mergeCell ref="C666:D666"/>
    <mergeCell ref="A667:B667"/>
    <mergeCell ref="C667:D667"/>
    <mergeCell ref="A663:B663"/>
    <mergeCell ref="C663:D663"/>
    <mergeCell ref="A664:B664"/>
    <mergeCell ref="C664:D664"/>
    <mergeCell ref="A662:B662"/>
    <mergeCell ref="C662:D662"/>
    <mergeCell ref="A665:B665"/>
    <mergeCell ref="C665:D665"/>
    <mergeCell ref="A668:B668"/>
    <mergeCell ref="C668:D668"/>
    <mergeCell ref="A671:B671"/>
    <mergeCell ref="C671:D671"/>
    <mergeCell ref="A660:B660"/>
    <mergeCell ref="C660:D660"/>
    <mergeCell ref="A661:B661"/>
    <mergeCell ref="C661:D661"/>
    <mergeCell ref="A657:B657"/>
    <mergeCell ref="C657:D657"/>
    <mergeCell ref="A658:B658"/>
    <mergeCell ref="C658:D658"/>
    <mergeCell ref="A654:B654"/>
    <mergeCell ref="C654:D654"/>
    <mergeCell ref="A655:B655"/>
    <mergeCell ref="C655:D655"/>
    <mergeCell ref="A651:B651"/>
    <mergeCell ref="C651:D651"/>
    <mergeCell ref="A652:B652"/>
    <mergeCell ref="C652:D652"/>
    <mergeCell ref="A650:B650"/>
    <mergeCell ref="C650:D650"/>
    <mergeCell ref="A653:B653"/>
    <mergeCell ref="C653:D653"/>
    <mergeCell ref="A656:B656"/>
    <mergeCell ref="C656:D656"/>
    <mergeCell ref="A659:B659"/>
    <mergeCell ref="C659:D659"/>
    <mergeCell ref="A648:B648"/>
    <mergeCell ref="C648:D648"/>
    <mergeCell ref="A649:B649"/>
    <mergeCell ref="C649:D649"/>
    <mergeCell ref="A645:B645"/>
    <mergeCell ref="C645:D645"/>
    <mergeCell ref="A646:B646"/>
    <mergeCell ref="C646:D646"/>
    <mergeCell ref="A642:B642"/>
    <mergeCell ref="C642:D642"/>
    <mergeCell ref="A643:B643"/>
    <mergeCell ref="C643:D643"/>
    <mergeCell ref="A639:B639"/>
    <mergeCell ref="C639:D639"/>
    <mergeCell ref="A640:B640"/>
    <mergeCell ref="C640:D640"/>
    <mergeCell ref="A638:B638"/>
    <mergeCell ref="C638:D638"/>
    <mergeCell ref="A641:B641"/>
    <mergeCell ref="C641:D641"/>
    <mergeCell ref="A644:B644"/>
    <mergeCell ref="C644:D644"/>
    <mergeCell ref="A647:B647"/>
    <mergeCell ref="C647:D647"/>
    <mergeCell ref="A636:B636"/>
    <mergeCell ref="C636:D636"/>
    <mergeCell ref="A637:B637"/>
    <mergeCell ref="C637:D637"/>
    <mergeCell ref="A633:B633"/>
    <mergeCell ref="C633:D633"/>
    <mergeCell ref="A634:B634"/>
    <mergeCell ref="C634:D634"/>
    <mergeCell ref="A630:B630"/>
    <mergeCell ref="C630:D630"/>
    <mergeCell ref="A631:B631"/>
    <mergeCell ref="C631:D631"/>
    <mergeCell ref="A627:B627"/>
    <mergeCell ref="C627:D627"/>
    <mergeCell ref="A628:B628"/>
    <mergeCell ref="C628:D628"/>
    <mergeCell ref="A626:B626"/>
    <mergeCell ref="C626:D626"/>
    <mergeCell ref="A629:B629"/>
    <mergeCell ref="C629:D629"/>
    <mergeCell ref="A632:B632"/>
    <mergeCell ref="C632:D632"/>
    <mergeCell ref="A635:B635"/>
    <mergeCell ref="C635:D635"/>
    <mergeCell ref="A624:B624"/>
    <mergeCell ref="C624:D624"/>
    <mergeCell ref="A625:B625"/>
    <mergeCell ref="C625:D625"/>
    <mergeCell ref="A621:B621"/>
    <mergeCell ref="C621:D621"/>
    <mergeCell ref="A622:B622"/>
    <mergeCell ref="C622:D622"/>
    <mergeCell ref="A618:B618"/>
    <mergeCell ref="C618:D618"/>
    <mergeCell ref="A619:B619"/>
    <mergeCell ref="C619:D619"/>
    <mergeCell ref="A615:B615"/>
    <mergeCell ref="C615:D615"/>
    <mergeCell ref="A616:B616"/>
    <mergeCell ref="C616:D616"/>
    <mergeCell ref="A614:B614"/>
    <mergeCell ref="C614:D614"/>
    <mergeCell ref="A617:B617"/>
    <mergeCell ref="C617:D617"/>
    <mergeCell ref="A620:B620"/>
    <mergeCell ref="C620:D620"/>
    <mergeCell ref="A623:B623"/>
    <mergeCell ref="C623:D623"/>
    <mergeCell ref="A612:B612"/>
    <mergeCell ref="C612:D612"/>
    <mergeCell ref="A613:B613"/>
    <mergeCell ref="C613:D613"/>
    <mergeCell ref="A609:B609"/>
    <mergeCell ref="C609:D609"/>
    <mergeCell ref="A610:B610"/>
    <mergeCell ref="C610:D610"/>
    <mergeCell ref="A606:B606"/>
    <mergeCell ref="C606:D606"/>
    <mergeCell ref="A607:B607"/>
    <mergeCell ref="C607:D607"/>
    <mergeCell ref="A603:B603"/>
    <mergeCell ref="C603:D603"/>
    <mergeCell ref="A604:B604"/>
    <mergeCell ref="C604:D604"/>
    <mergeCell ref="A602:B602"/>
    <mergeCell ref="C602:D602"/>
    <mergeCell ref="A605:B605"/>
    <mergeCell ref="C605:D605"/>
    <mergeCell ref="A608:B608"/>
    <mergeCell ref="C608:D608"/>
    <mergeCell ref="A611:B611"/>
    <mergeCell ref="C611:D611"/>
    <mergeCell ref="A600:B600"/>
    <mergeCell ref="C600:D600"/>
    <mergeCell ref="A601:B601"/>
    <mergeCell ref="C601:D601"/>
    <mergeCell ref="A597:B597"/>
    <mergeCell ref="C597:D597"/>
    <mergeCell ref="A598:B598"/>
    <mergeCell ref="C598:D598"/>
    <mergeCell ref="A594:B594"/>
    <mergeCell ref="C594:D594"/>
    <mergeCell ref="A595:B595"/>
    <mergeCell ref="C595:D595"/>
    <mergeCell ref="A591:B591"/>
    <mergeCell ref="C591:D591"/>
    <mergeCell ref="A592:B592"/>
    <mergeCell ref="C592:D592"/>
    <mergeCell ref="A590:B590"/>
    <mergeCell ref="C590:D590"/>
    <mergeCell ref="A593:B593"/>
    <mergeCell ref="C593:D593"/>
    <mergeCell ref="A596:B596"/>
    <mergeCell ref="C596:D596"/>
    <mergeCell ref="A599:B599"/>
    <mergeCell ref="C599:D599"/>
    <mergeCell ref="A588:B588"/>
    <mergeCell ref="C588:D588"/>
    <mergeCell ref="A589:B589"/>
    <mergeCell ref="C589:D589"/>
    <mergeCell ref="A585:B585"/>
    <mergeCell ref="C585:D585"/>
    <mergeCell ref="A586:B586"/>
    <mergeCell ref="C586:D586"/>
    <mergeCell ref="A582:B582"/>
    <mergeCell ref="C582:D582"/>
    <mergeCell ref="A583:B583"/>
    <mergeCell ref="C583:D583"/>
    <mergeCell ref="A579:B579"/>
    <mergeCell ref="C579:D579"/>
    <mergeCell ref="A580:B580"/>
    <mergeCell ref="C580:D580"/>
    <mergeCell ref="A578:B578"/>
    <mergeCell ref="C578:D578"/>
    <mergeCell ref="A581:B581"/>
    <mergeCell ref="C581:D581"/>
    <mergeCell ref="A584:B584"/>
    <mergeCell ref="C584:D584"/>
    <mergeCell ref="A587:B587"/>
    <mergeCell ref="C587:D587"/>
    <mergeCell ref="A576:B576"/>
    <mergeCell ref="C576:D576"/>
    <mergeCell ref="A577:B577"/>
    <mergeCell ref="C577:D577"/>
    <mergeCell ref="A573:B573"/>
    <mergeCell ref="C573:D573"/>
    <mergeCell ref="A574:B574"/>
    <mergeCell ref="C574:D574"/>
    <mergeCell ref="A570:B570"/>
    <mergeCell ref="C570:D570"/>
    <mergeCell ref="A571:B571"/>
    <mergeCell ref="C571:D571"/>
    <mergeCell ref="A567:B567"/>
    <mergeCell ref="C567:D567"/>
    <mergeCell ref="A568:B568"/>
    <mergeCell ref="C568:D568"/>
    <mergeCell ref="A566:B566"/>
    <mergeCell ref="C566:D566"/>
    <mergeCell ref="A569:B569"/>
    <mergeCell ref="C569:D569"/>
    <mergeCell ref="A572:B572"/>
    <mergeCell ref="C572:D572"/>
    <mergeCell ref="A575:B575"/>
    <mergeCell ref="C575:D575"/>
    <mergeCell ref="A564:B564"/>
    <mergeCell ref="C564:D564"/>
    <mergeCell ref="A565:B565"/>
    <mergeCell ref="C565:D565"/>
    <mergeCell ref="A561:B561"/>
    <mergeCell ref="C561:D561"/>
    <mergeCell ref="A562:B562"/>
    <mergeCell ref="C562:D562"/>
    <mergeCell ref="A558:B558"/>
    <mergeCell ref="C558:D558"/>
    <mergeCell ref="A559:B559"/>
    <mergeCell ref="C559:D559"/>
    <mergeCell ref="A555:B555"/>
    <mergeCell ref="C555:D555"/>
    <mergeCell ref="A556:B556"/>
    <mergeCell ref="C556:D556"/>
    <mergeCell ref="A554:B554"/>
    <mergeCell ref="C554:D554"/>
    <mergeCell ref="A557:B557"/>
    <mergeCell ref="C557:D557"/>
    <mergeCell ref="A560:B560"/>
    <mergeCell ref="C560:D560"/>
    <mergeCell ref="A563:B563"/>
    <mergeCell ref="C563:D563"/>
    <mergeCell ref="A552:B552"/>
    <mergeCell ref="C552:D552"/>
    <mergeCell ref="A553:B553"/>
    <mergeCell ref="C553:D553"/>
    <mergeCell ref="A549:B549"/>
    <mergeCell ref="C549:D549"/>
    <mergeCell ref="A550:B550"/>
    <mergeCell ref="C550:D550"/>
    <mergeCell ref="A546:B546"/>
    <mergeCell ref="C546:D546"/>
    <mergeCell ref="A547:B547"/>
    <mergeCell ref="C547:D547"/>
    <mergeCell ref="A543:B543"/>
    <mergeCell ref="C543:D543"/>
    <mergeCell ref="A544:B544"/>
    <mergeCell ref="C544:D544"/>
    <mergeCell ref="A542:B542"/>
    <mergeCell ref="C542:D542"/>
    <mergeCell ref="A545:B545"/>
    <mergeCell ref="C545:D545"/>
    <mergeCell ref="A548:B548"/>
    <mergeCell ref="C548:D548"/>
    <mergeCell ref="A551:B551"/>
    <mergeCell ref="C551:D551"/>
    <mergeCell ref="A540:B540"/>
    <mergeCell ref="C540:D540"/>
    <mergeCell ref="A541:B541"/>
    <mergeCell ref="C541:D541"/>
    <mergeCell ref="A537:B537"/>
    <mergeCell ref="C537:D537"/>
    <mergeCell ref="A538:B538"/>
    <mergeCell ref="C538:D538"/>
    <mergeCell ref="A534:B534"/>
    <mergeCell ref="C534:D534"/>
    <mergeCell ref="A535:B535"/>
    <mergeCell ref="C535:D535"/>
    <mergeCell ref="A531:B531"/>
    <mergeCell ref="C531:D531"/>
    <mergeCell ref="A532:B532"/>
    <mergeCell ref="C532:D532"/>
    <mergeCell ref="A530:B530"/>
    <mergeCell ref="C530:D530"/>
    <mergeCell ref="A533:B533"/>
    <mergeCell ref="C533:D533"/>
    <mergeCell ref="A536:B536"/>
    <mergeCell ref="C536:D536"/>
    <mergeCell ref="A539:B539"/>
    <mergeCell ref="C539:D539"/>
    <mergeCell ref="A528:B528"/>
    <mergeCell ref="C528:D528"/>
    <mergeCell ref="A529:B529"/>
    <mergeCell ref="C529:D529"/>
    <mergeCell ref="A525:B525"/>
    <mergeCell ref="C525:D525"/>
    <mergeCell ref="A526:B526"/>
    <mergeCell ref="C526:D526"/>
    <mergeCell ref="A522:B522"/>
    <mergeCell ref="C522:D522"/>
    <mergeCell ref="A523:B523"/>
    <mergeCell ref="C523:D523"/>
    <mergeCell ref="A519:B519"/>
    <mergeCell ref="C519:D519"/>
    <mergeCell ref="A520:B520"/>
    <mergeCell ref="C520:D520"/>
    <mergeCell ref="A518:B518"/>
    <mergeCell ref="C518:D518"/>
    <mergeCell ref="A521:B521"/>
    <mergeCell ref="C521:D521"/>
    <mergeCell ref="A524:B524"/>
    <mergeCell ref="C524:D524"/>
    <mergeCell ref="A527:B527"/>
    <mergeCell ref="C527:D527"/>
    <mergeCell ref="A516:B516"/>
    <mergeCell ref="C516:D516"/>
    <mergeCell ref="A517:B517"/>
    <mergeCell ref="C517:D517"/>
    <mergeCell ref="A513:B513"/>
    <mergeCell ref="C513:D513"/>
    <mergeCell ref="A514:B514"/>
    <mergeCell ref="C514:D514"/>
    <mergeCell ref="A510:B510"/>
    <mergeCell ref="C510:D510"/>
    <mergeCell ref="A511:B511"/>
    <mergeCell ref="C511:D511"/>
    <mergeCell ref="A507:B507"/>
    <mergeCell ref="C507:D507"/>
    <mergeCell ref="A508:B508"/>
    <mergeCell ref="C508:D508"/>
    <mergeCell ref="A506:B506"/>
    <mergeCell ref="C506:D506"/>
    <mergeCell ref="A509:B509"/>
    <mergeCell ref="C509:D509"/>
    <mergeCell ref="A512:B512"/>
    <mergeCell ref="C512:D512"/>
    <mergeCell ref="A515:B515"/>
    <mergeCell ref="C515:D515"/>
    <mergeCell ref="A504:B504"/>
    <mergeCell ref="C504:D504"/>
    <mergeCell ref="A505:B505"/>
    <mergeCell ref="C505:D505"/>
    <mergeCell ref="A501:B501"/>
    <mergeCell ref="C501:D501"/>
    <mergeCell ref="A502:B502"/>
    <mergeCell ref="C502:D502"/>
    <mergeCell ref="A498:B498"/>
    <mergeCell ref="C498:D498"/>
    <mergeCell ref="A499:B499"/>
    <mergeCell ref="C499:D499"/>
    <mergeCell ref="A495:B495"/>
    <mergeCell ref="C495:D495"/>
    <mergeCell ref="A496:B496"/>
    <mergeCell ref="C496:D496"/>
    <mergeCell ref="A494:B494"/>
    <mergeCell ref="C494:D494"/>
    <mergeCell ref="A497:B497"/>
    <mergeCell ref="C497:D497"/>
    <mergeCell ref="A500:B500"/>
    <mergeCell ref="C500:D500"/>
    <mergeCell ref="A503:B503"/>
    <mergeCell ref="C503:D503"/>
    <mergeCell ref="A492:B492"/>
    <mergeCell ref="C492:D492"/>
    <mergeCell ref="A493:B493"/>
    <mergeCell ref="C493:D493"/>
    <mergeCell ref="A489:B489"/>
    <mergeCell ref="C489:D489"/>
    <mergeCell ref="A490:B490"/>
    <mergeCell ref="C490:D490"/>
    <mergeCell ref="A486:B486"/>
    <mergeCell ref="C486:D486"/>
    <mergeCell ref="A487:B487"/>
    <mergeCell ref="C487:D487"/>
    <mergeCell ref="A483:B483"/>
    <mergeCell ref="C483:D483"/>
    <mergeCell ref="A484:B484"/>
    <mergeCell ref="C484:D484"/>
    <mergeCell ref="A482:B482"/>
    <mergeCell ref="C482:D482"/>
    <mergeCell ref="A485:B485"/>
    <mergeCell ref="C485:D485"/>
    <mergeCell ref="A488:B488"/>
    <mergeCell ref="C488:D488"/>
    <mergeCell ref="A491:B491"/>
    <mergeCell ref="C491:D491"/>
    <mergeCell ref="A480:B480"/>
    <mergeCell ref="C480:D480"/>
    <mergeCell ref="A481:B481"/>
    <mergeCell ref="C481:D481"/>
    <mergeCell ref="A477:B477"/>
    <mergeCell ref="C477:D477"/>
    <mergeCell ref="A478:B478"/>
    <mergeCell ref="C478:D478"/>
    <mergeCell ref="A474:B474"/>
    <mergeCell ref="C474:D474"/>
    <mergeCell ref="A475:B475"/>
    <mergeCell ref="C475:D475"/>
    <mergeCell ref="A471:B471"/>
    <mergeCell ref="C471:D471"/>
    <mergeCell ref="A472:B472"/>
    <mergeCell ref="C472:D472"/>
    <mergeCell ref="A470:B470"/>
    <mergeCell ref="C470:D470"/>
    <mergeCell ref="A473:B473"/>
    <mergeCell ref="C473:D473"/>
    <mergeCell ref="A476:B476"/>
    <mergeCell ref="C476:D476"/>
    <mergeCell ref="A479:B479"/>
    <mergeCell ref="C479:D479"/>
    <mergeCell ref="A468:B468"/>
    <mergeCell ref="C468:D468"/>
    <mergeCell ref="A469:B469"/>
    <mergeCell ref="C469:D469"/>
    <mergeCell ref="A465:B465"/>
    <mergeCell ref="C465:D465"/>
    <mergeCell ref="A466:B466"/>
    <mergeCell ref="C466:D466"/>
    <mergeCell ref="A462:B462"/>
    <mergeCell ref="C462:D462"/>
    <mergeCell ref="A463:B463"/>
    <mergeCell ref="C463:D463"/>
    <mergeCell ref="A459:B459"/>
    <mergeCell ref="C459:D459"/>
    <mergeCell ref="A460:B460"/>
    <mergeCell ref="C460:D460"/>
    <mergeCell ref="A458:B458"/>
    <mergeCell ref="C458:D458"/>
    <mergeCell ref="A461:B461"/>
    <mergeCell ref="C461:D461"/>
    <mergeCell ref="A464:B464"/>
    <mergeCell ref="C464:D464"/>
    <mergeCell ref="A467:B467"/>
    <mergeCell ref="C467:D467"/>
    <mergeCell ref="A456:B456"/>
    <mergeCell ref="C456:D456"/>
    <mergeCell ref="A457:B457"/>
    <mergeCell ref="C457:D457"/>
    <mergeCell ref="A453:B453"/>
    <mergeCell ref="C453:D453"/>
    <mergeCell ref="A454:B454"/>
    <mergeCell ref="C454:D454"/>
    <mergeCell ref="A450:B450"/>
    <mergeCell ref="C450:D450"/>
    <mergeCell ref="A451:B451"/>
    <mergeCell ref="C451:D451"/>
    <mergeCell ref="A447:B447"/>
    <mergeCell ref="C447:D447"/>
    <mergeCell ref="A448:B448"/>
    <mergeCell ref="C448:D448"/>
    <mergeCell ref="A446:B446"/>
    <mergeCell ref="C446:D446"/>
    <mergeCell ref="A449:B449"/>
    <mergeCell ref="C449:D449"/>
    <mergeCell ref="A452:B452"/>
    <mergeCell ref="C452:D452"/>
    <mergeCell ref="A455:B455"/>
    <mergeCell ref="C455:D455"/>
    <mergeCell ref="A444:B444"/>
    <mergeCell ref="C444:D444"/>
    <mergeCell ref="A445:B445"/>
    <mergeCell ref="C445:D445"/>
    <mergeCell ref="A441:B441"/>
    <mergeCell ref="C441:D441"/>
    <mergeCell ref="A442:B442"/>
    <mergeCell ref="C442:D442"/>
    <mergeCell ref="A438:B438"/>
    <mergeCell ref="C438:D438"/>
    <mergeCell ref="A439:B439"/>
    <mergeCell ref="C439:D439"/>
    <mergeCell ref="A435:B435"/>
    <mergeCell ref="C435:D435"/>
    <mergeCell ref="A436:B436"/>
    <mergeCell ref="C436:D436"/>
    <mergeCell ref="A434:B434"/>
    <mergeCell ref="C434:D434"/>
    <mergeCell ref="A437:B437"/>
    <mergeCell ref="C437:D437"/>
    <mergeCell ref="A440:B440"/>
    <mergeCell ref="C440:D440"/>
    <mergeCell ref="A443:B443"/>
    <mergeCell ref="C443:D443"/>
    <mergeCell ref="A432:B432"/>
    <mergeCell ref="C432:D432"/>
    <mergeCell ref="A433:B433"/>
    <mergeCell ref="C433:D433"/>
    <mergeCell ref="A429:B429"/>
    <mergeCell ref="C429:D429"/>
    <mergeCell ref="A430:B430"/>
    <mergeCell ref="C430:D430"/>
    <mergeCell ref="A426:B426"/>
    <mergeCell ref="C426:D426"/>
    <mergeCell ref="A427:B427"/>
    <mergeCell ref="C427:D427"/>
    <mergeCell ref="A423:B423"/>
    <mergeCell ref="C423:D423"/>
    <mergeCell ref="A424:B424"/>
    <mergeCell ref="C424:D424"/>
    <mergeCell ref="A422:B422"/>
    <mergeCell ref="C422:D422"/>
    <mergeCell ref="A425:B425"/>
    <mergeCell ref="C425:D425"/>
    <mergeCell ref="A428:B428"/>
    <mergeCell ref="C428:D428"/>
    <mergeCell ref="A431:B431"/>
    <mergeCell ref="C431:D431"/>
    <mergeCell ref="A420:B420"/>
    <mergeCell ref="C420:D420"/>
    <mergeCell ref="A421:B421"/>
    <mergeCell ref="C421:D421"/>
    <mergeCell ref="A417:B417"/>
    <mergeCell ref="C417:D417"/>
    <mergeCell ref="A418:B418"/>
    <mergeCell ref="C418:D418"/>
    <mergeCell ref="A414:B414"/>
    <mergeCell ref="C414:D414"/>
    <mergeCell ref="A415:B415"/>
    <mergeCell ref="C415:D415"/>
    <mergeCell ref="A411:B411"/>
    <mergeCell ref="C411:D411"/>
    <mergeCell ref="A412:B412"/>
    <mergeCell ref="C412:D412"/>
    <mergeCell ref="A410:B410"/>
    <mergeCell ref="C410:D410"/>
    <mergeCell ref="A413:B413"/>
    <mergeCell ref="C413:D413"/>
    <mergeCell ref="A416:B416"/>
    <mergeCell ref="C416:D416"/>
    <mergeCell ref="A419:B419"/>
    <mergeCell ref="C419:D419"/>
    <mergeCell ref="A408:B408"/>
    <mergeCell ref="C408:D408"/>
    <mergeCell ref="A409:B409"/>
    <mergeCell ref="C409:D409"/>
    <mergeCell ref="A405:B405"/>
    <mergeCell ref="C405:D405"/>
    <mergeCell ref="A406:B406"/>
    <mergeCell ref="C406:D406"/>
    <mergeCell ref="A402:B402"/>
    <mergeCell ref="C402:D402"/>
    <mergeCell ref="A403:B403"/>
    <mergeCell ref="C403:D403"/>
    <mergeCell ref="A399:B399"/>
    <mergeCell ref="C399:D399"/>
    <mergeCell ref="A400:B400"/>
    <mergeCell ref="C400:D400"/>
    <mergeCell ref="A398:B398"/>
    <mergeCell ref="C398:D398"/>
    <mergeCell ref="A401:B401"/>
    <mergeCell ref="C401:D401"/>
    <mergeCell ref="A404:B404"/>
    <mergeCell ref="C404:D404"/>
    <mergeCell ref="A407:B407"/>
    <mergeCell ref="C407:D407"/>
    <mergeCell ref="A396:B396"/>
    <mergeCell ref="C396:D396"/>
    <mergeCell ref="A397:B397"/>
    <mergeCell ref="C397:D397"/>
    <mergeCell ref="A393:B393"/>
    <mergeCell ref="C393:D393"/>
    <mergeCell ref="A394:B394"/>
    <mergeCell ref="C394:D394"/>
    <mergeCell ref="A390:B390"/>
    <mergeCell ref="C390:D390"/>
    <mergeCell ref="A391:B391"/>
    <mergeCell ref="C391:D391"/>
    <mergeCell ref="A387:B387"/>
    <mergeCell ref="C387:D387"/>
    <mergeCell ref="A388:B388"/>
    <mergeCell ref="C388:D388"/>
    <mergeCell ref="A386:B386"/>
    <mergeCell ref="C386:D386"/>
    <mergeCell ref="A389:B389"/>
    <mergeCell ref="C389:D389"/>
    <mergeCell ref="A392:B392"/>
    <mergeCell ref="C392:D392"/>
    <mergeCell ref="A395:B395"/>
    <mergeCell ref="C395:D395"/>
    <mergeCell ref="A384:B384"/>
    <mergeCell ref="C384:D384"/>
    <mergeCell ref="A385:B385"/>
    <mergeCell ref="C385:D385"/>
    <mergeCell ref="A381:B381"/>
    <mergeCell ref="C381:D381"/>
    <mergeCell ref="A382:B382"/>
    <mergeCell ref="C382:D382"/>
    <mergeCell ref="A378:B378"/>
    <mergeCell ref="C378:D378"/>
    <mergeCell ref="A379:B379"/>
    <mergeCell ref="C379:D379"/>
    <mergeCell ref="A375:B375"/>
    <mergeCell ref="C375:D375"/>
    <mergeCell ref="A376:B376"/>
    <mergeCell ref="C376:D376"/>
    <mergeCell ref="A374:B374"/>
    <mergeCell ref="C374:D374"/>
    <mergeCell ref="A377:B377"/>
    <mergeCell ref="C377:D377"/>
    <mergeCell ref="A380:B380"/>
    <mergeCell ref="C380:D380"/>
    <mergeCell ref="A383:B383"/>
    <mergeCell ref="C383:D383"/>
    <mergeCell ref="A372:B372"/>
    <mergeCell ref="C372:D372"/>
    <mergeCell ref="A373:B373"/>
    <mergeCell ref="C373:D373"/>
    <mergeCell ref="A369:B369"/>
    <mergeCell ref="C369:D369"/>
    <mergeCell ref="A370:B370"/>
    <mergeCell ref="C370:D370"/>
    <mergeCell ref="A366:B366"/>
    <mergeCell ref="C366:D366"/>
    <mergeCell ref="A367:B367"/>
    <mergeCell ref="C367:D367"/>
    <mergeCell ref="A363:B363"/>
    <mergeCell ref="C363:D363"/>
    <mergeCell ref="A364:B364"/>
    <mergeCell ref="C364:D364"/>
    <mergeCell ref="A362:B362"/>
    <mergeCell ref="C362:D362"/>
    <mergeCell ref="A365:B365"/>
    <mergeCell ref="C365:D365"/>
    <mergeCell ref="A368:B368"/>
    <mergeCell ref="C368:D368"/>
    <mergeCell ref="A371:B371"/>
    <mergeCell ref="C371:D371"/>
    <mergeCell ref="A360:B360"/>
    <mergeCell ref="C360:D360"/>
    <mergeCell ref="A361:B361"/>
    <mergeCell ref="C361:D361"/>
    <mergeCell ref="A357:B357"/>
    <mergeCell ref="C357:D357"/>
    <mergeCell ref="A358:B358"/>
    <mergeCell ref="C358:D358"/>
    <mergeCell ref="A354:B354"/>
    <mergeCell ref="C354:D354"/>
    <mergeCell ref="A355:B355"/>
    <mergeCell ref="C355:D355"/>
    <mergeCell ref="A351:B351"/>
    <mergeCell ref="C351:D351"/>
    <mergeCell ref="A352:B352"/>
    <mergeCell ref="C352:D352"/>
    <mergeCell ref="A350:B350"/>
    <mergeCell ref="C350:D350"/>
    <mergeCell ref="A353:B353"/>
    <mergeCell ref="C353:D353"/>
    <mergeCell ref="A356:B356"/>
    <mergeCell ref="C356:D356"/>
    <mergeCell ref="A359:B359"/>
    <mergeCell ref="C359:D359"/>
    <mergeCell ref="A348:B348"/>
    <mergeCell ref="C348:D348"/>
    <mergeCell ref="A349:B349"/>
    <mergeCell ref="C349:D349"/>
    <mergeCell ref="A345:B345"/>
    <mergeCell ref="C345:D345"/>
    <mergeCell ref="A346:B346"/>
    <mergeCell ref="C346:D346"/>
    <mergeCell ref="A342:B342"/>
    <mergeCell ref="C342:D342"/>
    <mergeCell ref="A343:B343"/>
    <mergeCell ref="C343:D343"/>
    <mergeCell ref="A339:B339"/>
    <mergeCell ref="C339:D339"/>
    <mergeCell ref="A340:B340"/>
    <mergeCell ref="C340:D340"/>
    <mergeCell ref="A338:B338"/>
    <mergeCell ref="C338:D338"/>
    <mergeCell ref="A341:B341"/>
    <mergeCell ref="C341:D341"/>
    <mergeCell ref="A344:B344"/>
    <mergeCell ref="C344:D344"/>
    <mergeCell ref="A347:B347"/>
    <mergeCell ref="C347:D347"/>
    <mergeCell ref="A336:B336"/>
    <mergeCell ref="C336:D336"/>
    <mergeCell ref="A337:B337"/>
    <mergeCell ref="C337:D337"/>
    <mergeCell ref="A333:B333"/>
    <mergeCell ref="C333:D333"/>
    <mergeCell ref="A334:B334"/>
    <mergeCell ref="C334:D334"/>
    <mergeCell ref="A330:B330"/>
    <mergeCell ref="C330:D330"/>
    <mergeCell ref="A331:B331"/>
    <mergeCell ref="C331:D331"/>
    <mergeCell ref="A327:B327"/>
    <mergeCell ref="C327:D327"/>
    <mergeCell ref="A328:B328"/>
    <mergeCell ref="C328:D328"/>
    <mergeCell ref="A326:B326"/>
    <mergeCell ref="C326:D326"/>
    <mergeCell ref="A329:B329"/>
    <mergeCell ref="C329:D329"/>
    <mergeCell ref="A332:B332"/>
    <mergeCell ref="C332:D332"/>
    <mergeCell ref="A335:B335"/>
    <mergeCell ref="C335:D335"/>
    <mergeCell ref="A324:B324"/>
    <mergeCell ref="C324:D324"/>
    <mergeCell ref="A325:B325"/>
    <mergeCell ref="C325:D325"/>
    <mergeCell ref="A321:B321"/>
    <mergeCell ref="C321:D321"/>
    <mergeCell ref="A322:B322"/>
    <mergeCell ref="C322:D322"/>
    <mergeCell ref="A318:B318"/>
    <mergeCell ref="C318:D318"/>
    <mergeCell ref="A319:B319"/>
    <mergeCell ref="C319:D319"/>
    <mergeCell ref="A315:B315"/>
    <mergeCell ref="C315:D315"/>
    <mergeCell ref="A316:B316"/>
    <mergeCell ref="C316:D316"/>
    <mergeCell ref="A314:B314"/>
    <mergeCell ref="C314:D314"/>
    <mergeCell ref="A317:B317"/>
    <mergeCell ref="C317:D317"/>
    <mergeCell ref="A320:B320"/>
    <mergeCell ref="C320:D320"/>
    <mergeCell ref="A323:B323"/>
    <mergeCell ref="C323:D323"/>
    <mergeCell ref="A312:B312"/>
    <mergeCell ref="C312:D312"/>
    <mergeCell ref="A313:B313"/>
    <mergeCell ref="C313:D313"/>
    <mergeCell ref="A309:B309"/>
    <mergeCell ref="C309:D309"/>
    <mergeCell ref="A310:B310"/>
    <mergeCell ref="C310:D310"/>
    <mergeCell ref="A306:B306"/>
    <mergeCell ref="C306:D306"/>
    <mergeCell ref="A307:B307"/>
    <mergeCell ref="C307:D307"/>
    <mergeCell ref="A303:B303"/>
    <mergeCell ref="C303:D303"/>
    <mergeCell ref="A304:B304"/>
    <mergeCell ref="C304:D304"/>
    <mergeCell ref="A302:B302"/>
    <mergeCell ref="C302:D302"/>
    <mergeCell ref="A305:B305"/>
    <mergeCell ref="C305:D305"/>
    <mergeCell ref="A308:B308"/>
    <mergeCell ref="C308:D308"/>
    <mergeCell ref="A311:B311"/>
    <mergeCell ref="C311:D311"/>
    <mergeCell ref="A300:B300"/>
    <mergeCell ref="C300:D300"/>
    <mergeCell ref="A301:B301"/>
    <mergeCell ref="C301:D301"/>
    <mergeCell ref="A297:B297"/>
    <mergeCell ref="C297:D297"/>
    <mergeCell ref="A298:B298"/>
    <mergeCell ref="C298:D298"/>
    <mergeCell ref="A294:B294"/>
    <mergeCell ref="C294:D294"/>
    <mergeCell ref="A295:B295"/>
    <mergeCell ref="C295:D295"/>
    <mergeCell ref="A291:B291"/>
    <mergeCell ref="C291:D291"/>
    <mergeCell ref="A292:B292"/>
    <mergeCell ref="C292:D292"/>
    <mergeCell ref="A290:B290"/>
    <mergeCell ref="C290:D290"/>
    <mergeCell ref="A293:B293"/>
    <mergeCell ref="C293:D293"/>
    <mergeCell ref="A296:B296"/>
    <mergeCell ref="C296:D296"/>
    <mergeCell ref="A299:B299"/>
    <mergeCell ref="C299:D299"/>
    <mergeCell ref="A288:B288"/>
    <mergeCell ref="C288:D288"/>
    <mergeCell ref="A289:B289"/>
    <mergeCell ref="C289:D289"/>
    <mergeCell ref="A285:B285"/>
    <mergeCell ref="C285:D285"/>
    <mergeCell ref="A286:B286"/>
    <mergeCell ref="C286:D286"/>
    <mergeCell ref="A282:B282"/>
    <mergeCell ref="C282:D282"/>
    <mergeCell ref="A283:B283"/>
    <mergeCell ref="C283:D283"/>
    <mergeCell ref="A279:B279"/>
    <mergeCell ref="C279:D279"/>
    <mergeCell ref="A280:B280"/>
    <mergeCell ref="C280:D280"/>
    <mergeCell ref="A278:B278"/>
    <mergeCell ref="C278:D278"/>
    <mergeCell ref="A281:B281"/>
    <mergeCell ref="C281:D281"/>
    <mergeCell ref="A284:B284"/>
    <mergeCell ref="C284:D284"/>
    <mergeCell ref="A287:B287"/>
    <mergeCell ref="C287:D287"/>
    <mergeCell ref="A276:B276"/>
    <mergeCell ref="C276:D276"/>
    <mergeCell ref="A277:B277"/>
    <mergeCell ref="C277:D277"/>
    <mergeCell ref="A273:B273"/>
    <mergeCell ref="C273:D273"/>
    <mergeCell ref="A274:B274"/>
    <mergeCell ref="C274:D274"/>
    <mergeCell ref="A270:B270"/>
    <mergeCell ref="C270:D270"/>
    <mergeCell ref="A271:B271"/>
    <mergeCell ref="C271:D271"/>
    <mergeCell ref="A267:B267"/>
    <mergeCell ref="C267:D267"/>
    <mergeCell ref="A268:B268"/>
    <mergeCell ref="C268:D268"/>
    <mergeCell ref="A266:B266"/>
    <mergeCell ref="C266:D266"/>
    <mergeCell ref="A269:B269"/>
    <mergeCell ref="C269:D269"/>
    <mergeCell ref="A272:B272"/>
    <mergeCell ref="C272:D272"/>
    <mergeCell ref="A275:B275"/>
    <mergeCell ref="C275:D275"/>
    <mergeCell ref="A264:B264"/>
    <mergeCell ref="C264:D264"/>
    <mergeCell ref="A265:B265"/>
    <mergeCell ref="C265:D265"/>
    <mergeCell ref="A261:B261"/>
    <mergeCell ref="C261:D261"/>
    <mergeCell ref="A262:B262"/>
    <mergeCell ref="C262:D262"/>
    <mergeCell ref="A258:B258"/>
    <mergeCell ref="C258:D258"/>
    <mergeCell ref="A259:B259"/>
    <mergeCell ref="C259:D259"/>
    <mergeCell ref="A255:B255"/>
    <mergeCell ref="C255:D255"/>
    <mergeCell ref="A256:B256"/>
    <mergeCell ref="C256:D256"/>
    <mergeCell ref="A254:B254"/>
    <mergeCell ref="C254:D254"/>
    <mergeCell ref="A257:B257"/>
    <mergeCell ref="C257:D257"/>
    <mergeCell ref="A260:B260"/>
    <mergeCell ref="C260:D260"/>
    <mergeCell ref="A263:B263"/>
    <mergeCell ref="C263:D263"/>
    <mergeCell ref="A252:B252"/>
    <mergeCell ref="C252:D252"/>
    <mergeCell ref="A253:B253"/>
    <mergeCell ref="C253:D253"/>
    <mergeCell ref="A249:B249"/>
    <mergeCell ref="C249:D249"/>
    <mergeCell ref="A250:B250"/>
    <mergeCell ref="C250:D250"/>
    <mergeCell ref="A246:B246"/>
    <mergeCell ref="C246:D246"/>
    <mergeCell ref="A247:B247"/>
    <mergeCell ref="C247:D247"/>
    <mergeCell ref="A243:B243"/>
    <mergeCell ref="C243:D243"/>
    <mergeCell ref="A244:B244"/>
    <mergeCell ref="C244:D244"/>
    <mergeCell ref="A242:B242"/>
    <mergeCell ref="C242:D242"/>
    <mergeCell ref="A245:B245"/>
    <mergeCell ref="C245:D245"/>
    <mergeCell ref="A248:B248"/>
    <mergeCell ref="C248:D248"/>
    <mergeCell ref="A251:B251"/>
    <mergeCell ref="C251:D251"/>
    <mergeCell ref="A240:B240"/>
    <mergeCell ref="C240:D240"/>
    <mergeCell ref="A241:B241"/>
    <mergeCell ref="C241:D241"/>
    <mergeCell ref="A237:B237"/>
    <mergeCell ref="C237:D237"/>
    <mergeCell ref="A238:B238"/>
    <mergeCell ref="C238:D238"/>
    <mergeCell ref="A234:B234"/>
    <mergeCell ref="C234:D234"/>
    <mergeCell ref="A235:B235"/>
    <mergeCell ref="C235:D235"/>
    <mergeCell ref="A231:B231"/>
    <mergeCell ref="C231:D231"/>
    <mergeCell ref="A232:B232"/>
    <mergeCell ref="C232:D232"/>
    <mergeCell ref="A230:B230"/>
    <mergeCell ref="C230:D230"/>
    <mergeCell ref="A233:B233"/>
    <mergeCell ref="C233:D233"/>
    <mergeCell ref="A236:B236"/>
    <mergeCell ref="C236:D236"/>
    <mergeCell ref="A239:B239"/>
    <mergeCell ref="C239:D239"/>
    <mergeCell ref="A228:B228"/>
    <mergeCell ref="C228:D228"/>
    <mergeCell ref="A229:B229"/>
    <mergeCell ref="C229:D229"/>
    <mergeCell ref="A225:B225"/>
    <mergeCell ref="C225:D225"/>
    <mergeCell ref="A226:B226"/>
    <mergeCell ref="C226:D226"/>
    <mergeCell ref="A222:B222"/>
    <mergeCell ref="C222:D222"/>
    <mergeCell ref="A223:B223"/>
    <mergeCell ref="C223:D223"/>
    <mergeCell ref="A219:B219"/>
    <mergeCell ref="C219:D219"/>
    <mergeCell ref="A220:B220"/>
    <mergeCell ref="C220:D220"/>
    <mergeCell ref="A218:B218"/>
    <mergeCell ref="C218:D218"/>
    <mergeCell ref="A221:B221"/>
    <mergeCell ref="C221:D221"/>
    <mergeCell ref="A224:B224"/>
    <mergeCell ref="C224:D224"/>
    <mergeCell ref="A227:B227"/>
    <mergeCell ref="C227:D227"/>
    <mergeCell ref="A216:B216"/>
    <mergeCell ref="C216:D216"/>
    <mergeCell ref="A217:B217"/>
    <mergeCell ref="C217:D217"/>
    <mergeCell ref="A213:B213"/>
    <mergeCell ref="C213:D213"/>
    <mergeCell ref="A214:B214"/>
    <mergeCell ref="C214:D214"/>
    <mergeCell ref="A210:B210"/>
    <mergeCell ref="C210:D210"/>
    <mergeCell ref="A211:B211"/>
    <mergeCell ref="C211:D211"/>
    <mergeCell ref="A207:B207"/>
    <mergeCell ref="C207:D207"/>
    <mergeCell ref="A208:B208"/>
    <mergeCell ref="C208:D208"/>
    <mergeCell ref="A206:B206"/>
    <mergeCell ref="C206:D206"/>
    <mergeCell ref="A209:B209"/>
    <mergeCell ref="C209:D209"/>
    <mergeCell ref="A212:B212"/>
    <mergeCell ref="C212:D212"/>
    <mergeCell ref="A215:B215"/>
    <mergeCell ref="C215:D215"/>
    <mergeCell ref="A204:B204"/>
    <mergeCell ref="C204:D204"/>
    <mergeCell ref="A205:B205"/>
    <mergeCell ref="C205:D205"/>
    <mergeCell ref="A201:B201"/>
    <mergeCell ref="C201:D201"/>
    <mergeCell ref="A202:B202"/>
    <mergeCell ref="C202:D202"/>
    <mergeCell ref="A198:B198"/>
    <mergeCell ref="C198:D198"/>
    <mergeCell ref="A199:B199"/>
    <mergeCell ref="C199:D199"/>
    <mergeCell ref="A195:B195"/>
    <mergeCell ref="C195:D195"/>
    <mergeCell ref="A196:B196"/>
    <mergeCell ref="C196:D196"/>
    <mergeCell ref="A194:B194"/>
    <mergeCell ref="C194:D194"/>
    <mergeCell ref="A197:B197"/>
    <mergeCell ref="C197:D197"/>
    <mergeCell ref="A200:B200"/>
    <mergeCell ref="C200:D200"/>
    <mergeCell ref="A203:B203"/>
    <mergeCell ref="C203:D203"/>
    <mergeCell ref="A192:B192"/>
    <mergeCell ref="C192:D192"/>
    <mergeCell ref="A193:B193"/>
    <mergeCell ref="C193:D193"/>
    <mergeCell ref="A189:B189"/>
    <mergeCell ref="C189:D189"/>
    <mergeCell ref="A190:B190"/>
    <mergeCell ref="C190:D190"/>
    <mergeCell ref="A186:B186"/>
    <mergeCell ref="C186:D186"/>
    <mergeCell ref="A187:B187"/>
    <mergeCell ref="C187:D187"/>
    <mergeCell ref="A183:B183"/>
    <mergeCell ref="C183:D183"/>
    <mergeCell ref="A184:B184"/>
    <mergeCell ref="C184:D184"/>
    <mergeCell ref="A182:B182"/>
    <mergeCell ref="C182:D182"/>
    <mergeCell ref="A185:B185"/>
    <mergeCell ref="C185:D185"/>
    <mergeCell ref="A188:B188"/>
    <mergeCell ref="C188:D188"/>
    <mergeCell ref="A191:B191"/>
    <mergeCell ref="C191:D191"/>
    <mergeCell ref="A180:B180"/>
    <mergeCell ref="C180:D180"/>
    <mergeCell ref="A181:B181"/>
    <mergeCell ref="C181:D181"/>
    <mergeCell ref="A177:B177"/>
    <mergeCell ref="C177:D177"/>
    <mergeCell ref="A178:B178"/>
    <mergeCell ref="C178:D178"/>
    <mergeCell ref="A174:B174"/>
    <mergeCell ref="C174:D174"/>
    <mergeCell ref="A175:B175"/>
    <mergeCell ref="C175:D175"/>
    <mergeCell ref="A171:B171"/>
    <mergeCell ref="C171:D171"/>
    <mergeCell ref="A172:B172"/>
    <mergeCell ref="C172:D172"/>
    <mergeCell ref="A170:B170"/>
    <mergeCell ref="C170:D170"/>
    <mergeCell ref="A173:B173"/>
    <mergeCell ref="C173:D173"/>
    <mergeCell ref="A176:B176"/>
    <mergeCell ref="C176:D176"/>
    <mergeCell ref="A179:B179"/>
    <mergeCell ref="C179:D179"/>
    <mergeCell ref="A168:B168"/>
    <mergeCell ref="C168:D168"/>
    <mergeCell ref="A169:B169"/>
    <mergeCell ref="C169:D169"/>
    <mergeCell ref="A165:B165"/>
    <mergeCell ref="C165:D165"/>
    <mergeCell ref="A166:B166"/>
    <mergeCell ref="C166:D166"/>
    <mergeCell ref="A162:B162"/>
    <mergeCell ref="C162:D162"/>
    <mergeCell ref="A163:B163"/>
    <mergeCell ref="C163:D163"/>
    <mergeCell ref="A159:B159"/>
    <mergeCell ref="C159:D159"/>
    <mergeCell ref="A160:B160"/>
    <mergeCell ref="C160:D160"/>
    <mergeCell ref="A158:B158"/>
    <mergeCell ref="C158:D158"/>
    <mergeCell ref="A161:B161"/>
    <mergeCell ref="C161:D161"/>
    <mergeCell ref="A164:B164"/>
    <mergeCell ref="C164:D164"/>
    <mergeCell ref="A167:B167"/>
    <mergeCell ref="C167:D167"/>
    <mergeCell ref="A156:B156"/>
    <mergeCell ref="C156:D156"/>
    <mergeCell ref="A157:B157"/>
    <mergeCell ref="C157:D157"/>
    <mergeCell ref="A153:B153"/>
    <mergeCell ref="C153:D153"/>
    <mergeCell ref="A154:B154"/>
    <mergeCell ref="C154:D154"/>
    <mergeCell ref="A150:B150"/>
    <mergeCell ref="C150:D150"/>
    <mergeCell ref="A151:B151"/>
    <mergeCell ref="C151:D151"/>
    <mergeCell ref="A147:B147"/>
    <mergeCell ref="C147:D147"/>
    <mergeCell ref="A148:B148"/>
    <mergeCell ref="C148:D148"/>
    <mergeCell ref="A146:B146"/>
    <mergeCell ref="C146:D146"/>
    <mergeCell ref="A149:B149"/>
    <mergeCell ref="C149:D149"/>
    <mergeCell ref="A152:B152"/>
    <mergeCell ref="C152:D152"/>
    <mergeCell ref="A155:B155"/>
    <mergeCell ref="C155:D155"/>
    <mergeCell ref="A144:B144"/>
    <mergeCell ref="C144:D144"/>
    <mergeCell ref="A145:B145"/>
    <mergeCell ref="C145:D145"/>
    <mergeCell ref="A141:B141"/>
    <mergeCell ref="C141:D141"/>
    <mergeCell ref="A142:B142"/>
    <mergeCell ref="C142:D142"/>
    <mergeCell ref="A138:B138"/>
    <mergeCell ref="C138:D138"/>
    <mergeCell ref="A139:B139"/>
    <mergeCell ref="C139:D139"/>
    <mergeCell ref="A135:B135"/>
    <mergeCell ref="C135:D135"/>
    <mergeCell ref="A136:B136"/>
    <mergeCell ref="C136:D136"/>
    <mergeCell ref="A134:B134"/>
    <mergeCell ref="C134:D134"/>
    <mergeCell ref="A137:B137"/>
    <mergeCell ref="C137:D137"/>
    <mergeCell ref="A140:B140"/>
    <mergeCell ref="C140:D140"/>
    <mergeCell ref="A143:B143"/>
    <mergeCell ref="C143:D143"/>
    <mergeCell ref="A132:B132"/>
    <mergeCell ref="C132:D132"/>
    <mergeCell ref="A133:B133"/>
    <mergeCell ref="C133:D133"/>
    <mergeCell ref="A129:B129"/>
    <mergeCell ref="C129:D129"/>
    <mergeCell ref="A130:B130"/>
    <mergeCell ref="C130:D130"/>
    <mergeCell ref="A126:B126"/>
    <mergeCell ref="C126:D126"/>
    <mergeCell ref="A127:B127"/>
    <mergeCell ref="C127:D127"/>
    <mergeCell ref="A123:B123"/>
    <mergeCell ref="C123:D123"/>
    <mergeCell ref="A124:B124"/>
    <mergeCell ref="C124:D124"/>
    <mergeCell ref="A122:B122"/>
    <mergeCell ref="C122:D122"/>
    <mergeCell ref="A125:B125"/>
    <mergeCell ref="C125:D125"/>
    <mergeCell ref="A128:B128"/>
    <mergeCell ref="C128:D128"/>
    <mergeCell ref="A131:B131"/>
    <mergeCell ref="C131:D131"/>
    <mergeCell ref="A120:B120"/>
    <mergeCell ref="C120:D120"/>
    <mergeCell ref="A121:B121"/>
    <mergeCell ref="C121:D121"/>
    <mergeCell ref="A117:B117"/>
    <mergeCell ref="C117:D117"/>
    <mergeCell ref="A118:B118"/>
    <mergeCell ref="C118:D118"/>
    <mergeCell ref="A114:B114"/>
    <mergeCell ref="C114:D114"/>
    <mergeCell ref="A115:B115"/>
    <mergeCell ref="C115:D115"/>
    <mergeCell ref="A111:B111"/>
    <mergeCell ref="C111:D111"/>
    <mergeCell ref="A112:B112"/>
    <mergeCell ref="C112:D112"/>
    <mergeCell ref="A110:B110"/>
    <mergeCell ref="C110:D110"/>
    <mergeCell ref="A113:B113"/>
    <mergeCell ref="C113:D113"/>
    <mergeCell ref="A116:B116"/>
    <mergeCell ref="C116:D116"/>
    <mergeCell ref="A119:B119"/>
    <mergeCell ref="C119:D119"/>
    <mergeCell ref="A108:B108"/>
    <mergeCell ref="C108:D108"/>
    <mergeCell ref="A109:B109"/>
    <mergeCell ref="C109:D109"/>
    <mergeCell ref="A105:B105"/>
    <mergeCell ref="C105:D105"/>
    <mergeCell ref="A106:B106"/>
    <mergeCell ref="C106:D106"/>
    <mergeCell ref="A102:B102"/>
    <mergeCell ref="C102:D102"/>
    <mergeCell ref="A103:B103"/>
    <mergeCell ref="C103:D103"/>
    <mergeCell ref="A99:B99"/>
    <mergeCell ref="C99:D99"/>
    <mergeCell ref="A100:B100"/>
    <mergeCell ref="C100:D100"/>
    <mergeCell ref="A98:B98"/>
    <mergeCell ref="C98:D98"/>
    <mergeCell ref="A101:B101"/>
    <mergeCell ref="C101:D101"/>
    <mergeCell ref="A104:B104"/>
    <mergeCell ref="C104:D104"/>
    <mergeCell ref="A107:B107"/>
    <mergeCell ref="C107:D107"/>
    <mergeCell ref="A96:B96"/>
    <mergeCell ref="C96:D96"/>
    <mergeCell ref="A97:B97"/>
    <mergeCell ref="C97:D97"/>
    <mergeCell ref="A93:B93"/>
    <mergeCell ref="C93:D93"/>
    <mergeCell ref="A94:B94"/>
    <mergeCell ref="C94:D94"/>
    <mergeCell ref="A90:B90"/>
    <mergeCell ref="C90:D90"/>
    <mergeCell ref="A91:B91"/>
    <mergeCell ref="C91:D91"/>
    <mergeCell ref="A87:B87"/>
    <mergeCell ref="C87:D87"/>
    <mergeCell ref="A88:B88"/>
    <mergeCell ref="C88:D88"/>
    <mergeCell ref="A86:B86"/>
    <mergeCell ref="C86:D86"/>
    <mergeCell ref="A89:B89"/>
    <mergeCell ref="C89:D89"/>
    <mergeCell ref="A92:B92"/>
    <mergeCell ref="C92:D92"/>
    <mergeCell ref="A95:B95"/>
    <mergeCell ref="C95:D95"/>
    <mergeCell ref="A84:B84"/>
    <mergeCell ref="C84:D84"/>
    <mergeCell ref="A85:B85"/>
    <mergeCell ref="C85:D85"/>
    <mergeCell ref="A81:B81"/>
    <mergeCell ref="C81:D81"/>
    <mergeCell ref="A82:B82"/>
    <mergeCell ref="C82:D82"/>
    <mergeCell ref="A78:B78"/>
    <mergeCell ref="C78:D78"/>
    <mergeCell ref="A79:B79"/>
    <mergeCell ref="C79:D79"/>
    <mergeCell ref="A75:B75"/>
    <mergeCell ref="C75:D75"/>
    <mergeCell ref="A76:B76"/>
    <mergeCell ref="C76:D76"/>
    <mergeCell ref="A74:B74"/>
    <mergeCell ref="C74:D74"/>
    <mergeCell ref="A77:B77"/>
    <mergeCell ref="C77:D77"/>
    <mergeCell ref="A80:B80"/>
    <mergeCell ref="C80:D80"/>
    <mergeCell ref="A83:B83"/>
    <mergeCell ref="C83:D83"/>
    <mergeCell ref="A72:B72"/>
    <mergeCell ref="C72:D72"/>
    <mergeCell ref="A73:B73"/>
    <mergeCell ref="C73:D73"/>
    <mergeCell ref="A69:B69"/>
    <mergeCell ref="C69:D69"/>
    <mergeCell ref="A70:B70"/>
    <mergeCell ref="C70:D70"/>
    <mergeCell ref="A66:B66"/>
    <mergeCell ref="C66:D66"/>
    <mergeCell ref="A67:B67"/>
    <mergeCell ref="C67:D67"/>
    <mergeCell ref="A63:B63"/>
    <mergeCell ref="C63:D63"/>
    <mergeCell ref="A64:B64"/>
    <mergeCell ref="C64:D64"/>
    <mergeCell ref="A62:B62"/>
    <mergeCell ref="C62:D62"/>
    <mergeCell ref="A65:B65"/>
    <mergeCell ref="C65:D65"/>
    <mergeCell ref="A68:B68"/>
    <mergeCell ref="C68:D68"/>
    <mergeCell ref="A71:B71"/>
    <mergeCell ref="C71:D71"/>
    <mergeCell ref="A60:B60"/>
    <mergeCell ref="C60:D60"/>
    <mergeCell ref="A61:B61"/>
    <mergeCell ref="C61:D61"/>
    <mergeCell ref="A57:B57"/>
    <mergeCell ref="C57:D57"/>
    <mergeCell ref="A58:B58"/>
    <mergeCell ref="C58:D58"/>
    <mergeCell ref="A54:B54"/>
    <mergeCell ref="C54:D54"/>
    <mergeCell ref="A55:B55"/>
    <mergeCell ref="C55:D55"/>
    <mergeCell ref="A51:B51"/>
    <mergeCell ref="C51:D51"/>
    <mergeCell ref="A52:B52"/>
    <mergeCell ref="C52:D52"/>
    <mergeCell ref="A50:B50"/>
    <mergeCell ref="C50:D50"/>
    <mergeCell ref="A53:B53"/>
    <mergeCell ref="C53:D53"/>
    <mergeCell ref="A56:B56"/>
    <mergeCell ref="C56:D56"/>
    <mergeCell ref="A59:B59"/>
    <mergeCell ref="C59:D59"/>
    <mergeCell ref="A48:B48"/>
    <mergeCell ref="C48:D48"/>
    <mergeCell ref="A49:B49"/>
    <mergeCell ref="C49:D49"/>
    <mergeCell ref="A45:B45"/>
    <mergeCell ref="C45:D45"/>
    <mergeCell ref="A46:B46"/>
    <mergeCell ref="C46:D46"/>
    <mergeCell ref="A42:B42"/>
    <mergeCell ref="C42:D42"/>
    <mergeCell ref="A43:B43"/>
    <mergeCell ref="C43:D43"/>
    <mergeCell ref="A39:B39"/>
    <mergeCell ref="C39:D39"/>
    <mergeCell ref="A40:B40"/>
    <mergeCell ref="C40:D40"/>
    <mergeCell ref="A38:B38"/>
    <mergeCell ref="C38:D38"/>
    <mergeCell ref="A41:B41"/>
    <mergeCell ref="C41:D41"/>
    <mergeCell ref="A44:B44"/>
    <mergeCell ref="C44:D44"/>
    <mergeCell ref="A47:B47"/>
    <mergeCell ref="C47:D47"/>
    <mergeCell ref="A36:B36"/>
    <mergeCell ref="C36:D36"/>
    <mergeCell ref="A37:B37"/>
    <mergeCell ref="C37:D37"/>
    <mergeCell ref="A34:B34"/>
    <mergeCell ref="C34:D34"/>
    <mergeCell ref="A33:B33"/>
    <mergeCell ref="C33:D33"/>
    <mergeCell ref="A29:B29"/>
    <mergeCell ref="C29:D29"/>
    <mergeCell ref="A30:B30"/>
    <mergeCell ref="C30:D30"/>
    <mergeCell ref="A31:B31"/>
    <mergeCell ref="C31:D31"/>
    <mergeCell ref="A26:B26"/>
    <mergeCell ref="C26:D26"/>
    <mergeCell ref="A27:B27"/>
    <mergeCell ref="C27:D27"/>
    <mergeCell ref="A28:B28"/>
    <mergeCell ref="C28:D28"/>
    <mergeCell ref="A32:B32"/>
    <mergeCell ref="C32:D32"/>
    <mergeCell ref="A35:B35"/>
    <mergeCell ref="C35:D35"/>
    <mergeCell ref="A18:D18"/>
    <mergeCell ref="A19:D19"/>
    <mergeCell ref="A20:B20"/>
    <mergeCell ref="A1:D1"/>
    <mergeCell ref="A5:D5"/>
    <mergeCell ref="B7:D7"/>
    <mergeCell ref="A11:D11"/>
    <mergeCell ref="B16:D16"/>
    <mergeCell ref="A25:B25"/>
    <mergeCell ref="C25:D25"/>
    <mergeCell ref="A24:B24"/>
    <mergeCell ref="C24:D24"/>
    <mergeCell ref="C20:D20"/>
    <mergeCell ref="A21:B21"/>
    <mergeCell ref="C21:D21"/>
    <mergeCell ref="A22:D22"/>
    <mergeCell ref="A23:B23"/>
    <mergeCell ref="C23:D23"/>
  </mergeCells>
  <phoneticPr fontId="3" type="noConversion"/>
  <pageMargins left="0.7" right="0.7" top="0.75" bottom="0.75" header="0.3" footer="0.3"/>
  <pageSetup paperSize="9" orientation="portrait" r:id="rId1"/>
  <ignoredErrors>
    <ignoredError sqref="AF1:AF2 AF11" evalError="1"/>
  </ignoredError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E539"/>
  <sheetViews>
    <sheetView zoomScale="115" zoomScaleNormal="115" workbookViewId="0">
      <selection activeCell="D2" sqref="D2"/>
    </sheetView>
  </sheetViews>
  <sheetFormatPr defaultRowHeight="13.5"/>
  <cols>
    <col min="1" max="1" bestFit="true" customWidth="true" style="43" width="5.25" collapsed="false"/>
    <col min="2" max="2" bestFit="true" customWidth="true" style="43" width="9.0" collapsed="false"/>
    <col min="3" max="3" bestFit="true" customWidth="true" style="43" width="15.125" collapsed="false"/>
    <col min="4" max="4" customWidth="true" style="43" width="27.375" collapsed="false"/>
    <col min="5" max="5" customWidth="true" style="63" width="31.625" collapsed="false"/>
    <col min="6" max="16384" style="63" width="9.0" collapsed="false"/>
  </cols>
  <sheetData>
    <row r="1" spans="1:5">
      <c r="A1" s="108" t="s">
        <v>89</v>
      </c>
      <c r="B1" s="108" t="s">
        <v>160</v>
      </c>
      <c r="C1" s="108" t="s">
        <v>90</v>
      </c>
      <c r="D1" s="108" t="s">
        <v>161</v>
      </c>
      <c r="E1" s="108" t="s">
        <v>162</v>
      </c>
    </row>
    <row r="2" spans="1:5" ht="249.75" customHeight="1">
      <c r="A2" s="91"/>
      <c r="B2" s="92"/>
      <c r="C2" s="92"/>
      <c r="D2" s="91"/>
      <c r="E2" s="76"/>
    </row>
    <row r="3" spans="1:5" ht="249.75" customHeight="1">
      <c r="A3" s="91"/>
      <c r="B3" s="92"/>
      <c r="C3" s="92"/>
      <c r="D3" s="91"/>
      <c r="E3" s="76"/>
    </row>
    <row r="4" spans="1:5" ht="249.75" customHeight="1">
      <c r="A4" s="91"/>
      <c r="B4" s="92"/>
      <c r="C4" s="92"/>
      <c r="D4" s="91"/>
      <c r="E4" s="76"/>
    </row>
    <row r="5" spans="1:5" ht="249.75" customHeight="1">
      <c r="A5" s="91"/>
      <c r="B5" s="92"/>
      <c r="C5" s="92"/>
      <c r="D5" s="91"/>
      <c r="E5" s="76"/>
    </row>
    <row r="6" spans="1:5" ht="249.75" customHeight="1">
      <c r="A6" s="91"/>
      <c r="B6" s="92"/>
      <c r="C6" s="92"/>
      <c r="D6" s="91"/>
      <c r="E6" s="76"/>
    </row>
    <row r="7" spans="1:5" ht="249.75" customHeight="1">
      <c r="A7" s="91"/>
      <c r="B7" s="92"/>
      <c r="C7" s="92"/>
      <c r="D7" s="91"/>
      <c r="E7" s="76"/>
    </row>
    <row r="8" spans="1:5" ht="249.75" customHeight="1">
      <c r="A8" s="91"/>
      <c r="B8" s="92"/>
      <c r="C8" s="92"/>
      <c r="D8" s="91"/>
      <c r="E8" s="76"/>
    </row>
    <row r="9" spans="1:5" ht="249.75" customHeight="1">
      <c r="A9" s="91"/>
      <c r="B9" s="92"/>
      <c r="C9" s="92"/>
      <c r="D9" s="91"/>
      <c r="E9" s="76"/>
    </row>
    <row r="10" spans="1:5" ht="249.75" customHeight="1">
      <c r="A10" s="91"/>
      <c r="B10" s="92"/>
      <c r="C10" s="92"/>
      <c r="D10" s="91"/>
      <c r="E10" s="76"/>
    </row>
    <row r="11" spans="1:5" ht="249.75" customHeight="1">
      <c r="A11" s="91"/>
      <c r="B11" s="92"/>
      <c r="C11" s="92"/>
      <c r="D11" s="91"/>
      <c r="E11" s="76"/>
    </row>
    <row r="12" spans="1:5" ht="249.75" customHeight="1">
      <c r="A12" s="91"/>
      <c r="B12" s="92"/>
      <c r="C12" s="92"/>
      <c r="D12" s="91"/>
      <c r="E12" s="76"/>
    </row>
    <row r="13" spans="1:5" ht="249.75" customHeight="1">
      <c r="A13" s="91"/>
      <c r="B13" s="92"/>
      <c r="C13" s="92"/>
      <c r="D13" s="91"/>
      <c r="E13" s="76"/>
    </row>
    <row r="14" spans="1:5" ht="249.75" customHeight="1">
      <c r="A14" s="91"/>
      <c r="B14" s="92"/>
      <c r="C14" s="92"/>
      <c r="D14" s="91"/>
      <c r="E14" s="76"/>
    </row>
    <row r="15" spans="1:5" ht="249.75" customHeight="1">
      <c r="A15" s="91"/>
      <c r="B15" s="92"/>
      <c r="C15" s="92"/>
      <c r="D15" s="91"/>
      <c r="E15" s="76"/>
    </row>
    <row r="16" spans="1:5" ht="249.75" customHeight="1">
      <c r="A16" s="91"/>
      <c r="B16" s="92"/>
      <c r="C16" s="92"/>
      <c r="D16" s="91"/>
      <c r="E16" s="76"/>
    </row>
    <row r="17" spans="1:5" ht="249.75" customHeight="1">
      <c r="A17" s="91"/>
      <c r="B17" s="92"/>
      <c r="C17" s="92"/>
      <c r="D17" s="91"/>
      <c r="E17" s="76"/>
    </row>
    <row r="18" spans="1:5" ht="249.75" customHeight="1">
      <c r="A18" s="91"/>
      <c r="B18" s="92"/>
      <c r="C18" s="92"/>
      <c r="D18" s="91"/>
      <c r="E18" s="76"/>
    </row>
    <row r="19" spans="1:5" ht="249.75" customHeight="1">
      <c r="A19" s="91"/>
      <c r="B19" s="92"/>
      <c r="C19" s="92"/>
      <c r="D19" s="91"/>
      <c r="E19" s="76"/>
    </row>
    <row r="20" spans="1:5" ht="249.75" customHeight="1">
      <c r="A20" s="91"/>
      <c r="B20" s="92"/>
      <c r="C20" s="92"/>
      <c r="D20" s="91"/>
      <c r="E20" s="76"/>
    </row>
    <row r="21" spans="1:5" ht="249.75" customHeight="1">
      <c r="A21" s="91"/>
      <c r="B21" s="92"/>
      <c r="C21" s="92"/>
      <c r="D21" s="91"/>
      <c r="E21" s="76"/>
    </row>
    <row r="22" spans="1:5" ht="249.75" customHeight="1">
      <c r="A22" s="91"/>
      <c r="B22" s="92"/>
      <c r="C22" s="92"/>
      <c r="D22" s="91"/>
      <c r="E22" s="76"/>
    </row>
    <row r="23" spans="1:5" ht="249.75" customHeight="1">
      <c r="A23" s="91"/>
      <c r="B23" s="92"/>
      <c r="C23" s="92"/>
      <c r="D23" s="91"/>
      <c r="E23" s="76"/>
    </row>
    <row r="24" spans="1:5" ht="249.75" customHeight="1">
      <c r="A24" s="91"/>
      <c r="B24" s="92"/>
      <c r="C24" s="92"/>
      <c r="D24" s="91"/>
      <c r="E24" s="76"/>
    </row>
    <row r="25" spans="1:5" ht="249.75" customHeight="1">
      <c r="A25" s="91"/>
      <c r="B25" s="92"/>
      <c r="C25" s="92"/>
      <c r="D25" s="91"/>
      <c r="E25" s="76"/>
    </row>
    <row r="26" spans="1:5" ht="249.75" customHeight="1">
      <c r="A26" s="91"/>
      <c r="B26" s="92"/>
      <c r="C26" s="92"/>
      <c r="D26" s="91"/>
      <c r="E26" s="76"/>
    </row>
    <row r="27" spans="1:5" ht="249.75" customHeight="1">
      <c r="A27" s="91"/>
      <c r="B27" s="92"/>
      <c r="C27" s="92"/>
      <c r="D27" s="91"/>
      <c r="E27" s="76"/>
    </row>
    <row r="28" spans="1:5" ht="249.75" customHeight="1">
      <c r="A28" s="91"/>
      <c r="B28" s="92"/>
      <c r="C28" s="92"/>
      <c r="D28" s="91"/>
      <c r="E28" s="76"/>
    </row>
    <row r="29" spans="1:5" ht="249.75" customHeight="1">
      <c r="A29" s="91"/>
      <c r="B29" s="92"/>
      <c r="C29" s="92"/>
      <c r="D29" s="91"/>
      <c r="E29" s="76"/>
    </row>
    <row r="30" spans="1:5" ht="249.75" customHeight="1">
      <c r="A30" s="91"/>
      <c r="B30" s="92"/>
      <c r="C30" s="92"/>
      <c r="D30" s="91"/>
      <c r="E30" s="76"/>
    </row>
    <row r="31" spans="1:5" ht="249.75" customHeight="1">
      <c r="A31" s="91"/>
      <c r="B31" s="92"/>
      <c r="C31" s="92"/>
      <c r="D31" s="91"/>
      <c r="E31" s="76"/>
    </row>
    <row r="32" spans="1:5" ht="249.75" customHeight="1">
      <c r="A32" s="91"/>
      <c r="B32" s="92"/>
      <c r="C32" s="92"/>
      <c r="D32" s="91"/>
      <c r="E32" s="76"/>
    </row>
    <row r="33" spans="1:5" ht="249.75" customHeight="1">
      <c r="A33" s="91"/>
      <c r="B33" s="92"/>
      <c r="C33" s="92"/>
      <c r="D33" s="91"/>
      <c r="E33" s="76"/>
    </row>
    <row r="34" spans="1:5" ht="249.75" customHeight="1">
      <c r="A34" s="91"/>
      <c r="B34" s="92"/>
      <c r="C34" s="92"/>
      <c r="D34" s="91"/>
      <c r="E34" s="76"/>
    </row>
    <row r="35" spans="1:5" ht="249.75" customHeight="1">
      <c r="A35" s="91"/>
      <c r="B35" s="92"/>
      <c r="C35" s="92"/>
      <c r="D35" s="91"/>
      <c r="E35" s="76"/>
    </row>
    <row r="36" spans="1:5" ht="249.75" customHeight="1">
      <c r="A36" s="91"/>
      <c r="B36" s="92"/>
      <c r="C36" s="92"/>
      <c r="D36" s="91"/>
      <c r="E36" s="76"/>
    </row>
    <row r="37" spans="1:5" ht="249.75" customHeight="1">
      <c r="A37" s="91"/>
      <c r="B37" s="92"/>
      <c r="C37" s="92"/>
      <c r="D37" s="91"/>
      <c r="E37" s="76"/>
    </row>
    <row r="38" spans="1:5" ht="249.75" customHeight="1">
      <c r="A38" s="91"/>
      <c r="B38" s="92"/>
      <c r="C38" s="92"/>
      <c r="D38" s="91"/>
      <c r="E38" s="76"/>
    </row>
    <row r="39" spans="1:5" ht="249.75" customHeight="1">
      <c r="A39" s="91"/>
      <c r="B39" s="92"/>
      <c r="C39" s="92"/>
      <c r="D39" s="91"/>
      <c r="E39" s="76"/>
    </row>
    <row r="40" spans="1:5" ht="249.75" customHeight="1">
      <c r="A40" s="91"/>
      <c r="B40" s="92"/>
      <c r="C40" s="92"/>
      <c r="D40" s="91"/>
      <c r="E40" s="76"/>
    </row>
    <row r="41" spans="1:5" ht="249.75" customHeight="1">
      <c r="A41" s="91"/>
      <c r="B41" s="92"/>
      <c r="C41" s="92"/>
      <c r="D41" s="91"/>
      <c r="E41" s="76"/>
    </row>
    <row r="42" spans="1:5" ht="249.75" customHeight="1">
      <c r="A42" s="91"/>
      <c r="B42" s="92"/>
      <c r="C42" s="92"/>
      <c r="D42" s="91"/>
      <c r="E42" s="76"/>
    </row>
    <row r="43" spans="1:5" ht="249.75" customHeight="1">
      <c r="A43" s="91"/>
      <c r="B43" s="92"/>
      <c r="C43" s="92"/>
      <c r="D43" s="91"/>
      <c r="E43" s="76"/>
    </row>
    <row r="44" spans="1:5" ht="249.75" customHeight="1">
      <c r="A44" s="91"/>
      <c r="B44" s="92"/>
      <c r="C44" s="92"/>
      <c r="D44" s="91"/>
      <c r="E44" s="76"/>
    </row>
    <row r="45" spans="1:5" ht="249.75" customHeight="1">
      <c r="A45" s="91"/>
      <c r="B45" s="92"/>
      <c r="C45" s="92"/>
      <c r="D45" s="91"/>
      <c r="E45" s="76"/>
    </row>
    <row r="46" spans="1:5" ht="249.75" customHeight="1">
      <c r="A46" s="91"/>
      <c r="B46" s="92"/>
      <c r="C46" s="92"/>
      <c r="D46" s="91"/>
      <c r="E46" s="76"/>
    </row>
    <row r="47" spans="1:5" ht="249.75" customHeight="1">
      <c r="A47" s="91"/>
      <c r="B47" s="92"/>
      <c r="C47" s="92"/>
      <c r="D47" s="91"/>
      <c r="E47" s="76"/>
    </row>
    <row r="48" spans="1:5" ht="249.75" customHeight="1">
      <c r="A48" s="91"/>
      <c r="B48" s="92"/>
      <c r="C48" s="92"/>
      <c r="D48" s="91"/>
      <c r="E48" s="76"/>
    </row>
    <row r="49" spans="1:5" ht="249.75" customHeight="1">
      <c r="A49" s="91"/>
      <c r="B49" s="92"/>
      <c r="C49" s="92"/>
      <c r="D49" s="91"/>
      <c r="E49" s="76"/>
    </row>
    <row r="50" spans="1:5" ht="249.75" customHeight="1">
      <c r="A50" s="91"/>
      <c r="B50" s="92"/>
      <c r="C50" s="92"/>
      <c r="D50" s="91"/>
      <c r="E50" s="76"/>
    </row>
    <row r="51" spans="1:5" ht="249.75" customHeight="1">
      <c r="A51" s="91"/>
      <c r="B51" s="92"/>
      <c r="C51" s="92"/>
      <c r="D51" s="91"/>
      <c r="E51" s="76"/>
    </row>
    <row r="52" spans="1:5" ht="249.75" customHeight="1">
      <c r="A52" s="91"/>
      <c r="B52" s="92"/>
      <c r="C52" s="92"/>
      <c r="D52" s="91"/>
      <c r="E52" s="76"/>
    </row>
    <row r="53" spans="1:5" ht="249.75" customHeight="1">
      <c r="A53" s="91"/>
      <c r="B53" s="92"/>
      <c r="C53" s="92"/>
      <c r="D53" s="91"/>
      <c r="E53" s="76"/>
    </row>
    <row r="54" spans="1:5" ht="249.75" customHeight="1">
      <c r="A54" s="91"/>
      <c r="B54" s="92"/>
      <c r="C54" s="92"/>
      <c r="D54" s="91"/>
      <c r="E54" s="76"/>
    </row>
    <row r="55" spans="1:5" ht="249.75" customHeight="1">
      <c r="A55" s="91"/>
      <c r="B55" s="92"/>
      <c r="C55" s="92"/>
      <c r="D55" s="91"/>
      <c r="E55" s="76"/>
    </row>
    <row r="56" spans="1:5" ht="249.75" customHeight="1">
      <c r="A56" s="91"/>
      <c r="B56" s="92"/>
      <c r="C56" s="92"/>
      <c r="D56" s="91"/>
      <c r="E56" s="76"/>
    </row>
    <row r="57" spans="1:5" ht="249.75" customHeight="1">
      <c r="A57" s="91"/>
      <c r="B57" s="92"/>
      <c r="C57" s="92"/>
      <c r="D57" s="91"/>
      <c r="E57" s="76"/>
    </row>
    <row r="58" spans="1:5" ht="249.75" customHeight="1">
      <c r="A58" s="91"/>
      <c r="B58" s="92"/>
      <c r="C58" s="92"/>
      <c r="D58" s="91"/>
      <c r="E58" s="76"/>
    </row>
    <row r="59" spans="1:5" ht="249.75" customHeight="1">
      <c r="A59" s="91"/>
      <c r="B59" s="92"/>
      <c r="C59" s="92"/>
      <c r="D59" s="91"/>
      <c r="E59" s="76"/>
    </row>
    <row r="60" spans="1:5" ht="249.75" customHeight="1">
      <c r="A60" s="91"/>
      <c r="B60" s="92"/>
      <c r="C60" s="92"/>
      <c r="D60" s="91"/>
      <c r="E60" s="76"/>
    </row>
    <row r="61" spans="1:5" ht="249.75" customHeight="1">
      <c r="A61" s="91"/>
      <c r="B61" s="92"/>
      <c r="C61" s="92"/>
      <c r="D61" s="91"/>
      <c r="E61" s="76"/>
    </row>
    <row r="62" spans="1:5" ht="249.75" customHeight="1">
      <c r="A62" s="91"/>
      <c r="B62" s="92"/>
      <c r="C62" s="92"/>
      <c r="D62" s="91"/>
      <c r="E62" s="76"/>
    </row>
    <row r="63" spans="1:5" ht="249.75" customHeight="1">
      <c r="A63" s="91"/>
      <c r="B63" s="92"/>
      <c r="C63" s="92"/>
      <c r="D63" s="91"/>
      <c r="E63" s="76"/>
    </row>
    <row r="64" spans="1:5" ht="249.75" customHeight="1">
      <c r="A64" s="91"/>
      <c r="B64" s="92"/>
      <c r="C64" s="92"/>
      <c r="D64" s="91"/>
      <c r="E64" s="76"/>
    </row>
    <row r="65" spans="1:5" ht="249.75" customHeight="1">
      <c r="A65" s="91"/>
      <c r="B65" s="92"/>
      <c r="C65" s="92"/>
      <c r="D65" s="91"/>
      <c r="E65" s="76"/>
    </row>
    <row r="66" spans="1:5" ht="249.75" customHeight="1">
      <c r="A66" s="91"/>
      <c r="B66" s="92"/>
      <c r="C66" s="92"/>
      <c r="D66" s="91"/>
      <c r="E66" s="76"/>
    </row>
    <row r="67" spans="1:5" ht="249.75" customHeight="1">
      <c r="A67" s="91"/>
      <c r="B67" s="92"/>
      <c r="C67" s="92"/>
      <c r="D67" s="91"/>
      <c r="E67" s="76"/>
    </row>
    <row r="68" spans="1:5" ht="249.75" customHeight="1">
      <c r="A68" s="91"/>
      <c r="B68" s="92"/>
      <c r="C68" s="92"/>
      <c r="D68" s="91"/>
      <c r="E68" s="76"/>
    </row>
    <row r="69" spans="1:5" ht="249.75" customHeight="1">
      <c r="A69" s="91"/>
      <c r="B69" s="92"/>
      <c r="C69" s="92"/>
      <c r="D69" s="91"/>
      <c r="E69" s="76"/>
    </row>
    <row r="70" spans="1:5" ht="249.75" customHeight="1">
      <c r="A70" s="91"/>
      <c r="B70" s="92"/>
      <c r="C70" s="92"/>
      <c r="D70" s="91"/>
      <c r="E70" s="76"/>
    </row>
    <row r="71" spans="1:5" ht="249.75" customHeight="1">
      <c r="A71" s="91"/>
      <c r="B71" s="92"/>
      <c r="C71" s="92"/>
      <c r="D71" s="91"/>
      <c r="E71" s="76"/>
    </row>
    <row r="72" spans="1:5" ht="249.75" customHeight="1">
      <c r="A72" s="91"/>
      <c r="B72" s="92"/>
      <c r="C72" s="92"/>
      <c r="D72" s="91"/>
      <c r="E72" s="76"/>
    </row>
    <row r="73" spans="1:5" ht="249.75" customHeight="1">
      <c r="A73" s="91"/>
      <c r="B73" s="92"/>
      <c r="C73" s="92"/>
      <c r="D73" s="91"/>
      <c r="E73" s="76"/>
    </row>
    <row r="74" spans="1:5" ht="249.75" customHeight="1">
      <c r="A74" s="91"/>
      <c r="B74" s="92"/>
      <c r="C74" s="92"/>
      <c r="D74" s="91"/>
      <c r="E74" s="76"/>
    </row>
    <row r="75" spans="1:5" ht="249.75" customHeight="1">
      <c r="A75" s="91"/>
      <c r="B75" s="92"/>
      <c r="C75" s="92"/>
      <c r="D75" s="91"/>
      <c r="E75" s="76"/>
    </row>
    <row r="76" spans="1:5" ht="249.75" customHeight="1">
      <c r="A76" s="91"/>
      <c r="B76" s="92"/>
      <c r="C76" s="92"/>
      <c r="D76" s="91"/>
      <c r="E76" s="76"/>
    </row>
    <row r="77" spans="1:5" ht="249.75" customHeight="1">
      <c r="A77" s="91"/>
      <c r="B77" s="92"/>
      <c r="C77" s="92"/>
      <c r="D77" s="91"/>
      <c r="E77" s="76"/>
    </row>
    <row r="78" spans="1:5" ht="249.75" customHeight="1">
      <c r="A78" s="91"/>
      <c r="B78" s="92"/>
      <c r="C78" s="92"/>
      <c r="D78" s="91"/>
      <c r="E78" s="76"/>
    </row>
    <row r="79" spans="1:5" ht="249.75" customHeight="1">
      <c r="A79" s="91"/>
      <c r="B79" s="92"/>
      <c r="C79" s="92"/>
      <c r="D79" s="91"/>
      <c r="E79" s="76"/>
    </row>
    <row r="80" spans="1:5" ht="249.75" customHeight="1">
      <c r="A80" s="91"/>
      <c r="B80" s="92"/>
      <c r="C80" s="92"/>
      <c r="D80" s="91"/>
      <c r="E80" s="76"/>
    </row>
    <row r="81" spans="1:5" ht="249.75" customHeight="1">
      <c r="A81" s="91"/>
      <c r="B81" s="92"/>
      <c r="C81" s="92"/>
      <c r="D81" s="91"/>
      <c r="E81" s="76"/>
    </row>
    <row r="82" spans="1:5" ht="249.75" customHeight="1">
      <c r="A82" s="91"/>
      <c r="B82" s="92"/>
      <c r="C82" s="92"/>
      <c r="D82" s="91"/>
      <c r="E82" s="76"/>
    </row>
    <row r="83" spans="1:5" ht="249.75" customHeight="1">
      <c r="A83" s="91"/>
      <c r="B83" s="92"/>
      <c r="C83" s="92"/>
      <c r="D83" s="91"/>
      <c r="E83" s="76"/>
    </row>
    <row r="84" spans="1:5" ht="249.75" customHeight="1">
      <c r="A84" s="91"/>
      <c r="B84" s="92"/>
      <c r="C84" s="92"/>
      <c r="D84" s="91"/>
      <c r="E84" s="76"/>
    </row>
    <row r="85" spans="1:5" ht="249.75" customHeight="1">
      <c r="A85" s="91"/>
      <c r="B85" s="92"/>
      <c r="C85" s="92"/>
      <c r="D85" s="91"/>
      <c r="E85" s="76"/>
    </row>
    <row r="86" spans="1:5" ht="249.75" customHeight="1">
      <c r="A86" s="91"/>
      <c r="B86" s="92"/>
      <c r="C86" s="92"/>
      <c r="D86" s="91"/>
      <c r="E86" s="76"/>
    </row>
    <row r="87" spans="1:5" ht="249.75" customHeight="1">
      <c r="A87" s="91"/>
      <c r="B87" s="92"/>
      <c r="C87" s="92"/>
      <c r="D87" s="91"/>
      <c r="E87" s="76"/>
    </row>
    <row r="88" spans="1:5" ht="249.75" customHeight="1">
      <c r="A88" s="91"/>
      <c r="B88" s="92"/>
      <c r="C88" s="92"/>
      <c r="D88" s="91"/>
      <c r="E88" s="76"/>
    </row>
    <row r="89" spans="1:5" ht="249.75" customHeight="1">
      <c r="A89" s="91"/>
      <c r="B89" s="92"/>
      <c r="C89" s="92"/>
      <c r="D89" s="91"/>
      <c r="E89" s="76"/>
    </row>
    <row r="90" spans="1:5" ht="249.75" customHeight="1">
      <c r="A90" s="91"/>
      <c r="B90" s="92"/>
      <c r="C90" s="92"/>
      <c r="D90" s="91"/>
      <c r="E90" s="76"/>
    </row>
    <row r="91" spans="1:5" ht="249.75" customHeight="1">
      <c r="A91" s="91"/>
      <c r="B91" s="92"/>
      <c r="C91" s="92"/>
      <c r="D91" s="91"/>
      <c r="E91" s="76"/>
    </row>
    <row r="92" spans="1:5" ht="249.75" customHeight="1">
      <c r="A92" s="91"/>
      <c r="B92" s="92"/>
      <c r="C92" s="92"/>
      <c r="D92" s="91"/>
      <c r="E92" s="76"/>
    </row>
    <row r="93" spans="1:5" ht="249.75" customHeight="1">
      <c r="A93" s="91"/>
      <c r="B93" s="92"/>
      <c r="C93" s="92"/>
      <c r="D93" s="91"/>
      <c r="E93" s="76"/>
    </row>
    <row r="94" spans="1:5" ht="249.75" customHeight="1">
      <c r="A94" s="91"/>
      <c r="B94" s="92"/>
      <c r="C94" s="92"/>
      <c r="D94" s="91"/>
      <c r="E94" s="76"/>
    </row>
    <row r="95" spans="1:5" ht="249.75" customHeight="1">
      <c r="A95" s="91"/>
      <c r="B95" s="92"/>
      <c r="C95" s="92"/>
      <c r="D95" s="91"/>
      <c r="E95" s="76"/>
    </row>
    <row r="96" spans="1:5" ht="249.75" customHeight="1">
      <c r="A96" s="91"/>
      <c r="B96" s="92"/>
      <c r="C96" s="92"/>
      <c r="D96" s="91"/>
      <c r="E96" s="76"/>
    </row>
    <row r="97" spans="1:5" ht="249.75" customHeight="1">
      <c r="A97" s="91"/>
      <c r="B97" s="92"/>
      <c r="C97" s="92"/>
      <c r="D97" s="91"/>
      <c r="E97" s="76"/>
    </row>
    <row r="98" spans="1:5" ht="249.75" customHeight="1">
      <c r="A98" s="91"/>
      <c r="B98" s="92"/>
      <c r="C98" s="92"/>
      <c r="D98" s="91"/>
      <c r="E98" s="76"/>
    </row>
    <row r="99" spans="1:5" ht="249.75" customHeight="1">
      <c r="A99" s="91"/>
      <c r="B99" s="92"/>
      <c r="C99" s="92"/>
      <c r="D99" s="91"/>
      <c r="E99" s="76"/>
    </row>
    <row r="100" spans="1:5" ht="249.75" customHeight="1">
      <c r="A100" s="91"/>
      <c r="B100" s="92"/>
      <c r="C100" s="92"/>
      <c r="D100" s="91"/>
      <c r="E100" s="76"/>
    </row>
    <row r="101" spans="1:5" ht="249.75" customHeight="1">
      <c r="A101" s="91"/>
      <c r="B101" s="92"/>
      <c r="C101" s="92"/>
      <c r="D101" s="91"/>
      <c r="E101" s="76"/>
    </row>
    <row r="102" spans="1:5" ht="249.75" customHeight="1">
      <c r="A102" s="91"/>
      <c r="B102" s="92"/>
      <c r="C102" s="92"/>
      <c r="D102" s="91"/>
      <c r="E102" s="76"/>
    </row>
    <row r="103" spans="1:5" ht="249.75" customHeight="1">
      <c r="A103" s="91"/>
      <c r="B103" s="92"/>
      <c r="C103" s="92"/>
      <c r="D103" s="91"/>
      <c r="E103" s="76"/>
    </row>
    <row r="104" spans="1:5" ht="249.75" customHeight="1">
      <c r="A104" s="91"/>
      <c r="B104" s="92"/>
      <c r="C104" s="92"/>
      <c r="D104" s="91"/>
      <c r="E104" s="76"/>
    </row>
    <row r="105" spans="1:5" ht="249.75" customHeight="1">
      <c r="A105" s="91"/>
      <c r="B105" s="92"/>
      <c r="C105" s="92"/>
      <c r="D105" s="91"/>
      <c r="E105" s="76"/>
    </row>
    <row r="106" spans="1:5" ht="249.75" customHeight="1">
      <c r="A106" s="91"/>
      <c r="B106" s="92"/>
      <c r="C106" s="92"/>
      <c r="D106" s="91"/>
      <c r="E106" s="76"/>
    </row>
    <row r="107" spans="1:5" ht="249.75" customHeight="1">
      <c r="A107" s="91"/>
      <c r="B107" s="92"/>
      <c r="C107" s="92"/>
      <c r="D107" s="91"/>
      <c r="E107" s="76"/>
    </row>
    <row r="108" spans="1:5" ht="249.75" customHeight="1">
      <c r="A108" s="91"/>
      <c r="B108" s="92"/>
      <c r="C108" s="92"/>
      <c r="D108" s="91"/>
      <c r="E108" s="76"/>
    </row>
    <row r="109" spans="1:5" ht="249.75" customHeight="1">
      <c r="A109" s="91"/>
      <c r="B109" s="92"/>
      <c r="C109" s="92"/>
      <c r="D109" s="91"/>
      <c r="E109" s="76"/>
    </row>
    <row r="110" spans="1:5" ht="249.75" customHeight="1">
      <c r="A110" s="91"/>
      <c r="B110" s="92"/>
      <c r="C110" s="92"/>
      <c r="D110" s="91"/>
      <c r="E110" s="76"/>
    </row>
    <row r="111" spans="1:5" ht="249.75" customHeight="1">
      <c r="A111" s="91"/>
      <c r="B111" s="92"/>
      <c r="C111" s="92"/>
      <c r="D111" s="91"/>
      <c r="E111" s="76"/>
    </row>
    <row r="112" spans="1:5" ht="249.75" customHeight="1">
      <c r="A112" s="91"/>
      <c r="B112" s="92"/>
      <c r="C112" s="92"/>
      <c r="D112" s="91"/>
      <c r="E112" s="76"/>
    </row>
    <row r="113" spans="1:5" ht="249.75" customHeight="1">
      <c r="A113" s="91"/>
      <c r="B113" s="92"/>
      <c r="C113" s="92"/>
      <c r="D113" s="91"/>
      <c r="E113" s="76"/>
    </row>
    <row r="114" spans="1:5" ht="249.75" customHeight="1">
      <c r="A114" s="91"/>
      <c r="B114" s="92"/>
      <c r="C114" s="92"/>
      <c r="D114" s="91"/>
      <c r="E114" s="76"/>
    </row>
    <row r="115" spans="1:5" ht="249.75" customHeight="1">
      <c r="A115" s="91"/>
      <c r="B115" s="92"/>
      <c r="C115" s="92"/>
      <c r="D115" s="91"/>
      <c r="E115" s="76"/>
    </row>
    <row r="116" spans="1:5" ht="249.75" customHeight="1">
      <c r="A116" s="91"/>
      <c r="B116" s="92"/>
      <c r="C116" s="92"/>
      <c r="D116" s="91"/>
      <c r="E116" s="76"/>
    </row>
    <row r="117" spans="1:5" ht="249.75" customHeight="1">
      <c r="A117" s="91"/>
      <c r="B117" s="92"/>
      <c r="C117" s="92"/>
      <c r="D117" s="91"/>
      <c r="E117" s="76"/>
    </row>
    <row r="118" spans="1:5" ht="249.75" customHeight="1">
      <c r="A118" s="91"/>
      <c r="B118" s="92"/>
      <c r="C118" s="92"/>
      <c r="D118" s="91"/>
      <c r="E118" s="76"/>
    </row>
    <row r="119" spans="1:5" ht="249.75" customHeight="1">
      <c r="A119" s="91"/>
      <c r="B119" s="92"/>
      <c r="C119" s="92"/>
      <c r="D119" s="91"/>
      <c r="E119" s="76"/>
    </row>
    <row r="120" spans="1:5" ht="249.75" customHeight="1">
      <c r="A120" s="91"/>
      <c r="B120" s="92"/>
      <c r="C120" s="92"/>
      <c r="D120" s="91"/>
      <c r="E120" s="76"/>
    </row>
    <row r="121" spans="1:5" ht="249.75" customHeight="1">
      <c r="A121" s="91"/>
      <c r="B121" s="92"/>
      <c r="C121" s="92"/>
      <c r="D121" s="91"/>
      <c r="E121" s="76"/>
    </row>
    <row r="122" spans="1:5" ht="249.75" customHeight="1">
      <c r="A122" s="91"/>
      <c r="B122" s="92"/>
      <c r="C122" s="92"/>
      <c r="D122" s="91"/>
      <c r="E122" s="76"/>
    </row>
    <row r="123" spans="1:5" ht="249.75" customHeight="1">
      <c r="A123" s="91"/>
      <c r="B123" s="92"/>
      <c r="C123" s="92"/>
      <c r="D123" s="91"/>
      <c r="E123" s="76"/>
    </row>
    <row r="124" spans="1:5" ht="249.75" customHeight="1">
      <c r="A124" s="91"/>
      <c r="B124" s="92"/>
      <c r="C124" s="92"/>
      <c r="D124" s="91"/>
      <c r="E124" s="76"/>
    </row>
    <row r="125" spans="1:5" ht="249.75" customHeight="1">
      <c r="A125" s="91"/>
      <c r="B125" s="92"/>
      <c r="C125" s="92"/>
      <c r="D125" s="91"/>
      <c r="E125" s="76"/>
    </row>
    <row r="126" spans="1:5" ht="249.75" customHeight="1">
      <c r="A126" s="91"/>
      <c r="B126" s="92"/>
      <c r="C126" s="92"/>
      <c r="D126" s="91"/>
      <c r="E126" s="76"/>
    </row>
    <row r="127" spans="1:5" ht="249.75" customHeight="1">
      <c r="A127" s="91"/>
      <c r="B127" s="92"/>
      <c r="C127" s="92"/>
      <c r="D127" s="91"/>
      <c r="E127" s="76"/>
    </row>
    <row r="128" spans="1:5" ht="249.75" customHeight="1">
      <c r="A128" s="91"/>
      <c r="B128" s="92"/>
      <c r="C128" s="92"/>
      <c r="D128" s="91"/>
      <c r="E128" s="76"/>
    </row>
    <row r="129" spans="1:5" ht="249.75" customHeight="1">
      <c r="A129" s="91"/>
      <c r="B129" s="92"/>
      <c r="C129" s="92"/>
      <c r="D129" s="91"/>
      <c r="E129" s="76"/>
    </row>
    <row r="130" spans="1:5" ht="249.75" customHeight="1">
      <c r="A130" s="91"/>
      <c r="B130" s="92"/>
      <c r="C130" s="92"/>
      <c r="D130" s="91"/>
      <c r="E130" s="76"/>
    </row>
    <row r="131" spans="1:5" ht="249.75" customHeight="1">
      <c r="A131" s="91"/>
      <c r="B131" s="92"/>
      <c r="C131" s="92"/>
      <c r="D131" s="91"/>
      <c r="E131" s="76"/>
    </row>
    <row r="132" spans="1:5" ht="249.75" customHeight="1">
      <c r="A132" s="91"/>
      <c r="B132" s="92"/>
      <c r="C132" s="92"/>
      <c r="D132" s="91"/>
      <c r="E132" s="76"/>
    </row>
    <row r="133" spans="1:5" ht="249.75" customHeight="1">
      <c r="A133" s="91"/>
      <c r="B133" s="92"/>
      <c r="C133" s="92"/>
      <c r="D133" s="91"/>
      <c r="E133" s="76"/>
    </row>
    <row r="134" spans="1:5" ht="249.75" customHeight="1">
      <c r="A134" s="91"/>
      <c r="B134" s="92"/>
      <c r="C134" s="92"/>
      <c r="D134" s="91"/>
      <c r="E134" s="76"/>
    </row>
    <row r="135" spans="1:5" ht="249.75" customHeight="1">
      <c r="A135" s="91"/>
      <c r="B135" s="92"/>
      <c r="C135" s="92"/>
      <c r="D135" s="91"/>
      <c r="E135" s="76"/>
    </row>
    <row r="136" spans="1:5" ht="249.75" customHeight="1">
      <c r="A136" s="91"/>
      <c r="B136" s="92"/>
      <c r="C136" s="92"/>
      <c r="D136" s="91"/>
      <c r="E136" s="76"/>
    </row>
    <row r="137" spans="1:5" ht="249.75" customHeight="1">
      <c r="A137" s="91"/>
      <c r="B137" s="92"/>
      <c r="C137" s="92"/>
      <c r="D137" s="91"/>
      <c r="E137" s="76"/>
    </row>
    <row r="138" spans="1:5" ht="249.75" customHeight="1">
      <c r="A138" s="91"/>
      <c r="B138" s="92"/>
      <c r="C138" s="92"/>
      <c r="D138" s="91"/>
      <c r="E138" s="76"/>
    </row>
    <row r="139" spans="1:5" ht="249.75" customHeight="1">
      <c r="A139" s="91"/>
      <c r="B139" s="92"/>
      <c r="C139" s="92"/>
      <c r="D139" s="91"/>
      <c r="E139" s="76"/>
    </row>
    <row r="140" spans="1:5" ht="249.75" customHeight="1">
      <c r="A140" s="91"/>
      <c r="B140" s="92"/>
      <c r="C140" s="92"/>
      <c r="D140" s="91"/>
      <c r="E140" s="76"/>
    </row>
    <row r="141" spans="1:5" ht="249.75" customHeight="1">
      <c r="A141" s="91"/>
      <c r="B141" s="92"/>
      <c r="C141" s="92"/>
      <c r="D141" s="91"/>
      <c r="E141" s="76"/>
    </row>
    <row r="142" spans="1:5" ht="249.75" customHeight="1">
      <c r="A142" s="91"/>
      <c r="B142" s="92"/>
      <c r="C142" s="92"/>
      <c r="D142" s="91"/>
      <c r="E142" s="76"/>
    </row>
    <row r="143" spans="1:5" ht="249.75" customHeight="1">
      <c r="A143" s="91"/>
      <c r="B143" s="92"/>
      <c r="C143" s="92"/>
      <c r="D143" s="91"/>
      <c r="E143" s="76"/>
    </row>
    <row r="144" spans="1:5" ht="249.75" customHeight="1">
      <c r="A144" s="91"/>
      <c r="B144" s="92"/>
      <c r="C144" s="92"/>
      <c r="D144" s="91"/>
      <c r="E144" s="76"/>
    </row>
    <row r="145" spans="1:5" ht="249.75" customHeight="1">
      <c r="A145" s="91"/>
      <c r="B145" s="92"/>
      <c r="C145" s="92"/>
      <c r="D145" s="91"/>
      <c r="E145" s="76"/>
    </row>
    <row r="146" spans="1:5" ht="249.75" customHeight="1">
      <c r="A146" s="91"/>
      <c r="B146" s="92"/>
      <c r="C146" s="92"/>
      <c r="D146" s="91"/>
      <c r="E146" s="76"/>
    </row>
    <row r="147" spans="1:5" ht="249.75" customHeight="1">
      <c r="A147" s="91"/>
      <c r="B147" s="92"/>
      <c r="C147" s="92"/>
      <c r="D147" s="91"/>
      <c r="E147" s="76"/>
    </row>
    <row r="148" spans="1:5" ht="249.75" customHeight="1">
      <c r="A148" s="91"/>
      <c r="B148" s="92"/>
      <c r="C148" s="92"/>
      <c r="D148" s="91"/>
      <c r="E148" s="76"/>
    </row>
    <row r="149" spans="1:5" ht="249.75" customHeight="1">
      <c r="A149" s="91"/>
      <c r="B149" s="92"/>
      <c r="C149" s="92"/>
      <c r="D149" s="91"/>
      <c r="E149" s="76"/>
    </row>
    <row r="150" spans="1:5" ht="249.75" customHeight="1">
      <c r="A150" s="91"/>
      <c r="B150" s="92"/>
      <c r="C150" s="92"/>
      <c r="D150" s="91"/>
      <c r="E150" s="76"/>
    </row>
    <row r="151" spans="1:5" ht="249.75" customHeight="1">
      <c r="A151" s="91"/>
      <c r="B151" s="92"/>
      <c r="C151" s="92"/>
      <c r="D151" s="91"/>
      <c r="E151" s="76"/>
    </row>
    <row r="152" spans="1:5" ht="249.75" customHeight="1">
      <c r="A152" s="91"/>
      <c r="B152" s="92"/>
      <c r="C152" s="92"/>
      <c r="D152" s="91"/>
      <c r="E152" s="76"/>
    </row>
    <row r="153" spans="1:5" ht="249.75" customHeight="1">
      <c r="A153" s="91"/>
      <c r="B153" s="92"/>
      <c r="C153" s="92"/>
      <c r="D153" s="91"/>
      <c r="E153" s="76"/>
    </row>
    <row r="154" spans="1:5" ht="249.75" customHeight="1">
      <c r="A154" s="91"/>
      <c r="B154" s="92"/>
      <c r="C154" s="92"/>
      <c r="D154" s="91"/>
      <c r="E154" s="76"/>
    </row>
    <row r="155" spans="1:5" ht="249.75" customHeight="1">
      <c r="A155" s="91"/>
      <c r="B155" s="92"/>
      <c r="C155" s="92"/>
      <c r="D155" s="91"/>
      <c r="E155" s="76"/>
    </row>
    <row r="156" spans="1:5" ht="249.75" customHeight="1">
      <c r="A156" s="91"/>
      <c r="B156" s="92"/>
      <c r="C156" s="92"/>
      <c r="D156" s="91"/>
      <c r="E156" s="76"/>
    </row>
    <row r="157" spans="1:5" ht="249.75" customHeight="1">
      <c r="A157" s="91"/>
      <c r="B157" s="92"/>
      <c r="C157" s="92"/>
      <c r="D157" s="91"/>
      <c r="E157" s="76"/>
    </row>
    <row r="158" spans="1:5" ht="249.75" customHeight="1">
      <c r="A158" s="91"/>
      <c r="B158" s="92"/>
      <c r="C158" s="92"/>
      <c r="D158" s="91"/>
      <c r="E158" s="76"/>
    </row>
    <row r="159" spans="1:5" ht="249.75" customHeight="1">
      <c r="A159" s="91"/>
      <c r="B159" s="92"/>
      <c r="C159" s="92"/>
      <c r="D159" s="91"/>
      <c r="E159" s="76"/>
    </row>
    <row r="160" spans="1:5" ht="249.75" customHeight="1">
      <c r="A160" s="91"/>
      <c r="B160" s="92"/>
      <c r="C160" s="92"/>
      <c r="D160" s="91"/>
      <c r="E160" s="76"/>
    </row>
    <row r="161" spans="1:5" ht="249.75" customHeight="1">
      <c r="A161" s="91"/>
      <c r="B161" s="92"/>
      <c r="C161" s="92"/>
      <c r="D161" s="91"/>
      <c r="E161" s="76"/>
    </row>
    <row r="162" spans="1:5" ht="249.75" customHeight="1">
      <c r="A162" s="91"/>
      <c r="B162" s="92"/>
      <c r="C162" s="92"/>
      <c r="D162" s="91"/>
      <c r="E162" s="76"/>
    </row>
    <row r="163" spans="1:5" ht="249.75" customHeight="1">
      <c r="A163" s="91"/>
      <c r="B163" s="92"/>
      <c r="C163" s="92"/>
      <c r="D163" s="91"/>
      <c r="E163" s="76"/>
    </row>
    <row r="164" spans="1:5" ht="249.75" customHeight="1">
      <c r="A164" s="91"/>
      <c r="B164" s="92"/>
      <c r="C164" s="92"/>
      <c r="D164" s="91"/>
      <c r="E164" s="76"/>
    </row>
    <row r="165" spans="1:5" ht="249.75" customHeight="1">
      <c r="A165" s="91"/>
      <c r="B165" s="92"/>
      <c r="C165" s="92"/>
      <c r="D165" s="91"/>
      <c r="E165" s="76"/>
    </row>
    <row r="166" spans="1:5" ht="249.75" customHeight="1">
      <c r="A166" s="91"/>
      <c r="B166" s="92"/>
      <c r="C166" s="92"/>
      <c r="D166" s="91"/>
      <c r="E166" s="76"/>
    </row>
    <row r="167" spans="1:5" ht="249.75" customHeight="1">
      <c r="A167" s="91"/>
      <c r="B167" s="92"/>
      <c r="C167" s="92"/>
      <c r="D167" s="91"/>
      <c r="E167" s="76"/>
    </row>
    <row r="168" spans="1:5" ht="249.75" customHeight="1">
      <c r="A168" s="91"/>
      <c r="B168" s="92"/>
      <c r="C168" s="92"/>
      <c r="D168" s="91"/>
      <c r="E168" s="76"/>
    </row>
    <row r="169" spans="1:5" ht="249.75" customHeight="1">
      <c r="A169" s="91"/>
      <c r="B169" s="92"/>
      <c r="C169" s="92"/>
      <c r="D169" s="91"/>
      <c r="E169" s="76"/>
    </row>
    <row r="170" spans="1:5" ht="249.75" customHeight="1">
      <c r="A170" s="91"/>
      <c r="B170" s="92"/>
      <c r="C170" s="92"/>
      <c r="D170" s="91"/>
      <c r="E170" s="76"/>
    </row>
    <row r="171" spans="1:5" ht="249.75" customHeight="1">
      <c r="A171" s="91"/>
      <c r="B171" s="92"/>
      <c r="C171" s="92"/>
      <c r="D171" s="91"/>
      <c r="E171" s="76"/>
    </row>
    <row r="172" spans="1:5" ht="249.75" customHeight="1">
      <c r="A172" s="91"/>
      <c r="B172" s="92"/>
      <c r="C172" s="92"/>
      <c r="D172" s="91"/>
      <c r="E172" s="76"/>
    </row>
    <row r="173" spans="1:5" ht="249.75" customHeight="1">
      <c r="A173" s="91"/>
      <c r="B173" s="92"/>
      <c r="C173" s="92"/>
      <c r="D173" s="91"/>
      <c r="E173" s="76"/>
    </row>
    <row r="174" spans="1:5" ht="249.75" customHeight="1">
      <c r="A174" s="91"/>
      <c r="B174" s="92"/>
      <c r="C174" s="92"/>
      <c r="D174" s="91"/>
      <c r="E174" s="76"/>
    </row>
    <row r="175" spans="1:5" ht="249.75" customHeight="1">
      <c r="A175" s="91"/>
      <c r="B175" s="92"/>
      <c r="C175" s="92"/>
      <c r="D175" s="91"/>
      <c r="E175" s="76"/>
    </row>
    <row r="176" spans="1:5" ht="249.75" customHeight="1">
      <c r="A176" s="91"/>
      <c r="B176" s="92"/>
      <c r="C176" s="92"/>
      <c r="D176" s="91"/>
      <c r="E176" s="76"/>
    </row>
    <row r="177" spans="1:5" ht="249.75" customHeight="1">
      <c r="A177" s="91"/>
      <c r="B177" s="92"/>
      <c r="C177" s="92"/>
      <c r="D177" s="91"/>
      <c r="E177" s="76"/>
    </row>
    <row r="178" spans="1:5" ht="249.75" customHeight="1">
      <c r="A178" s="91"/>
      <c r="B178" s="92"/>
      <c r="C178" s="92"/>
      <c r="D178" s="91"/>
      <c r="E178" s="76"/>
    </row>
    <row r="179" spans="1:5" ht="249.75" customHeight="1">
      <c r="A179" s="91"/>
      <c r="B179" s="92"/>
      <c r="C179" s="92"/>
      <c r="D179" s="91"/>
      <c r="E179" s="76"/>
    </row>
    <row r="180" spans="1:5" ht="249.75" customHeight="1">
      <c r="A180" s="91"/>
      <c r="B180" s="92"/>
      <c r="C180" s="92"/>
      <c r="D180" s="91"/>
      <c r="E180" s="76"/>
    </row>
    <row r="181" spans="1:5" ht="249.75" customHeight="1">
      <c r="A181" s="91"/>
      <c r="B181" s="92"/>
      <c r="C181" s="92"/>
      <c r="D181" s="91"/>
      <c r="E181" s="76"/>
    </row>
    <row r="182" spans="1:5" ht="249.75" customHeight="1">
      <c r="A182" s="91"/>
      <c r="B182" s="92"/>
      <c r="C182" s="92"/>
      <c r="D182" s="91"/>
      <c r="E182" s="76"/>
    </row>
    <row r="183" spans="1:5" ht="249.75" customHeight="1">
      <c r="A183" s="91"/>
      <c r="B183" s="92"/>
      <c r="C183" s="92"/>
      <c r="D183" s="91"/>
      <c r="E183" s="76"/>
    </row>
    <row r="184" spans="1:5" ht="249.75" customHeight="1">
      <c r="A184" s="91"/>
      <c r="B184" s="92"/>
      <c r="C184" s="92"/>
      <c r="D184" s="91"/>
      <c r="E184" s="76"/>
    </row>
    <row r="185" spans="1:5" ht="249.75" customHeight="1">
      <c r="A185" s="91"/>
      <c r="B185" s="92"/>
      <c r="C185" s="92"/>
      <c r="D185" s="91"/>
      <c r="E185" s="76"/>
    </row>
    <row r="186" spans="1:5" ht="249.75" customHeight="1">
      <c r="A186" s="91"/>
      <c r="B186" s="92"/>
      <c r="C186" s="92"/>
      <c r="D186" s="91"/>
      <c r="E186" s="76"/>
    </row>
    <row r="187" spans="1:5" ht="249.75" customHeight="1">
      <c r="A187" s="91"/>
      <c r="B187" s="92"/>
      <c r="C187" s="92"/>
      <c r="D187" s="91"/>
      <c r="E187" s="76"/>
    </row>
    <row r="188" spans="1:5" ht="249.75" customHeight="1">
      <c r="A188" s="91"/>
      <c r="B188" s="92"/>
      <c r="C188" s="92"/>
      <c r="D188" s="91"/>
      <c r="E188" s="76"/>
    </row>
    <row r="189" spans="1:5" ht="249.75" customHeight="1">
      <c r="A189" s="91"/>
      <c r="B189" s="92"/>
      <c r="C189" s="92"/>
      <c r="D189" s="91"/>
      <c r="E189" s="76"/>
    </row>
    <row r="190" spans="1:5" ht="249.75" customHeight="1">
      <c r="A190" s="91"/>
      <c r="B190" s="92"/>
      <c r="C190" s="92"/>
      <c r="D190" s="91"/>
      <c r="E190" s="76"/>
    </row>
    <row r="191" spans="1:5" ht="249.75" customHeight="1">
      <c r="A191" s="91"/>
      <c r="B191" s="92"/>
      <c r="C191" s="92"/>
      <c r="D191" s="91"/>
      <c r="E191" s="76"/>
    </row>
    <row r="192" spans="1:5" ht="249.75" customHeight="1">
      <c r="A192" s="91"/>
      <c r="B192" s="92"/>
      <c r="C192" s="92"/>
      <c r="D192" s="91"/>
      <c r="E192" s="76"/>
    </row>
    <row r="193" spans="1:5" ht="249.75" customHeight="1">
      <c r="A193" s="91"/>
      <c r="B193" s="92"/>
      <c r="C193" s="92"/>
      <c r="D193" s="91"/>
      <c r="E193" s="76"/>
    </row>
    <row r="194" spans="1:5" ht="249.75" customHeight="1">
      <c r="A194" s="91"/>
      <c r="B194" s="92"/>
      <c r="C194" s="92"/>
      <c r="D194" s="91"/>
      <c r="E194" s="76"/>
    </row>
    <row r="195" spans="1:5" ht="249.75" customHeight="1">
      <c r="A195" s="91"/>
      <c r="B195" s="92"/>
      <c r="C195" s="92"/>
      <c r="D195" s="91"/>
      <c r="E195" s="76"/>
    </row>
    <row r="196" spans="1:5" ht="249.75" customHeight="1">
      <c r="A196" s="91"/>
      <c r="B196" s="92"/>
      <c r="C196" s="92"/>
      <c r="D196" s="91"/>
      <c r="E196" s="76"/>
    </row>
    <row r="197" spans="1:5" ht="249.75" customHeight="1">
      <c r="A197" s="91"/>
      <c r="B197" s="92"/>
      <c r="C197" s="92"/>
      <c r="D197" s="91"/>
      <c r="E197" s="76"/>
    </row>
    <row r="198" spans="1:5" ht="249.75" customHeight="1">
      <c r="A198" s="91"/>
      <c r="B198" s="92"/>
      <c r="C198" s="92"/>
      <c r="D198" s="91"/>
      <c r="E198" s="76"/>
    </row>
    <row r="199" spans="1:5" ht="249.75" customHeight="1">
      <c r="A199" s="91"/>
      <c r="B199" s="92"/>
      <c r="C199" s="92"/>
      <c r="D199" s="91"/>
      <c r="E199" s="76"/>
    </row>
    <row r="200" spans="1:5" ht="249.75" customHeight="1">
      <c r="A200" s="91"/>
      <c r="B200" s="92"/>
      <c r="C200" s="92"/>
      <c r="D200" s="91"/>
      <c r="E200" s="76"/>
    </row>
    <row r="201" spans="1:5" ht="249.75" customHeight="1">
      <c r="A201" s="91"/>
      <c r="B201" s="92"/>
      <c r="C201" s="92"/>
      <c r="D201" s="91"/>
      <c r="E201" s="76"/>
    </row>
    <row r="202" spans="1:5" ht="249.75" customHeight="1">
      <c r="A202" s="91"/>
      <c r="B202" s="92"/>
      <c r="C202" s="92"/>
      <c r="D202" s="91"/>
      <c r="E202" s="76"/>
    </row>
    <row r="203" spans="1:5" ht="249.75" customHeight="1">
      <c r="A203" s="91"/>
      <c r="B203" s="92"/>
      <c r="C203" s="92"/>
      <c r="D203" s="91"/>
      <c r="E203" s="76"/>
    </row>
    <row r="204" spans="1:5" ht="249.75" customHeight="1">
      <c r="A204" s="91"/>
      <c r="B204" s="92"/>
      <c r="C204" s="92"/>
      <c r="D204" s="91"/>
      <c r="E204" s="76"/>
    </row>
    <row r="205" spans="1:5" ht="249.75" customHeight="1">
      <c r="A205" s="91"/>
      <c r="B205" s="92"/>
      <c r="C205" s="92"/>
      <c r="D205" s="91"/>
      <c r="E205" s="76"/>
    </row>
    <row r="206" spans="1:5" ht="249.75" customHeight="1">
      <c r="A206" s="91"/>
      <c r="B206" s="92"/>
      <c r="C206" s="92"/>
      <c r="D206" s="91"/>
      <c r="E206" s="76"/>
    </row>
    <row r="207" spans="1:5" ht="249.75" customHeight="1">
      <c r="A207" s="91"/>
      <c r="B207" s="92"/>
      <c r="C207" s="92"/>
      <c r="D207" s="91"/>
      <c r="E207" s="76"/>
    </row>
    <row r="208" spans="1:5" ht="249.75" customHeight="1">
      <c r="A208" s="91"/>
      <c r="B208" s="92"/>
      <c r="C208" s="92"/>
      <c r="D208" s="91"/>
      <c r="E208" s="76"/>
    </row>
    <row r="209" spans="1:5" ht="249.75" customHeight="1">
      <c r="A209" s="91"/>
      <c r="B209" s="92"/>
      <c r="C209" s="92"/>
      <c r="D209" s="91"/>
      <c r="E209" s="76"/>
    </row>
    <row r="210" spans="1:5" ht="249.75" customHeight="1">
      <c r="A210" s="91"/>
      <c r="B210" s="92"/>
      <c r="C210" s="92"/>
      <c r="D210" s="91"/>
      <c r="E210" s="76"/>
    </row>
    <row r="211" spans="1:5" ht="249.75" customHeight="1">
      <c r="A211" s="91"/>
      <c r="B211" s="92"/>
      <c r="C211" s="92"/>
      <c r="D211" s="91"/>
      <c r="E211" s="76"/>
    </row>
    <row r="212" spans="1:5" ht="249.75" customHeight="1">
      <c r="A212" s="91"/>
      <c r="B212" s="92"/>
      <c r="C212" s="92"/>
      <c r="D212" s="91"/>
      <c r="E212" s="76"/>
    </row>
    <row r="213" spans="1:5" ht="249.75" customHeight="1">
      <c r="A213" s="91"/>
      <c r="B213" s="92"/>
      <c r="C213" s="92"/>
      <c r="D213" s="91"/>
      <c r="E213" s="76"/>
    </row>
    <row r="214" spans="1:5" ht="249.75" customHeight="1">
      <c r="A214" s="91"/>
      <c r="B214" s="92"/>
      <c r="C214" s="92"/>
      <c r="D214" s="91"/>
      <c r="E214" s="76"/>
    </row>
    <row r="215" spans="1:5" ht="249.75" customHeight="1">
      <c r="A215" s="91"/>
      <c r="B215" s="92"/>
      <c r="C215" s="92"/>
      <c r="D215" s="91"/>
      <c r="E215" s="76"/>
    </row>
    <row r="216" spans="1:5" ht="249.75" customHeight="1">
      <c r="A216" s="91"/>
      <c r="B216" s="92"/>
      <c r="C216" s="92"/>
      <c r="D216" s="91"/>
      <c r="E216" s="76"/>
    </row>
    <row r="217" spans="1:5" ht="249.75" customHeight="1">
      <c r="A217" s="91"/>
      <c r="B217" s="92"/>
      <c r="C217" s="92"/>
      <c r="D217" s="91"/>
      <c r="E217" s="76"/>
    </row>
    <row r="218" spans="1:5" ht="249.75" customHeight="1">
      <c r="A218" s="91"/>
      <c r="B218" s="92"/>
      <c r="C218" s="92"/>
      <c r="D218" s="91"/>
      <c r="E218" s="76"/>
    </row>
    <row r="219" spans="1:5" ht="249.75" customHeight="1">
      <c r="A219" s="91"/>
      <c r="B219" s="92"/>
      <c r="C219" s="92"/>
      <c r="D219" s="91"/>
      <c r="E219" s="76"/>
    </row>
    <row r="220" spans="1:5" ht="249.75" customHeight="1">
      <c r="A220" s="91"/>
      <c r="B220" s="92"/>
      <c r="C220" s="92"/>
      <c r="D220" s="91"/>
      <c r="E220" s="76"/>
    </row>
    <row r="221" spans="1:5" ht="249.75" customHeight="1">
      <c r="A221" s="91"/>
      <c r="B221" s="92"/>
      <c r="C221" s="92"/>
      <c r="D221" s="91"/>
      <c r="E221" s="76"/>
    </row>
    <row r="222" spans="1:5" ht="249.75" customHeight="1">
      <c r="A222" s="91"/>
      <c r="B222" s="92"/>
      <c r="C222" s="92"/>
      <c r="D222" s="91"/>
      <c r="E222" s="76"/>
    </row>
    <row r="223" spans="1:5" ht="249.75" customHeight="1">
      <c r="A223" s="91"/>
      <c r="B223" s="92"/>
      <c r="C223" s="92"/>
      <c r="D223" s="91"/>
      <c r="E223" s="76"/>
    </row>
    <row r="224" spans="1:5" ht="249.75" customHeight="1">
      <c r="A224" s="91"/>
      <c r="B224" s="92"/>
      <c r="C224" s="92"/>
      <c r="D224" s="91"/>
      <c r="E224" s="76"/>
    </row>
    <row r="225" spans="1:5" ht="249.75" customHeight="1">
      <c r="A225" s="91"/>
      <c r="B225" s="92"/>
      <c r="C225" s="92"/>
      <c r="D225" s="91"/>
      <c r="E225" s="76"/>
    </row>
    <row r="226" spans="1:5" ht="249.75" customHeight="1">
      <c r="A226" s="91"/>
      <c r="B226" s="92"/>
      <c r="C226" s="92"/>
      <c r="D226" s="91"/>
      <c r="E226" s="76"/>
    </row>
    <row r="227" spans="1:5" ht="249.75" customHeight="1">
      <c r="A227" s="91"/>
      <c r="B227" s="92"/>
      <c r="C227" s="92"/>
      <c r="D227" s="91"/>
      <c r="E227" s="76"/>
    </row>
    <row r="228" spans="1:5" ht="249.75" customHeight="1">
      <c r="A228" s="91"/>
      <c r="B228" s="92"/>
      <c r="C228" s="92"/>
      <c r="D228" s="91"/>
      <c r="E228" s="76"/>
    </row>
    <row r="229" spans="1:5" ht="249.75" customHeight="1">
      <c r="A229" s="91"/>
      <c r="B229" s="92"/>
      <c r="C229" s="92"/>
      <c r="D229" s="91"/>
      <c r="E229" s="76"/>
    </row>
    <row r="230" spans="1:5" ht="249.75" customHeight="1">
      <c r="A230" s="91"/>
      <c r="B230" s="92"/>
      <c r="C230" s="92"/>
      <c r="D230" s="91"/>
      <c r="E230" s="76"/>
    </row>
    <row r="231" spans="1:5" ht="249.75" customHeight="1">
      <c r="A231" s="91"/>
      <c r="B231" s="92"/>
      <c r="C231" s="92"/>
      <c r="D231" s="91"/>
      <c r="E231" s="76"/>
    </row>
    <row r="232" spans="1:5" ht="249.75" customHeight="1">
      <c r="A232" s="91"/>
      <c r="B232" s="92"/>
      <c r="C232" s="92"/>
      <c r="D232" s="91"/>
      <c r="E232" s="76"/>
    </row>
    <row r="233" spans="1:5" ht="249.75" customHeight="1">
      <c r="A233" s="91"/>
      <c r="B233" s="92"/>
      <c r="C233" s="92"/>
      <c r="D233" s="91"/>
      <c r="E233" s="76"/>
    </row>
    <row r="234" spans="1:5" ht="249.75" customHeight="1">
      <c r="A234" s="91"/>
      <c r="B234" s="92"/>
      <c r="C234" s="92"/>
      <c r="D234" s="91"/>
      <c r="E234" s="76"/>
    </row>
    <row r="235" spans="1:5" ht="249.75" customHeight="1">
      <c r="A235" s="91"/>
      <c r="B235" s="92"/>
      <c r="C235" s="92"/>
      <c r="D235" s="91"/>
      <c r="E235" s="76"/>
    </row>
    <row r="236" spans="1:5" ht="249.75" customHeight="1">
      <c r="A236" s="91"/>
      <c r="B236" s="92"/>
      <c r="C236" s="92"/>
      <c r="D236" s="91"/>
      <c r="E236" s="76"/>
    </row>
    <row r="237" spans="1:5" ht="249.75" customHeight="1">
      <c r="A237" s="91"/>
      <c r="B237" s="92"/>
      <c r="C237" s="92"/>
      <c r="D237" s="91"/>
      <c r="E237" s="76"/>
    </row>
    <row r="238" spans="1:5" ht="249.75" customHeight="1">
      <c r="A238" s="91"/>
      <c r="B238" s="92"/>
      <c r="C238" s="92"/>
      <c r="D238" s="91"/>
      <c r="E238" s="76"/>
    </row>
    <row r="239" spans="1:5" ht="249.75" customHeight="1">
      <c r="A239" s="91"/>
      <c r="B239" s="92"/>
      <c r="C239" s="92"/>
      <c r="D239" s="91"/>
      <c r="E239" s="76"/>
    </row>
    <row r="240" spans="1:5" ht="249.75" customHeight="1">
      <c r="A240" s="91"/>
      <c r="B240" s="92"/>
      <c r="C240" s="92"/>
      <c r="D240" s="91"/>
      <c r="E240" s="76"/>
    </row>
    <row r="241" spans="1:5" ht="249.75" customHeight="1">
      <c r="A241" s="91"/>
      <c r="B241" s="92"/>
      <c r="C241" s="92"/>
      <c r="D241" s="91"/>
      <c r="E241" s="76"/>
    </row>
    <row r="242" spans="1:5" ht="249.75" customHeight="1">
      <c r="A242" s="91"/>
      <c r="B242" s="92"/>
      <c r="C242" s="92"/>
      <c r="D242" s="91"/>
      <c r="E242" s="76"/>
    </row>
    <row r="243" spans="1:5" ht="249.75" customHeight="1">
      <c r="A243" s="91"/>
      <c r="B243" s="92"/>
      <c r="C243" s="92"/>
      <c r="D243" s="91"/>
      <c r="E243" s="76"/>
    </row>
    <row r="244" spans="1:5" ht="249.75" customHeight="1">
      <c r="A244" s="91"/>
      <c r="B244" s="92"/>
      <c r="C244" s="92"/>
      <c r="D244" s="91"/>
      <c r="E244" s="76"/>
    </row>
    <row r="245" spans="1:5" ht="249.75" customHeight="1">
      <c r="A245" s="91"/>
      <c r="B245" s="92"/>
      <c r="C245" s="92"/>
      <c r="D245" s="91"/>
      <c r="E245" s="76"/>
    </row>
    <row r="246" spans="1:5" ht="249.75" customHeight="1">
      <c r="A246" s="91"/>
      <c r="B246" s="92"/>
      <c r="C246" s="92"/>
      <c r="D246" s="91"/>
      <c r="E246" s="76"/>
    </row>
    <row r="247" spans="1:5" ht="249.75" customHeight="1">
      <c r="A247" s="91"/>
      <c r="B247" s="92"/>
      <c r="C247" s="92"/>
      <c r="D247" s="91"/>
      <c r="E247" s="76"/>
    </row>
    <row r="248" spans="1:5" ht="249.75" customHeight="1">
      <c r="A248" s="91"/>
      <c r="B248" s="92"/>
      <c r="C248" s="92"/>
      <c r="D248" s="91"/>
      <c r="E248" s="76"/>
    </row>
    <row r="249" spans="1:5" ht="249.75" customHeight="1">
      <c r="A249" s="91"/>
      <c r="B249" s="92"/>
      <c r="C249" s="92"/>
      <c r="D249" s="91"/>
      <c r="E249" s="76"/>
    </row>
    <row r="250" spans="1:5" ht="249.75" customHeight="1">
      <c r="A250" s="91"/>
      <c r="B250" s="92"/>
      <c r="C250" s="92"/>
      <c r="D250" s="91"/>
      <c r="E250" s="76"/>
    </row>
    <row r="251" spans="1:5" ht="249.75" customHeight="1">
      <c r="A251" s="91"/>
      <c r="B251" s="92"/>
      <c r="C251" s="92"/>
      <c r="D251" s="91"/>
      <c r="E251" s="76"/>
    </row>
    <row r="252" spans="1:5" ht="249.75" customHeight="1">
      <c r="A252" s="91"/>
      <c r="B252" s="92"/>
      <c r="C252" s="92"/>
      <c r="D252" s="91"/>
      <c r="E252" s="76"/>
    </row>
    <row r="253" spans="1:5" ht="249.75" customHeight="1">
      <c r="A253" s="91"/>
      <c r="B253" s="92"/>
      <c r="C253" s="92"/>
      <c r="D253" s="91"/>
      <c r="E253" s="76"/>
    </row>
    <row r="254" spans="1:5" ht="249.75" customHeight="1">
      <c r="A254" s="91"/>
      <c r="B254" s="92"/>
      <c r="C254" s="92"/>
      <c r="D254" s="91"/>
      <c r="E254" s="76"/>
    </row>
    <row r="255" spans="1:5" ht="249.75" customHeight="1">
      <c r="A255" s="91"/>
      <c r="B255" s="92"/>
      <c r="C255" s="92"/>
      <c r="D255" s="91"/>
      <c r="E255" s="76"/>
    </row>
    <row r="256" spans="1:5" ht="249.75" customHeight="1">
      <c r="A256" s="91"/>
      <c r="B256" s="92"/>
      <c r="C256" s="92"/>
      <c r="D256" s="91"/>
      <c r="E256" s="76"/>
    </row>
    <row r="257" spans="1:5" ht="249.75" customHeight="1">
      <c r="A257" s="91"/>
      <c r="B257" s="92"/>
      <c r="C257" s="92"/>
      <c r="D257" s="91"/>
      <c r="E257" s="76"/>
    </row>
    <row r="258" spans="1:5" ht="249.75" customHeight="1">
      <c r="A258" s="91"/>
      <c r="B258" s="92"/>
      <c r="C258" s="92"/>
      <c r="D258" s="91"/>
      <c r="E258" s="76"/>
    </row>
    <row r="259" spans="1:5" ht="249.75" customHeight="1">
      <c r="A259" s="91"/>
      <c r="B259" s="92"/>
      <c r="C259" s="92"/>
      <c r="D259" s="91"/>
      <c r="E259" s="76"/>
    </row>
    <row r="260" spans="1:5" ht="249.75" customHeight="1">
      <c r="A260" s="91"/>
      <c r="B260" s="92"/>
      <c r="C260" s="92"/>
      <c r="D260" s="91"/>
      <c r="E260" s="76"/>
    </row>
    <row r="261" spans="1:5" ht="249.75" customHeight="1">
      <c r="A261" s="91"/>
      <c r="B261" s="92"/>
      <c r="C261" s="92"/>
      <c r="D261" s="91"/>
      <c r="E261" s="76"/>
    </row>
    <row r="262" spans="1:5" ht="249.75" customHeight="1">
      <c r="A262" s="91"/>
      <c r="B262" s="92"/>
      <c r="C262" s="92"/>
      <c r="D262" s="91"/>
      <c r="E262" s="76"/>
    </row>
    <row r="263" spans="1:5" ht="249.75" customHeight="1">
      <c r="A263" s="91"/>
      <c r="B263" s="92"/>
      <c r="C263" s="92"/>
      <c r="D263" s="91"/>
      <c r="E263" s="76"/>
    </row>
    <row r="264" spans="1:5" ht="249.75" customHeight="1">
      <c r="A264" s="91"/>
      <c r="B264" s="92"/>
      <c r="C264" s="92"/>
      <c r="D264" s="91"/>
      <c r="E264" s="76"/>
    </row>
    <row r="265" spans="1:5" ht="249.75" customHeight="1">
      <c r="A265" s="91"/>
      <c r="B265" s="92"/>
      <c r="C265" s="92"/>
      <c r="D265" s="91"/>
      <c r="E265" s="76"/>
    </row>
    <row r="266" spans="1:5" ht="249.75" customHeight="1">
      <c r="A266" s="91"/>
      <c r="B266" s="92"/>
      <c r="C266" s="92"/>
      <c r="D266" s="91"/>
      <c r="E266" s="76"/>
    </row>
    <row r="267" spans="1:5" ht="249.75" customHeight="1">
      <c r="A267" s="91"/>
      <c r="B267" s="92"/>
      <c r="C267" s="92"/>
      <c r="D267" s="91"/>
      <c r="E267" s="76"/>
    </row>
    <row r="268" spans="1:5" ht="249.75" customHeight="1">
      <c r="A268" s="91"/>
      <c r="B268" s="92"/>
      <c r="C268" s="92"/>
      <c r="D268" s="91"/>
      <c r="E268" s="76"/>
    </row>
    <row r="269" spans="1:5" ht="249.75" customHeight="1">
      <c r="A269" s="91"/>
      <c r="B269" s="92"/>
      <c r="C269" s="92"/>
      <c r="D269" s="91"/>
      <c r="E269" s="76"/>
    </row>
    <row r="270" spans="1:5" ht="249.75" customHeight="1">
      <c r="A270" s="91"/>
      <c r="B270" s="92"/>
      <c r="C270" s="92"/>
      <c r="D270" s="91"/>
      <c r="E270" s="76"/>
    </row>
    <row r="271" spans="1:5" ht="249.75" customHeight="1">
      <c r="A271" s="91"/>
      <c r="B271" s="92"/>
      <c r="C271" s="92"/>
      <c r="D271" s="91"/>
      <c r="E271" s="76"/>
    </row>
    <row r="272" spans="1:5" ht="249.75" customHeight="1">
      <c r="A272" s="91"/>
      <c r="B272" s="92"/>
      <c r="C272" s="92"/>
      <c r="D272" s="91"/>
      <c r="E272" s="76"/>
    </row>
    <row r="273" spans="1:5" ht="249.75" customHeight="1">
      <c r="A273" s="91"/>
      <c r="B273" s="92"/>
      <c r="C273" s="92"/>
      <c r="D273" s="91"/>
      <c r="E273" s="76"/>
    </row>
    <row r="274" spans="1:5" ht="249.75" customHeight="1">
      <c r="A274" s="91"/>
      <c r="B274" s="92"/>
      <c r="C274" s="92"/>
      <c r="D274" s="91"/>
      <c r="E274" s="76"/>
    </row>
    <row r="275" spans="1:5" ht="249.75" customHeight="1">
      <c r="A275" s="91"/>
      <c r="B275" s="92"/>
      <c r="C275" s="92"/>
      <c r="D275" s="91"/>
      <c r="E275" s="76"/>
    </row>
    <row r="276" spans="1:5" ht="249.75" customHeight="1">
      <c r="A276" s="91"/>
      <c r="B276" s="92"/>
      <c r="C276" s="92"/>
      <c r="D276" s="91"/>
      <c r="E276" s="76"/>
    </row>
    <row r="277" spans="1:5" ht="249.75" customHeight="1">
      <c r="A277" s="91"/>
      <c r="B277" s="92"/>
      <c r="C277" s="92"/>
      <c r="D277" s="91"/>
      <c r="E277" s="76"/>
    </row>
    <row r="278" spans="1:5" ht="249.75" customHeight="1">
      <c r="A278" s="91"/>
      <c r="B278" s="92"/>
      <c r="C278" s="92"/>
      <c r="D278" s="91"/>
      <c r="E278" s="76"/>
    </row>
    <row r="279" spans="1:5" ht="249.75" customHeight="1">
      <c r="A279" s="91"/>
      <c r="B279" s="92"/>
      <c r="C279" s="92"/>
      <c r="D279" s="91"/>
      <c r="E279" s="76"/>
    </row>
    <row r="280" spans="1:5" ht="249.75" customHeight="1">
      <c r="A280" s="91"/>
      <c r="B280" s="92"/>
      <c r="C280" s="92"/>
      <c r="D280" s="91"/>
      <c r="E280" s="76"/>
    </row>
    <row r="281" spans="1:5" ht="249.75" customHeight="1">
      <c r="A281" s="91"/>
      <c r="B281" s="92"/>
      <c r="C281" s="92"/>
      <c r="D281" s="91"/>
      <c r="E281" s="76"/>
    </row>
    <row r="282" spans="1:5" ht="249.75" customHeight="1">
      <c r="A282" s="91"/>
      <c r="B282" s="92"/>
      <c r="C282" s="92"/>
      <c r="D282" s="91"/>
      <c r="E282" s="76"/>
    </row>
    <row r="283" spans="1:5" ht="249.75" customHeight="1">
      <c r="A283" s="91"/>
      <c r="B283" s="92"/>
      <c r="C283" s="92"/>
      <c r="D283" s="91"/>
      <c r="E283" s="76"/>
    </row>
    <row r="284" spans="1:5" ht="249.75" customHeight="1">
      <c r="A284" s="91"/>
      <c r="B284" s="92"/>
      <c r="C284" s="92"/>
      <c r="D284" s="91"/>
      <c r="E284" s="76"/>
    </row>
    <row r="285" spans="1:5" ht="249.75" customHeight="1">
      <c r="A285" s="91"/>
      <c r="B285" s="92"/>
      <c r="C285" s="92"/>
      <c r="D285" s="91"/>
      <c r="E285" s="76"/>
    </row>
    <row r="286" spans="1:5" ht="249.75" customHeight="1">
      <c r="A286" s="91"/>
      <c r="B286" s="92"/>
      <c r="C286" s="92"/>
      <c r="D286" s="91"/>
      <c r="E286" s="76"/>
    </row>
    <row r="287" spans="1:5" ht="249.75" customHeight="1">
      <c r="A287" s="91"/>
      <c r="B287" s="92"/>
      <c r="C287" s="92"/>
      <c r="D287" s="91"/>
      <c r="E287" s="76"/>
    </row>
    <row r="288" spans="1:5" ht="249.75" customHeight="1">
      <c r="A288" s="91"/>
      <c r="B288" s="92"/>
      <c r="C288" s="92"/>
      <c r="D288" s="91"/>
      <c r="E288" s="76"/>
    </row>
    <row r="289" spans="1:5" ht="249.75" customHeight="1">
      <c r="A289" s="91"/>
      <c r="B289" s="92"/>
      <c r="C289" s="92"/>
      <c r="D289" s="91"/>
      <c r="E289" s="76"/>
    </row>
    <row r="290" spans="1:5" ht="249.75" customHeight="1">
      <c r="A290" s="91"/>
      <c r="B290" s="92"/>
      <c r="C290" s="92"/>
      <c r="D290" s="91"/>
      <c r="E290" s="76"/>
    </row>
    <row r="291" spans="1:5" ht="249.75" customHeight="1">
      <c r="A291" s="91"/>
      <c r="B291" s="92"/>
      <c r="C291" s="92"/>
      <c r="D291" s="91"/>
      <c r="E291" s="76"/>
    </row>
    <row r="292" spans="1:5" ht="249.75" customHeight="1">
      <c r="A292" s="91"/>
      <c r="B292" s="92"/>
      <c r="C292" s="92"/>
      <c r="D292" s="91"/>
      <c r="E292" s="76"/>
    </row>
    <row r="293" spans="1:5" ht="249.75" customHeight="1">
      <c r="A293" s="91"/>
      <c r="B293" s="92"/>
      <c r="C293" s="92"/>
      <c r="D293" s="91"/>
      <c r="E293" s="76"/>
    </row>
    <row r="294" spans="1:5" ht="249.75" customHeight="1">
      <c r="A294" s="91"/>
      <c r="B294" s="92"/>
      <c r="C294" s="92"/>
      <c r="D294" s="91"/>
      <c r="E294" s="76"/>
    </row>
    <row r="295" spans="1:5" ht="249.75" customHeight="1">
      <c r="A295" s="91"/>
      <c r="B295" s="92"/>
      <c r="C295" s="92"/>
      <c r="D295" s="91"/>
      <c r="E295" s="76"/>
    </row>
    <row r="296" spans="1:5" ht="249.75" customHeight="1">
      <c r="A296" s="91"/>
      <c r="B296" s="92"/>
      <c r="C296" s="92"/>
      <c r="D296" s="91"/>
      <c r="E296" s="76"/>
    </row>
    <row r="297" spans="1:5" ht="249.75" customHeight="1">
      <c r="A297" s="91"/>
      <c r="B297" s="92"/>
      <c r="C297" s="92"/>
      <c r="D297" s="91"/>
      <c r="E297" s="76"/>
    </row>
    <row r="298" spans="1:5" ht="249.75" customHeight="1">
      <c r="A298" s="91"/>
      <c r="B298" s="92"/>
      <c r="C298" s="92"/>
      <c r="D298" s="91"/>
      <c r="E298" s="76"/>
    </row>
    <row r="299" spans="1:5" ht="249.75" customHeight="1">
      <c r="A299" s="91"/>
      <c r="B299" s="92"/>
      <c r="C299" s="92"/>
      <c r="D299" s="91"/>
      <c r="E299" s="76"/>
    </row>
    <row r="300" spans="1:5" ht="249.75" customHeight="1">
      <c r="A300" s="91"/>
      <c r="B300" s="92"/>
      <c r="C300" s="92"/>
      <c r="D300" s="91"/>
      <c r="E300" s="76"/>
    </row>
    <row r="301" spans="1:5" ht="249.75" customHeight="1">
      <c r="A301" s="91"/>
      <c r="B301" s="92"/>
      <c r="C301" s="92"/>
      <c r="D301" s="91"/>
      <c r="E301" s="76"/>
    </row>
    <row r="302" spans="1:5" ht="249.75" customHeight="1">
      <c r="A302" s="91"/>
      <c r="B302" s="92"/>
      <c r="C302" s="92"/>
      <c r="D302" s="91"/>
      <c r="E302" s="76"/>
    </row>
    <row r="303" spans="1:5" ht="249.75" customHeight="1">
      <c r="A303" s="91"/>
      <c r="B303" s="92"/>
      <c r="C303" s="92"/>
      <c r="D303" s="91"/>
      <c r="E303" s="76"/>
    </row>
    <row r="304" spans="1:5" ht="249.75" customHeight="1">
      <c r="A304" s="91"/>
      <c r="B304" s="92"/>
      <c r="C304" s="92"/>
      <c r="D304" s="91"/>
      <c r="E304" s="76"/>
    </row>
    <row r="305" spans="1:5" ht="249.75" customHeight="1">
      <c r="A305" s="91"/>
      <c r="B305" s="92"/>
      <c r="C305" s="92"/>
      <c r="D305" s="91"/>
      <c r="E305" s="76"/>
    </row>
    <row r="306" spans="1:5" ht="249.75" customHeight="1">
      <c r="A306" s="91"/>
      <c r="B306" s="92"/>
      <c r="C306" s="92"/>
      <c r="D306" s="91"/>
      <c r="E306" s="76"/>
    </row>
    <row r="307" spans="1:5" ht="249.75" customHeight="1">
      <c r="A307" s="91"/>
      <c r="B307" s="92"/>
      <c r="C307" s="92"/>
      <c r="D307" s="91"/>
      <c r="E307" s="76"/>
    </row>
    <row r="308" spans="1:5" ht="249.75" customHeight="1">
      <c r="A308" s="91"/>
      <c r="B308" s="92"/>
      <c r="C308" s="92"/>
      <c r="D308" s="91"/>
      <c r="E308" s="76"/>
    </row>
    <row r="309" spans="1:5" ht="249.75" customHeight="1">
      <c r="A309" s="91"/>
      <c r="B309" s="92"/>
      <c r="C309" s="92"/>
      <c r="D309" s="91"/>
      <c r="E309" s="76"/>
    </row>
    <row r="310" spans="1:5" ht="249.75" customHeight="1">
      <c r="A310" s="91"/>
      <c r="B310" s="92"/>
      <c r="C310" s="92"/>
      <c r="D310" s="91"/>
      <c r="E310" s="76"/>
    </row>
    <row r="311" spans="1:5" ht="249.75" customHeight="1">
      <c r="A311" s="91"/>
      <c r="B311" s="92"/>
      <c r="C311" s="92"/>
      <c r="D311" s="91"/>
      <c r="E311" s="76"/>
    </row>
    <row r="312" spans="1:5" ht="249.75" customHeight="1">
      <c r="A312" s="91"/>
      <c r="B312" s="92"/>
      <c r="C312" s="92"/>
      <c r="D312" s="91"/>
      <c r="E312" s="76"/>
    </row>
    <row r="313" spans="1:5" ht="249.75" customHeight="1">
      <c r="A313" s="91"/>
      <c r="B313" s="92"/>
      <c r="C313" s="92"/>
      <c r="D313" s="91"/>
      <c r="E313" s="76"/>
    </row>
    <row r="314" spans="1:5" ht="249.75" customHeight="1">
      <c r="A314" s="91"/>
      <c r="B314" s="92"/>
      <c r="C314" s="92"/>
      <c r="D314" s="91"/>
      <c r="E314" s="76"/>
    </row>
    <row r="315" spans="1:5" ht="249.75" customHeight="1">
      <c r="A315" s="91"/>
      <c r="B315" s="92"/>
      <c r="C315" s="92"/>
      <c r="D315" s="91"/>
      <c r="E315" s="76"/>
    </row>
    <row r="316" spans="1:5" ht="249.75" customHeight="1">
      <c r="A316" s="91"/>
      <c r="B316" s="92"/>
      <c r="C316" s="92"/>
      <c r="D316" s="91"/>
      <c r="E316" s="76"/>
    </row>
    <row r="317" spans="1:5" ht="249.75" customHeight="1">
      <c r="A317" s="91"/>
      <c r="B317" s="92"/>
      <c r="C317" s="92"/>
      <c r="D317" s="91"/>
      <c r="E317" s="76"/>
    </row>
    <row r="318" spans="1:5" ht="249.75" customHeight="1">
      <c r="A318" s="91"/>
      <c r="B318" s="92"/>
      <c r="C318" s="92"/>
      <c r="D318" s="91"/>
      <c r="E318" s="76"/>
    </row>
    <row r="319" spans="1:5" ht="249.75" customHeight="1">
      <c r="A319" s="91"/>
      <c r="B319" s="92"/>
      <c r="C319" s="92"/>
      <c r="D319" s="91"/>
      <c r="E319" s="76"/>
    </row>
    <row r="320" spans="1:5" ht="249.75" customHeight="1">
      <c r="A320" s="91"/>
      <c r="B320" s="92"/>
      <c r="C320" s="92"/>
      <c r="D320" s="91"/>
      <c r="E320" s="76"/>
    </row>
    <row r="321" spans="1:5" ht="249.75" customHeight="1">
      <c r="A321" s="91"/>
      <c r="B321" s="92"/>
      <c r="C321" s="92"/>
      <c r="D321" s="91"/>
      <c r="E321" s="76"/>
    </row>
    <row r="322" spans="1:5" ht="249.75" customHeight="1">
      <c r="A322" s="91"/>
      <c r="B322" s="92"/>
      <c r="C322" s="92"/>
      <c r="D322" s="91"/>
      <c r="E322" s="76"/>
    </row>
    <row r="323" spans="1:5" ht="249.75" customHeight="1">
      <c r="A323" s="91"/>
      <c r="B323" s="92"/>
      <c r="C323" s="92"/>
      <c r="D323" s="91"/>
      <c r="E323" s="76"/>
    </row>
    <row r="324" spans="1:5" ht="249.75" customHeight="1">
      <c r="A324" s="91"/>
      <c r="B324" s="92"/>
      <c r="C324" s="92"/>
      <c r="D324" s="91"/>
      <c r="E324" s="76"/>
    </row>
    <row r="325" spans="1:5" ht="249.75" customHeight="1">
      <c r="A325" s="91"/>
      <c r="B325" s="92"/>
      <c r="C325" s="92"/>
      <c r="D325" s="91"/>
      <c r="E325" s="76"/>
    </row>
    <row r="326" spans="1:5" ht="249.75" customHeight="1">
      <c r="A326" s="91"/>
      <c r="B326" s="92"/>
      <c r="C326" s="92"/>
      <c r="D326" s="91"/>
      <c r="E326" s="76"/>
    </row>
    <row r="327" spans="1:5" ht="249.75" customHeight="1">
      <c r="A327" s="91"/>
      <c r="B327" s="92"/>
      <c r="C327" s="92"/>
      <c r="D327" s="91"/>
      <c r="E327" s="76"/>
    </row>
    <row r="328" spans="1:5" ht="249.75" customHeight="1">
      <c r="A328" s="91"/>
      <c r="B328" s="92"/>
      <c r="C328" s="92"/>
      <c r="D328" s="91"/>
      <c r="E328" s="76"/>
    </row>
    <row r="329" spans="1:5" ht="249.75" customHeight="1">
      <c r="A329" s="91"/>
      <c r="B329" s="92"/>
      <c r="C329" s="92"/>
      <c r="D329" s="91"/>
      <c r="E329" s="76"/>
    </row>
    <row r="330" spans="1:5" ht="249.75" customHeight="1">
      <c r="A330" s="91"/>
      <c r="B330" s="92"/>
      <c r="C330" s="92"/>
      <c r="D330" s="91"/>
      <c r="E330" s="76"/>
    </row>
    <row r="331" spans="1:5" ht="249.75" customHeight="1">
      <c r="A331" s="91"/>
      <c r="B331" s="92"/>
      <c r="C331" s="92"/>
      <c r="D331" s="91"/>
      <c r="E331" s="76"/>
    </row>
    <row r="332" spans="1:5" ht="249.75" customHeight="1">
      <c r="A332" s="91"/>
      <c r="B332" s="92"/>
      <c r="C332" s="92"/>
      <c r="D332" s="91"/>
      <c r="E332" s="76"/>
    </row>
    <row r="333" spans="1:5" ht="249.75" customHeight="1">
      <c r="A333" s="91"/>
      <c r="B333" s="92"/>
      <c r="C333" s="92"/>
      <c r="D333" s="91"/>
      <c r="E333" s="76"/>
    </row>
    <row r="334" spans="1:5" ht="249.75" customHeight="1">
      <c r="A334" s="91"/>
      <c r="B334" s="92"/>
      <c r="C334" s="92"/>
      <c r="D334" s="91"/>
      <c r="E334" s="76"/>
    </row>
    <row r="335" spans="1:5" ht="249.75" customHeight="1">
      <c r="A335" s="91"/>
      <c r="B335" s="92"/>
      <c r="C335" s="92"/>
      <c r="D335" s="91"/>
      <c r="E335" s="76"/>
    </row>
    <row r="336" spans="1:5" ht="249.75" customHeight="1">
      <c r="A336" s="91"/>
      <c r="B336" s="92"/>
      <c r="C336" s="92"/>
      <c r="D336" s="91"/>
      <c r="E336" s="76"/>
    </row>
    <row r="337" spans="1:5" ht="249.75" customHeight="1">
      <c r="A337" s="91"/>
      <c r="B337" s="92"/>
      <c r="C337" s="92"/>
      <c r="D337" s="91"/>
      <c r="E337" s="76"/>
    </row>
    <row r="338" spans="1:5" ht="249.75" customHeight="1">
      <c r="A338" s="91"/>
      <c r="B338" s="92"/>
      <c r="C338" s="92"/>
      <c r="D338" s="91"/>
      <c r="E338" s="76"/>
    </row>
    <row r="339" spans="1:5" ht="249.75" customHeight="1">
      <c r="A339" s="91"/>
      <c r="B339" s="92"/>
      <c r="C339" s="92"/>
      <c r="D339" s="91"/>
      <c r="E339" s="76"/>
    </row>
    <row r="340" spans="1:5" ht="249.75" customHeight="1">
      <c r="A340" s="91"/>
      <c r="B340" s="92"/>
      <c r="C340" s="92"/>
      <c r="D340" s="91"/>
      <c r="E340" s="76"/>
    </row>
    <row r="341" spans="1:5" ht="249.75" customHeight="1">
      <c r="A341" s="91"/>
      <c r="B341" s="92"/>
      <c r="C341" s="92"/>
      <c r="D341" s="91"/>
      <c r="E341" s="76"/>
    </row>
    <row r="342" spans="1:5" ht="249.75" customHeight="1">
      <c r="A342" s="91"/>
      <c r="B342" s="92"/>
      <c r="C342" s="92"/>
      <c r="D342" s="91"/>
      <c r="E342" s="76"/>
    </row>
    <row r="343" spans="1:5" ht="249.75" customHeight="1">
      <c r="A343" s="91"/>
      <c r="B343" s="92"/>
      <c r="C343" s="92"/>
      <c r="D343" s="91"/>
      <c r="E343" s="76"/>
    </row>
    <row r="344" spans="1:5" ht="249.75" customHeight="1">
      <c r="A344" s="91"/>
      <c r="B344" s="92"/>
      <c r="C344" s="92"/>
      <c r="D344" s="91"/>
      <c r="E344" s="76"/>
    </row>
    <row r="345" spans="1:5" ht="249.75" customHeight="1">
      <c r="A345" s="91"/>
      <c r="B345" s="92"/>
      <c r="C345" s="92"/>
      <c r="D345" s="91"/>
      <c r="E345" s="76"/>
    </row>
    <row r="346" spans="1:5" ht="249.75" customHeight="1">
      <c r="A346" s="91"/>
      <c r="B346" s="92"/>
      <c r="C346" s="92"/>
      <c r="D346" s="91"/>
      <c r="E346" s="76"/>
    </row>
    <row r="347" spans="1:5" ht="249.75" customHeight="1">
      <c r="A347" s="91"/>
      <c r="B347" s="92"/>
      <c r="C347" s="92"/>
      <c r="D347" s="91"/>
      <c r="E347" s="76"/>
    </row>
    <row r="348" spans="1:5" ht="249.75" customHeight="1">
      <c r="A348" s="91"/>
      <c r="B348" s="92"/>
      <c r="C348" s="92"/>
      <c r="D348" s="91"/>
      <c r="E348" s="76"/>
    </row>
    <row r="349" spans="1:5" ht="249.75" customHeight="1">
      <c r="A349" s="91"/>
      <c r="B349" s="92"/>
      <c r="C349" s="92"/>
      <c r="D349" s="91"/>
      <c r="E349" s="76"/>
    </row>
    <row r="350" spans="1:5" ht="249.75" customHeight="1">
      <c r="A350" s="91"/>
      <c r="B350" s="92"/>
      <c r="C350" s="92"/>
      <c r="D350" s="91"/>
      <c r="E350" s="76"/>
    </row>
    <row r="351" spans="1:5" ht="249.75" customHeight="1">
      <c r="A351" s="91"/>
      <c r="B351" s="92"/>
      <c r="C351" s="92"/>
      <c r="D351" s="91"/>
      <c r="E351" s="76"/>
    </row>
    <row r="352" spans="1:5" ht="249.75" customHeight="1">
      <c r="A352" s="91"/>
      <c r="B352" s="92"/>
      <c r="C352" s="92"/>
      <c r="D352" s="91"/>
      <c r="E352" s="76"/>
    </row>
    <row r="353" spans="1:5" ht="249.75" customHeight="1">
      <c r="A353" s="91"/>
      <c r="B353" s="92"/>
      <c r="C353" s="92"/>
      <c r="D353" s="91"/>
      <c r="E353" s="76"/>
    </row>
    <row r="354" spans="1:5" ht="249.75" customHeight="1">
      <c r="A354" s="91"/>
      <c r="B354" s="92"/>
      <c r="C354" s="92"/>
      <c r="D354" s="91"/>
      <c r="E354" s="76"/>
    </row>
    <row r="355" spans="1:5" ht="249.75" customHeight="1">
      <c r="A355" s="91"/>
      <c r="B355" s="92"/>
      <c r="C355" s="92"/>
      <c r="D355" s="91"/>
      <c r="E355" s="76"/>
    </row>
    <row r="356" spans="1:5" ht="249.75" customHeight="1">
      <c r="A356" s="91"/>
      <c r="B356" s="92"/>
      <c r="C356" s="92"/>
      <c r="D356" s="91"/>
      <c r="E356" s="76"/>
    </row>
    <row r="357" spans="1:5" ht="249.75" customHeight="1">
      <c r="A357" s="91"/>
      <c r="B357" s="92"/>
      <c r="C357" s="92"/>
      <c r="D357" s="91"/>
      <c r="E357" s="76"/>
    </row>
    <row r="358" spans="1:5" ht="249.75" customHeight="1">
      <c r="A358" s="91"/>
      <c r="B358" s="92"/>
      <c r="C358" s="92"/>
      <c r="D358" s="91"/>
      <c r="E358" s="76"/>
    </row>
    <row r="359" spans="1:5" ht="249.75" customHeight="1">
      <c r="A359" s="91"/>
      <c r="B359" s="92"/>
      <c r="C359" s="92"/>
      <c r="D359" s="91"/>
      <c r="E359" s="76"/>
    </row>
    <row r="360" spans="1:5" ht="249.75" customHeight="1">
      <c r="A360" s="91"/>
      <c r="B360" s="92"/>
      <c r="C360" s="92"/>
      <c r="D360" s="91"/>
      <c r="E360" s="76"/>
    </row>
    <row r="361" spans="1:5" ht="249.75" customHeight="1">
      <c r="A361" s="91"/>
      <c r="B361" s="92"/>
      <c r="C361" s="92"/>
      <c r="D361" s="91"/>
      <c r="E361" s="76"/>
    </row>
    <row r="362" spans="1:5" ht="249.75" customHeight="1">
      <c r="A362" s="91"/>
      <c r="B362" s="92"/>
      <c r="C362" s="92"/>
      <c r="D362" s="91"/>
      <c r="E362" s="76"/>
    </row>
    <row r="363" spans="1:5" ht="249.75" customHeight="1">
      <c r="A363" s="91"/>
      <c r="B363" s="92"/>
      <c r="C363" s="92"/>
      <c r="D363" s="91"/>
      <c r="E363" s="76"/>
    </row>
    <row r="364" spans="1:5" ht="249.75" customHeight="1">
      <c r="A364" s="91"/>
      <c r="B364" s="92"/>
      <c r="C364" s="92"/>
      <c r="D364" s="91"/>
      <c r="E364" s="76"/>
    </row>
    <row r="365" spans="1:5" ht="249.75" customHeight="1">
      <c r="A365" s="91"/>
      <c r="B365" s="92"/>
      <c r="C365" s="92"/>
      <c r="D365" s="91"/>
      <c r="E365" s="76"/>
    </row>
    <row r="366" spans="1:5" ht="249.75" customHeight="1">
      <c r="A366" s="91"/>
      <c r="B366" s="92"/>
      <c r="C366" s="92"/>
      <c r="D366" s="91"/>
      <c r="E366" s="76"/>
    </row>
    <row r="367" spans="1:5" ht="249.75" customHeight="1">
      <c r="A367" s="91"/>
      <c r="B367" s="92"/>
      <c r="C367" s="92"/>
      <c r="D367" s="91"/>
      <c r="E367" s="76"/>
    </row>
    <row r="368" spans="1:5" ht="249.75" customHeight="1">
      <c r="A368" s="91"/>
      <c r="B368" s="92"/>
      <c r="C368" s="92"/>
      <c r="D368" s="91"/>
      <c r="E368" s="76"/>
    </row>
    <row r="369" spans="1:5" ht="249.75" customHeight="1">
      <c r="A369" s="91"/>
      <c r="B369" s="92"/>
      <c r="C369" s="92"/>
      <c r="D369" s="91"/>
      <c r="E369" s="76"/>
    </row>
    <row r="370" spans="1:5" ht="249.75" customHeight="1">
      <c r="A370" s="91"/>
      <c r="B370" s="92"/>
      <c r="C370" s="92"/>
      <c r="D370" s="91"/>
      <c r="E370" s="76"/>
    </row>
    <row r="371" spans="1:5" ht="249.75" customHeight="1">
      <c r="A371" s="91"/>
      <c r="B371" s="92"/>
      <c r="C371" s="92"/>
      <c r="D371" s="91"/>
      <c r="E371" s="76"/>
    </row>
    <row r="372" spans="1:5" ht="249.75" customHeight="1">
      <c r="A372" s="91"/>
      <c r="B372" s="92"/>
      <c r="C372" s="92"/>
      <c r="D372" s="91"/>
      <c r="E372" s="76"/>
    </row>
    <row r="373" spans="1:5" ht="249.75" customHeight="1">
      <c r="A373" s="91"/>
      <c r="B373" s="92"/>
      <c r="C373" s="92"/>
      <c r="D373" s="91"/>
      <c r="E373" s="76"/>
    </row>
    <row r="374" spans="1:5" ht="249.75" customHeight="1">
      <c r="A374" s="91"/>
      <c r="B374" s="92"/>
      <c r="C374" s="92"/>
      <c r="D374" s="91"/>
      <c r="E374" s="76"/>
    </row>
    <row r="375" spans="1:5" ht="249.75" customHeight="1">
      <c r="A375" s="91"/>
      <c r="B375" s="92"/>
      <c r="C375" s="92"/>
      <c r="D375" s="91"/>
      <c r="E375" s="76"/>
    </row>
    <row r="376" spans="1:5" ht="249.75" customHeight="1">
      <c r="A376" s="91"/>
      <c r="B376" s="92"/>
      <c r="C376" s="92"/>
      <c r="D376" s="91"/>
      <c r="E376" s="76"/>
    </row>
    <row r="377" spans="1:5" ht="249.75" customHeight="1">
      <c r="A377" s="91"/>
      <c r="B377" s="92"/>
      <c r="C377" s="92"/>
      <c r="D377" s="91"/>
      <c r="E377" s="76"/>
    </row>
    <row r="378" spans="1:5" ht="249.75" customHeight="1">
      <c r="A378" s="91"/>
      <c r="B378" s="92"/>
      <c r="C378" s="92"/>
      <c r="D378" s="91"/>
      <c r="E378" s="76"/>
    </row>
    <row r="379" spans="1:5" ht="249.75" customHeight="1">
      <c r="A379" s="91"/>
      <c r="B379" s="92"/>
      <c r="C379" s="92"/>
      <c r="D379" s="91"/>
      <c r="E379" s="76"/>
    </row>
    <row r="380" spans="1:5" ht="249.75" customHeight="1">
      <c r="A380" s="91"/>
      <c r="B380" s="92"/>
      <c r="C380" s="92"/>
      <c r="D380" s="91"/>
      <c r="E380" s="76"/>
    </row>
    <row r="381" spans="1:5" ht="249.75" customHeight="1">
      <c r="A381" s="91"/>
      <c r="B381" s="92"/>
      <c r="C381" s="92"/>
      <c r="D381" s="91"/>
      <c r="E381" s="76"/>
    </row>
    <row r="382" spans="1:5" ht="249.75" customHeight="1">
      <c r="A382" s="91"/>
      <c r="B382" s="92"/>
      <c r="C382" s="92"/>
      <c r="D382" s="91"/>
      <c r="E382" s="76"/>
    </row>
    <row r="383" spans="1:5" ht="249.75" customHeight="1">
      <c r="A383" s="91"/>
      <c r="B383" s="92"/>
      <c r="C383" s="92"/>
      <c r="D383" s="91"/>
      <c r="E383" s="76"/>
    </row>
    <row r="384" spans="1:5" ht="249.75" customHeight="1">
      <c r="A384" s="91"/>
      <c r="B384" s="92"/>
      <c r="C384" s="92"/>
      <c r="D384" s="91"/>
      <c r="E384" s="76"/>
    </row>
    <row r="385" spans="1:5" ht="249.75" customHeight="1">
      <c r="A385" s="91"/>
      <c r="B385" s="92"/>
      <c r="C385" s="92"/>
      <c r="D385" s="91"/>
      <c r="E385" s="76"/>
    </row>
    <row r="386" spans="1:5" ht="249.75" customHeight="1">
      <c r="A386" s="91"/>
      <c r="B386" s="92"/>
      <c r="C386" s="92"/>
      <c r="D386" s="91"/>
      <c r="E386" s="76"/>
    </row>
    <row r="387" spans="1:5" ht="249.75" customHeight="1">
      <c r="A387" s="91"/>
      <c r="B387" s="92"/>
      <c r="C387" s="92"/>
      <c r="D387" s="91"/>
      <c r="E387" s="76"/>
    </row>
    <row r="388" spans="1:5" ht="249.75" customHeight="1">
      <c r="A388" s="91"/>
      <c r="B388" s="92"/>
      <c r="C388" s="92"/>
      <c r="D388" s="91"/>
      <c r="E388" s="76"/>
    </row>
    <row r="389" spans="1:5" ht="249.75" customHeight="1">
      <c r="A389" s="91"/>
      <c r="B389" s="92"/>
      <c r="C389" s="92"/>
      <c r="D389" s="91"/>
      <c r="E389" s="76"/>
    </row>
    <row r="390" spans="1:5" ht="249.75" customHeight="1">
      <c r="A390" s="91"/>
      <c r="B390" s="92"/>
      <c r="C390" s="92"/>
      <c r="D390" s="91"/>
      <c r="E390" s="76"/>
    </row>
    <row r="391" spans="1:5" ht="249.75" customHeight="1">
      <c r="A391" s="91"/>
      <c r="B391" s="92"/>
      <c r="C391" s="92"/>
      <c r="D391" s="91"/>
      <c r="E391" s="76"/>
    </row>
    <row r="392" spans="1:5" ht="249.75" customHeight="1">
      <c r="A392" s="91"/>
      <c r="B392" s="92"/>
      <c r="C392" s="92"/>
      <c r="D392" s="91"/>
      <c r="E392" s="76"/>
    </row>
    <row r="393" spans="1:5" ht="249.75" customHeight="1">
      <c r="A393" s="91"/>
      <c r="B393" s="92"/>
      <c r="C393" s="92"/>
      <c r="D393" s="91"/>
      <c r="E393" s="76"/>
    </row>
    <row r="394" spans="1:5" ht="249.75" customHeight="1">
      <c r="A394" s="91"/>
      <c r="B394" s="92"/>
      <c r="C394" s="92"/>
      <c r="D394" s="91"/>
      <c r="E394" s="76"/>
    </row>
    <row r="395" spans="1:5" ht="249.75" customHeight="1">
      <c r="A395" s="91"/>
      <c r="B395" s="92"/>
      <c r="C395" s="92"/>
      <c r="D395" s="91"/>
      <c r="E395" s="76"/>
    </row>
    <row r="396" spans="1:5" ht="249.75" customHeight="1">
      <c r="A396" s="91"/>
      <c r="B396" s="92"/>
      <c r="C396" s="92"/>
      <c r="D396" s="91"/>
      <c r="E396" s="76"/>
    </row>
    <row r="397" spans="1:5" ht="249.75" customHeight="1">
      <c r="A397" s="91"/>
      <c r="B397" s="92"/>
      <c r="C397" s="92"/>
      <c r="D397" s="91"/>
      <c r="E397" s="76"/>
    </row>
    <row r="398" spans="1:5" ht="249.75" customHeight="1">
      <c r="A398" s="91"/>
      <c r="B398" s="92"/>
      <c r="C398" s="92"/>
      <c r="D398" s="91"/>
      <c r="E398" s="76"/>
    </row>
    <row r="399" spans="1:5" ht="249.75" customHeight="1">
      <c r="A399" s="91"/>
      <c r="B399" s="92"/>
      <c r="C399" s="92"/>
      <c r="D399" s="91"/>
      <c r="E399" s="76"/>
    </row>
    <row r="400" spans="1:5" ht="249.75" customHeight="1">
      <c r="A400" s="91"/>
      <c r="B400" s="92"/>
      <c r="C400" s="92"/>
      <c r="D400" s="91"/>
      <c r="E400" s="76"/>
    </row>
    <row r="401" spans="1:5" ht="249.75" customHeight="1">
      <c r="A401" s="91"/>
      <c r="B401" s="92"/>
      <c r="C401" s="92"/>
      <c r="D401" s="91"/>
      <c r="E401" s="76"/>
    </row>
    <row r="402" spans="1:5" ht="249.75" customHeight="1">
      <c r="A402" s="91"/>
      <c r="B402" s="92"/>
      <c r="C402" s="92"/>
      <c r="D402" s="91"/>
      <c r="E402" s="76"/>
    </row>
    <row r="403" spans="1:5" ht="249.75" customHeight="1">
      <c r="A403" s="91"/>
      <c r="B403" s="92"/>
      <c r="C403" s="92"/>
      <c r="D403" s="91"/>
      <c r="E403" s="76"/>
    </row>
    <row r="404" spans="1:5" ht="249.75" customHeight="1">
      <c r="A404" s="91"/>
      <c r="B404" s="92"/>
      <c r="C404" s="92"/>
      <c r="D404" s="91"/>
      <c r="E404" s="76"/>
    </row>
    <row r="405" spans="1:5" ht="249.75" customHeight="1">
      <c r="A405" s="91"/>
      <c r="B405" s="92"/>
      <c r="C405" s="92"/>
      <c r="D405" s="91"/>
      <c r="E405" s="76"/>
    </row>
    <row r="406" spans="1:5" ht="249.75" customHeight="1">
      <c r="A406" s="91"/>
      <c r="B406" s="92"/>
      <c r="C406" s="92"/>
      <c r="D406" s="91"/>
      <c r="E406" s="76"/>
    </row>
    <row r="407" spans="1:5" ht="249.75" customHeight="1">
      <c r="A407" s="91"/>
      <c r="B407" s="92"/>
      <c r="C407" s="92"/>
      <c r="D407" s="91"/>
      <c r="E407" s="76"/>
    </row>
    <row r="408" spans="1:5" ht="249.75" customHeight="1">
      <c r="A408" s="91"/>
      <c r="B408" s="92"/>
      <c r="C408" s="92"/>
      <c r="D408" s="91"/>
      <c r="E408" s="76"/>
    </row>
    <row r="409" spans="1:5" ht="249.75" customHeight="1">
      <c r="A409" s="91"/>
      <c r="B409" s="92"/>
      <c r="C409" s="92"/>
      <c r="D409" s="91"/>
      <c r="E409" s="76"/>
    </row>
    <row r="410" spans="1:5" ht="249.75" customHeight="1">
      <c r="A410" s="91"/>
      <c r="B410" s="92"/>
      <c r="C410" s="92"/>
      <c r="D410" s="91"/>
      <c r="E410" s="76"/>
    </row>
    <row r="411" spans="1:5" ht="249.75" customHeight="1">
      <c r="A411" s="91"/>
      <c r="B411" s="92"/>
      <c r="C411" s="92"/>
      <c r="D411" s="91"/>
      <c r="E411" s="76"/>
    </row>
    <row r="412" spans="1:5" ht="249.75" customHeight="1">
      <c r="A412" s="91"/>
      <c r="B412" s="92"/>
      <c r="C412" s="92"/>
      <c r="D412" s="91"/>
      <c r="E412" s="76"/>
    </row>
    <row r="413" spans="1:5" ht="249.75" customHeight="1">
      <c r="A413" s="91"/>
      <c r="B413" s="92"/>
      <c r="C413" s="92"/>
      <c r="D413" s="91"/>
      <c r="E413" s="76"/>
    </row>
    <row r="414" spans="1:5" ht="249.75" customHeight="1">
      <c r="A414" s="91"/>
      <c r="B414" s="92"/>
      <c r="C414" s="92"/>
      <c r="D414" s="91"/>
      <c r="E414" s="76"/>
    </row>
    <row r="415" spans="1:5" ht="249.75" customHeight="1">
      <c r="A415" s="91"/>
      <c r="B415" s="92"/>
      <c r="C415" s="92"/>
      <c r="D415" s="91"/>
      <c r="E415" s="76"/>
    </row>
    <row r="416" spans="1:5" ht="249.75" customHeight="1">
      <c r="A416" s="91"/>
      <c r="B416" s="92"/>
      <c r="C416" s="92"/>
      <c r="D416" s="91"/>
      <c r="E416" s="76"/>
    </row>
    <row r="417" spans="1:5" ht="249.75" customHeight="1">
      <c r="A417" s="91"/>
      <c r="B417" s="92"/>
      <c r="C417" s="92"/>
      <c r="D417" s="91"/>
      <c r="E417" s="76"/>
    </row>
    <row r="418" spans="1:5" ht="249.75" customHeight="1">
      <c r="A418" s="91"/>
      <c r="B418" s="92"/>
      <c r="C418" s="92"/>
      <c r="D418" s="91"/>
      <c r="E418" s="76"/>
    </row>
    <row r="419" spans="1:5" ht="249.75" customHeight="1">
      <c r="A419" s="91"/>
      <c r="B419" s="92"/>
      <c r="C419" s="92"/>
      <c r="D419" s="91"/>
      <c r="E419" s="76"/>
    </row>
    <row r="420" spans="1:5" ht="249.75" customHeight="1">
      <c r="A420" s="91"/>
      <c r="B420" s="92"/>
      <c r="C420" s="92"/>
      <c r="D420" s="91"/>
      <c r="E420" s="76"/>
    </row>
    <row r="421" spans="1:5" ht="249.75" customHeight="1">
      <c r="A421" s="91"/>
      <c r="B421" s="92"/>
      <c r="C421" s="92"/>
      <c r="D421" s="91"/>
      <c r="E421" s="76"/>
    </row>
    <row r="422" spans="1:5" ht="249.75" customHeight="1">
      <c r="A422" s="91"/>
      <c r="B422" s="92"/>
      <c r="C422" s="92"/>
      <c r="D422" s="91"/>
      <c r="E422" s="76"/>
    </row>
    <row r="423" spans="1:5" ht="249.75" customHeight="1">
      <c r="A423" s="91"/>
      <c r="B423" s="92"/>
      <c r="C423" s="92"/>
      <c r="D423" s="91"/>
      <c r="E423" s="76"/>
    </row>
    <row r="424" spans="1:5" ht="249.75" customHeight="1">
      <c r="A424" s="91"/>
      <c r="B424" s="92"/>
      <c r="C424" s="92"/>
      <c r="D424" s="91"/>
      <c r="E424" s="76"/>
    </row>
    <row r="425" spans="1:5" ht="249.75" customHeight="1">
      <c r="A425" s="91"/>
      <c r="B425" s="92"/>
      <c r="C425" s="92"/>
      <c r="D425" s="91"/>
      <c r="E425" s="76"/>
    </row>
    <row r="426" spans="1:5" ht="249.75" customHeight="1">
      <c r="A426" s="91"/>
      <c r="B426" s="92"/>
      <c r="C426" s="92"/>
      <c r="D426" s="91"/>
      <c r="E426" s="76"/>
    </row>
    <row r="427" spans="1:5" ht="249.75" customHeight="1">
      <c r="A427" s="91"/>
      <c r="B427" s="92"/>
      <c r="C427" s="92"/>
      <c r="D427" s="91"/>
      <c r="E427" s="76"/>
    </row>
    <row r="428" spans="1:5" ht="249.75" customHeight="1">
      <c r="A428" s="91"/>
      <c r="B428" s="92"/>
      <c r="C428" s="92"/>
      <c r="D428" s="91"/>
      <c r="E428" s="76"/>
    </row>
    <row r="429" spans="1:5" ht="249.75" customHeight="1">
      <c r="A429" s="91"/>
      <c r="B429" s="92"/>
      <c r="C429" s="92"/>
      <c r="D429" s="91"/>
      <c r="E429" s="76"/>
    </row>
    <row r="430" spans="1:5" ht="249.75" customHeight="1">
      <c r="A430" s="91"/>
      <c r="B430" s="92"/>
      <c r="C430" s="92"/>
      <c r="D430" s="91"/>
      <c r="E430" s="76"/>
    </row>
    <row r="431" spans="1:5" ht="249.75" customHeight="1">
      <c r="A431" s="91"/>
      <c r="B431" s="92"/>
      <c r="C431" s="92"/>
      <c r="D431" s="91"/>
      <c r="E431" s="76"/>
    </row>
    <row r="432" spans="1:5" ht="249.75" customHeight="1">
      <c r="A432" s="91"/>
      <c r="B432" s="92"/>
      <c r="C432" s="92"/>
      <c r="D432" s="91"/>
      <c r="E432" s="76"/>
    </row>
    <row r="433" spans="1:5" ht="249.75" customHeight="1">
      <c r="A433" s="91"/>
      <c r="B433" s="92"/>
      <c r="C433" s="92"/>
      <c r="D433" s="91"/>
      <c r="E433" s="76"/>
    </row>
    <row r="434" spans="1:5" ht="249.75" customHeight="1">
      <c r="A434" s="91"/>
      <c r="B434" s="92"/>
      <c r="C434" s="92"/>
      <c r="D434" s="91"/>
      <c r="E434" s="76"/>
    </row>
    <row r="435" spans="1:5" ht="249.75" customHeight="1">
      <c r="A435" s="91"/>
      <c r="B435" s="92"/>
      <c r="C435" s="92"/>
      <c r="D435" s="91"/>
      <c r="E435" s="76"/>
    </row>
    <row r="436" spans="1:5" ht="249.75" customHeight="1">
      <c r="A436" s="91"/>
      <c r="B436" s="92"/>
      <c r="C436" s="92"/>
      <c r="D436" s="91"/>
      <c r="E436" s="76"/>
    </row>
    <row r="437" spans="1:5" ht="249.75" customHeight="1">
      <c r="A437" s="91"/>
      <c r="B437" s="92"/>
      <c r="C437" s="92"/>
      <c r="D437" s="91"/>
      <c r="E437" s="76"/>
    </row>
    <row r="438" spans="1:5" ht="249.75" customHeight="1">
      <c r="A438" s="91"/>
      <c r="B438" s="92"/>
      <c r="C438" s="92"/>
      <c r="D438" s="91"/>
      <c r="E438" s="76"/>
    </row>
    <row r="439" spans="1:5" ht="249.75" customHeight="1">
      <c r="A439" s="91"/>
      <c r="B439" s="92"/>
      <c r="C439" s="92"/>
      <c r="D439" s="91"/>
      <c r="E439" s="76"/>
    </row>
    <row r="440" spans="1:5" ht="249.75" customHeight="1">
      <c r="A440" s="91"/>
      <c r="B440" s="92"/>
      <c r="C440" s="92"/>
      <c r="D440" s="91"/>
      <c r="E440" s="76"/>
    </row>
    <row r="441" spans="1:5" ht="249.75" customHeight="1">
      <c r="A441" s="91"/>
      <c r="B441" s="92"/>
      <c r="C441" s="92"/>
      <c r="D441" s="91"/>
      <c r="E441" s="76"/>
    </row>
    <row r="442" spans="1:5" ht="249.75" customHeight="1">
      <c r="A442" s="91"/>
      <c r="B442" s="92"/>
      <c r="C442" s="92"/>
      <c r="D442" s="91"/>
      <c r="E442" s="76"/>
    </row>
    <row r="443" spans="1:5" ht="249.75" customHeight="1">
      <c r="A443" s="91"/>
      <c r="B443" s="92"/>
      <c r="C443" s="92"/>
      <c r="D443" s="91"/>
      <c r="E443" s="76"/>
    </row>
    <row r="444" spans="1:5" ht="249.75" customHeight="1">
      <c r="A444" s="91"/>
      <c r="B444" s="92"/>
      <c r="C444" s="92"/>
      <c r="D444" s="91"/>
      <c r="E444" s="76"/>
    </row>
    <row r="445" spans="1:5" ht="249.75" customHeight="1">
      <c r="A445" s="91"/>
      <c r="B445" s="92"/>
      <c r="C445" s="92"/>
      <c r="D445" s="91"/>
      <c r="E445" s="76"/>
    </row>
    <row r="446" spans="1:5" ht="249.75" customHeight="1">
      <c r="A446" s="91"/>
      <c r="B446" s="92"/>
      <c r="C446" s="92"/>
      <c r="D446" s="91"/>
      <c r="E446" s="76"/>
    </row>
    <row r="447" spans="1:5" ht="249.75" customHeight="1">
      <c r="A447" s="91"/>
      <c r="B447" s="92"/>
      <c r="C447" s="92"/>
      <c r="D447" s="91"/>
      <c r="E447" s="76"/>
    </row>
    <row r="448" spans="1:5" ht="249.75" customHeight="1">
      <c r="A448" s="91"/>
      <c r="B448" s="92"/>
      <c r="C448" s="92"/>
      <c r="D448" s="91"/>
      <c r="E448" s="76"/>
    </row>
    <row r="449" spans="1:5" ht="249.75" customHeight="1">
      <c r="A449" s="91"/>
      <c r="B449" s="92"/>
      <c r="C449" s="92"/>
      <c r="D449" s="91"/>
      <c r="E449" s="76"/>
    </row>
    <row r="450" spans="1:5" ht="249.75" customHeight="1">
      <c r="A450" s="91"/>
      <c r="B450" s="92"/>
      <c r="C450" s="92"/>
      <c r="D450" s="91"/>
      <c r="E450" s="76"/>
    </row>
    <row r="451" spans="1:5" ht="249.75" customHeight="1">
      <c r="A451" s="91"/>
      <c r="B451" s="92"/>
      <c r="C451" s="92"/>
      <c r="D451" s="91"/>
      <c r="E451" s="76"/>
    </row>
    <row r="452" spans="1:5" ht="249.75" customHeight="1">
      <c r="A452" s="91"/>
      <c r="B452" s="92"/>
      <c r="C452" s="92"/>
      <c r="D452" s="91"/>
      <c r="E452" s="76"/>
    </row>
    <row r="453" spans="1:5" ht="249.75" customHeight="1">
      <c r="A453" s="91"/>
      <c r="B453" s="92"/>
      <c r="C453" s="92"/>
      <c r="D453" s="91"/>
      <c r="E453" s="76"/>
    </row>
    <row r="454" spans="1:5" ht="249.75" customHeight="1">
      <c r="A454" s="91"/>
      <c r="B454" s="92"/>
      <c r="C454" s="92"/>
      <c r="D454" s="91"/>
      <c r="E454" s="76"/>
    </row>
    <row r="455" spans="1:5" ht="249.75" customHeight="1">
      <c r="A455" s="91"/>
      <c r="B455" s="92"/>
      <c r="C455" s="92"/>
      <c r="D455" s="91"/>
      <c r="E455" s="76"/>
    </row>
    <row r="456" spans="1:5" ht="249.75" customHeight="1">
      <c r="A456" s="91"/>
      <c r="B456" s="92"/>
      <c r="C456" s="92"/>
      <c r="D456" s="91"/>
      <c r="E456" s="76"/>
    </row>
    <row r="457" spans="1:5" ht="249.75" customHeight="1">
      <c r="A457" s="91"/>
      <c r="B457" s="92"/>
      <c r="C457" s="92"/>
      <c r="D457" s="91"/>
      <c r="E457" s="76"/>
    </row>
    <row r="458" spans="1:5" ht="249.75" customHeight="1">
      <c r="A458" s="91"/>
      <c r="B458" s="92"/>
      <c r="C458" s="92"/>
      <c r="D458" s="91"/>
      <c r="E458" s="76"/>
    </row>
    <row r="459" spans="1:5" ht="249.75" customHeight="1">
      <c r="A459" s="91"/>
      <c r="B459" s="92"/>
      <c r="C459" s="92"/>
      <c r="D459" s="91"/>
      <c r="E459" s="76"/>
    </row>
    <row r="460" spans="1:5" ht="249.75" customHeight="1">
      <c r="A460" s="91"/>
      <c r="B460" s="92"/>
      <c r="C460" s="92"/>
      <c r="D460" s="91"/>
      <c r="E460" s="76"/>
    </row>
    <row r="461" spans="1:5" ht="249.75" customHeight="1">
      <c r="A461" s="91"/>
      <c r="B461" s="92"/>
      <c r="C461" s="92"/>
      <c r="D461" s="91"/>
      <c r="E461" s="76"/>
    </row>
    <row r="462" spans="1:5" ht="249.75" customHeight="1">
      <c r="A462" s="91"/>
      <c r="B462" s="92"/>
      <c r="C462" s="92"/>
      <c r="D462" s="91"/>
      <c r="E462" s="76"/>
    </row>
    <row r="463" spans="1:5" ht="249.75" customHeight="1">
      <c r="A463" s="91"/>
      <c r="B463" s="92"/>
      <c r="C463" s="92"/>
      <c r="D463" s="91"/>
      <c r="E463" s="76"/>
    </row>
    <row r="464" spans="1:5" ht="249.75" customHeight="1">
      <c r="A464" s="91"/>
      <c r="B464" s="92"/>
      <c r="C464" s="92"/>
      <c r="D464" s="91"/>
      <c r="E464" s="76"/>
    </row>
    <row r="465" spans="1:5" ht="249.75" customHeight="1">
      <c r="A465" s="91"/>
      <c r="B465" s="92"/>
      <c r="C465" s="92"/>
      <c r="D465" s="91"/>
      <c r="E465" s="76"/>
    </row>
    <row r="466" spans="1:5" ht="249.75" customHeight="1">
      <c r="A466" s="91"/>
      <c r="B466" s="92"/>
      <c r="C466" s="92"/>
      <c r="D466" s="91"/>
      <c r="E466" s="76"/>
    </row>
    <row r="467" spans="1:5" ht="249.75" customHeight="1">
      <c r="A467" s="91"/>
      <c r="B467" s="92"/>
      <c r="C467" s="92"/>
      <c r="D467" s="91"/>
      <c r="E467" s="76"/>
    </row>
    <row r="468" spans="1:5" ht="249.75" customHeight="1">
      <c r="A468" s="91"/>
      <c r="B468" s="92"/>
      <c r="C468" s="92"/>
      <c r="D468" s="91"/>
      <c r="E468" s="76"/>
    </row>
    <row r="469" spans="1:5" ht="249.75" customHeight="1">
      <c r="A469" s="91"/>
      <c r="B469" s="92"/>
      <c r="C469" s="92"/>
      <c r="D469" s="91"/>
      <c r="E469" s="76"/>
    </row>
    <row r="470" spans="1:5" ht="249.75" customHeight="1">
      <c r="A470" s="91"/>
      <c r="B470" s="92"/>
      <c r="C470" s="92"/>
      <c r="D470" s="91"/>
      <c r="E470" s="76"/>
    </row>
    <row r="471" spans="1:5" ht="249.75" customHeight="1">
      <c r="A471" s="91"/>
      <c r="B471" s="92"/>
      <c r="C471" s="92"/>
      <c r="D471" s="91"/>
      <c r="E471" s="76"/>
    </row>
    <row r="472" spans="1:5" ht="249.75" customHeight="1">
      <c r="A472" s="91"/>
      <c r="B472" s="92"/>
      <c r="C472" s="92"/>
      <c r="D472" s="91"/>
      <c r="E472" s="76"/>
    </row>
    <row r="473" spans="1:5" ht="249.75" customHeight="1">
      <c r="A473" s="91"/>
      <c r="B473" s="92"/>
      <c r="C473" s="92"/>
      <c r="D473" s="91"/>
      <c r="E473" s="76"/>
    </row>
    <row r="474" spans="1:5" ht="249.75" customHeight="1">
      <c r="A474" s="91"/>
      <c r="B474" s="92"/>
      <c r="C474" s="92"/>
      <c r="D474" s="91"/>
      <c r="E474" s="76"/>
    </row>
    <row r="475" spans="1:5" ht="249.75" customHeight="1">
      <c r="A475" s="91"/>
      <c r="B475" s="92"/>
      <c r="C475" s="92"/>
      <c r="D475" s="91"/>
      <c r="E475" s="76"/>
    </row>
    <row r="476" spans="1:5" ht="249.75" customHeight="1">
      <c r="A476" s="91"/>
      <c r="B476" s="92"/>
      <c r="C476" s="92"/>
      <c r="D476" s="91"/>
      <c r="E476" s="76"/>
    </row>
    <row r="477" spans="1:5" ht="249.75" customHeight="1">
      <c r="A477" s="91"/>
      <c r="B477" s="92"/>
      <c r="C477" s="92"/>
      <c r="D477" s="91"/>
      <c r="E477" s="76"/>
    </row>
    <row r="478" spans="1:5" ht="249.75" customHeight="1">
      <c r="A478" s="91"/>
      <c r="B478" s="92"/>
      <c r="C478" s="92"/>
      <c r="D478" s="91"/>
      <c r="E478" s="76"/>
    </row>
    <row r="479" spans="1:5" ht="249.75" customHeight="1">
      <c r="A479" s="91"/>
      <c r="B479" s="92"/>
      <c r="C479" s="92"/>
      <c r="D479" s="91"/>
      <c r="E479" s="76"/>
    </row>
    <row r="480" spans="1:5" ht="249.75" customHeight="1">
      <c r="A480" s="91"/>
      <c r="B480" s="92"/>
      <c r="C480" s="92"/>
      <c r="D480" s="91"/>
      <c r="E480" s="76"/>
    </row>
    <row r="481" spans="1:5" ht="249.75" customHeight="1">
      <c r="A481" s="91"/>
      <c r="B481" s="92"/>
      <c r="C481" s="92"/>
      <c r="D481" s="91"/>
      <c r="E481" s="76"/>
    </row>
    <row r="482" spans="1:5" ht="249.75" customHeight="1">
      <c r="A482" s="91"/>
      <c r="B482" s="92"/>
      <c r="C482" s="92"/>
      <c r="D482" s="91"/>
      <c r="E482" s="76"/>
    </row>
    <row r="483" spans="1:5" ht="249.75" customHeight="1">
      <c r="A483" s="91"/>
      <c r="B483" s="92"/>
      <c r="C483" s="92"/>
      <c r="D483" s="91"/>
      <c r="E483" s="76"/>
    </row>
    <row r="484" spans="1:5" ht="249.75" customHeight="1">
      <c r="A484" s="91"/>
      <c r="B484" s="92"/>
      <c r="C484" s="92"/>
      <c r="D484" s="91"/>
      <c r="E484" s="76"/>
    </row>
    <row r="485" spans="1:5" ht="249.75" customHeight="1">
      <c r="A485" s="91"/>
      <c r="B485" s="92"/>
      <c r="C485" s="92"/>
      <c r="D485" s="91"/>
      <c r="E485" s="76"/>
    </row>
    <row r="486" spans="1:5" ht="249.75" customHeight="1">
      <c r="A486" s="91"/>
      <c r="B486" s="92"/>
      <c r="C486" s="92"/>
      <c r="D486" s="91"/>
      <c r="E486" s="76"/>
    </row>
    <row r="487" spans="1:5" ht="249.75" customHeight="1">
      <c r="A487" s="91"/>
      <c r="B487" s="92"/>
      <c r="C487" s="92"/>
      <c r="D487" s="91"/>
      <c r="E487" s="76"/>
    </row>
    <row r="488" spans="1:5" ht="249.75" customHeight="1">
      <c r="A488" s="91"/>
      <c r="B488" s="92"/>
      <c r="C488" s="92"/>
      <c r="D488" s="91"/>
      <c r="E488" s="76"/>
    </row>
    <row r="489" spans="1:5" ht="249.75" customHeight="1">
      <c r="A489" s="91"/>
      <c r="B489" s="92"/>
      <c r="C489" s="92"/>
      <c r="D489" s="91"/>
      <c r="E489" s="76"/>
    </row>
    <row r="490" spans="1:5" ht="249.75" customHeight="1">
      <c r="A490" s="91"/>
      <c r="B490" s="92"/>
      <c r="C490" s="92"/>
      <c r="D490" s="91"/>
      <c r="E490" s="76"/>
    </row>
    <row r="491" spans="1:5" ht="249.75" customHeight="1">
      <c r="A491" s="91"/>
      <c r="B491" s="92"/>
      <c r="C491" s="92"/>
      <c r="D491" s="91"/>
      <c r="E491" s="76"/>
    </row>
    <row r="492" spans="1:5" ht="249.75" customHeight="1">
      <c r="A492" s="91"/>
      <c r="B492" s="92"/>
      <c r="C492" s="92"/>
      <c r="D492" s="91"/>
      <c r="E492" s="76"/>
    </row>
    <row r="493" spans="1:5" ht="249.75" customHeight="1">
      <c r="A493" s="91"/>
      <c r="B493" s="92"/>
      <c r="C493" s="92"/>
      <c r="D493" s="91"/>
      <c r="E493" s="76"/>
    </row>
    <row r="494" spans="1:5" ht="249.75" customHeight="1">
      <c r="A494" s="91"/>
      <c r="B494" s="92"/>
      <c r="C494" s="92"/>
      <c r="D494" s="91"/>
      <c r="E494" s="76"/>
    </row>
    <row r="495" spans="1:5" ht="249.75" customHeight="1">
      <c r="A495" s="91"/>
      <c r="B495" s="92"/>
      <c r="C495" s="92"/>
      <c r="D495" s="91"/>
      <c r="E495" s="76"/>
    </row>
    <row r="496" spans="1:5" ht="249.75" customHeight="1">
      <c r="A496" s="91"/>
      <c r="B496" s="92"/>
      <c r="C496" s="92"/>
      <c r="D496" s="91"/>
      <c r="E496" s="76"/>
    </row>
    <row r="497" spans="1:5" ht="249.75" customHeight="1">
      <c r="A497" s="91"/>
      <c r="B497" s="92"/>
      <c r="C497" s="92"/>
      <c r="D497" s="91"/>
      <c r="E497" s="76"/>
    </row>
    <row r="498" spans="1:5" ht="249.75" customHeight="1">
      <c r="A498" s="91"/>
      <c r="B498" s="92"/>
      <c r="C498" s="92"/>
      <c r="D498" s="91"/>
      <c r="E498" s="76"/>
    </row>
    <row r="499" spans="1:5" ht="249.75" customHeight="1">
      <c r="A499" s="91"/>
      <c r="B499" s="92"/>
      <c r="C499" s="92"/>
      <c r="D499" s="91"/>
      <c r="E499" s="76"/>
    </row>
    <row r="500" spans="1:5" ht="249.75" customHeight="1">
      <c r="A500" s="91"/>
      <c r="B500" s="92"/>
      <c r="C500" s="92"/>
      <c r="D500" s="91"/>
      <c r="E500" s="76"/>
    </row>
    <row r="501" spans="1:5" ht="249.75" customHeight="1">
      <c r="A501" s="91"/>
      <c r="B501" s="92"/>
      <c r="C501" s="92"/>
      <c r="D501" s="91"/>
      <c r="E501" s="76"/>
    </row>
    <row r="502" spans="1:5" ht="249.75" customHeight="1">
      <c r="A502" s="91"/>
      <c r="B502" s="92"/>
      <c r="C502" s="92"/>
      <c r="D502" s="91"/>
      <c r="E502" s="76"/>
    </row>
    <row r="503" spans="1:5" ht="249.75" customHeight="1">
      <c r="A503" s="91"/>
      <c r="B503" s="92"/>
      <c r="C503" s="92"/>
      <c r="D503" s="91"/>
      <c r="E503" s="76"/>
    </row>
    <row r="504" spans="1:5" ht="249.75" customHeight="1">
      <c r="A504" s="91"/>
      <c r="B504" s="92"/>
      <c r="C504" s="92"/>
      <c r="D504" s="91"/>
      <c r="E504" s="76"/>
    </row>
    <row r="505" spans="1:5" ht="249.75" customHeight="1">
      <c r="A505" s="91"/>
      <c r="B505" s="92"/>
      <c r="C505" s="92"/>
      <c r="D505" s="91"/>
      <c r="E505" s="76"/>
    </row>
    <row r="506" spans="1:5" ht="249.75" customHeight="1">
      <c r="A506" s="91"/>
      <c r="B506" s="92"/>
      <c r="C506" s="92"/>
      <c r="D506" s="91"/>
      <c r="E506" s="76"/>
    </row>
    <row r="507" spans="1:5" ht="249.75" customHeight="1">
      <c r="A507" s="91"/>
      <c r="B507" s="92"/>
      <c r="C507" s="92"/>
      <c r="D507" s="91"/>
      <c r="E507" s="76"/>
    </row>
    <row r="508" spans="1:5" ht="249.75" customHeight="1">
      <c r="A508" s="91"/>
      <c r="B508" s="92"/>
      <c r="C508" s="92"/>
      <c r="D508" s="91"/>
      <c r="E508" s="76"/>
    </row>
    <row r="509" spans="1:5" ht="249.75" customHeight="1">
      <c r="A509" s="91"/>
      <c r="B509" s="92"/>
      <c r="C509" s="92"/>
      <c r="D509" s="91"/>
      <c r="E509" s="76"/>
    </row>
    <row r="510" spans="1:5" ht="249.75" customHeight="1">
      <c r="A510" s="91"/>
      <c r="B510" s="92"/>
      <c r="C510" s="92"/>
      <c r="D510" s="91"/>
      <c r="E510" s="76"/>
    </row>
    <row r="511" spans="1:5" ht="249.75" customHeight="1">
      <c r="A511" s="91"/>
      <c r="B511" s="92"/>
      <c r="C511" s="92"/>
      <c r="D511" s="91"/>
      <c r="E511" s="76"/>
    </row>
    <row r="512" spans="1:5" ht="249.75" customHeight="1">
      <c r="A512" s="91"/>
      <c r="B512" s="92"/>
      <c r="C512" s="92"/>
      <c r="D512" s="91"/>
      <c r="E512" s="76"/>
    </row>
    <row r="513" spans="1:5" ht="249.75" customHeight="1">
      <c r="A513" s="91"/>
      <c r="B513" s="92"/>
      <c r="C513" s="92"/>
      <c r="D513" s="91"/>
      <c r="E513" s="76"/>
    </row>
    <row r="514" spans="1:5" ht="249.75" customHeight="1">
      <c r="A514" s="91"/>
      <c r="B514" s="92"/>
      <c r="C514" s="92"/>
      <c r="D514" s="91"/>
      <c r="E514" s="76"/>
    </row>
    <row r="515" spans="1:5" ht="249.75" customHeight="1">
      <c r="A515" s="91"/>
      <c r="B515" s="92"/>
      <c r="C515" s="92"/>
      <c r="D515" s="91"/>
      <c r="E515" s="76"/>
    </row>
    <row r="516" spans="1:5" ht="249.75" customHeight="1">
      <c r="A516" s="91"/>
      <c r="B516" s="92"/>
      <c r="C516" s="92"/>
      <c r="D516" s="91"/>
      <c r="E516" s="76"/>
    </row>
    <row r="517" spans="1:5" ht="249.75" customHeight="1">
      <c r="A517" s="91"/>
      <c r="B517" s="92"/>
      <c r="C517" s="92"/>
      <c r="D517" s="91"/>
      <c r="E517" s="76"/>
    </row>
    <row r="518" spans="1:5" ht="249.75" customHeight="1">
      <c r="A518" s="91"/>
      <c r="B518" s="92"/>
      <c r="C518" s="92"/>
      <c r="D518" s="91"/>
      <c r="E518" s="76"/>
    </row>
    <row r="519" spans="1:5" ht="249.75" customHeight="1">
      <c r="A519" s="91"/>
      <c r="B519" s="92"/>
      <c r="C519" s="92"/>
      <c r="D519" s="91"/>
      <c r="E519" s="76"/>
    </row>
    <row r="520" spans="1:5" ht="249.75" customHeight="1">
      <c r="A520" s="91"/>
      <c r="B520" s="92"/>
      <c r="C520" s="92"/>
      <c r="D520" s="91"/>
      <c r="E520" s="76"/>
    </row>
    <row r="521" spans="1:5" ht="249.75" customHeight="1">
      <c r="A521" s="91"/>
      <c r="B521" s="92"/>
      <c r="C521" s="92"/>
      <c r="D521" s="91"/>
      <c r="E521" s="76"/>
    </row>
    <row r="522" spans="1:5" ht="249.75" customHeight="1">
      <c r="A522" s="91"/>
      <c r="B522" s="92"/>
      <c r="C522" s="92"/>
      <c r="D522" s="91"/>
      <c r="E522" s="76"/>
    </row>
    <row r="523" spans="1:5" ht="249.75" customHeight="1">
      <c r="A523" s="91"/>
      <c r="B523" s="92"/>
      <c r="C523" s="92"/>
      <c r="D523" s="91"/>
      <c r="E523" s="76"/>
    </row>
    <row r="524" spans="1:5" ht="249.75" customHeight="1">
      <c r="A524" s="91"/>
      <c r="B524" s="92"/>
      <c r="C524" s="92"/>
      <c r="D524" s="91"/>
      <c r="E524" s="76"/>
    </row>
    <row r="525" spans="1:5" ht="249.75" customHeight="1">
      <c r="A525" s="91"/>
      <c r="B525" s="92"/>
      <c r="C525" s="92"/>
      <c r="D525" s="91"/>
      <c r="E525" s="76"/>
    </row>
    <row r="526" spans="1:5" ht="249.75" customHeight="1">
      <c r="A526" s="91"/>
      <c r="B526" s="92"/>
      <c r="C526" s="92"/>
      <c r="D526" s="91"/>
      <c r="E526" s="76"/>
    </row>
    <row r="527" spans="1:5" ht="249.75" customHeight="1">
      <c r="A527" s="91"/>
      <c r="B527" s="92"/>
      <c r="C527" s="92"/>
      <c r="D527" s="91"/>
      <c r="E527" s="76"/>
    </row>
    <row r="528" spans="1:5" ht="249.75" customHeight="1">
      <c r="A528" s="91"/>
      <c r="B528" s="92"/>
      <c r="C528" s="92"/>
      <c r="D528" s="91"/>
      <c r="E528" s="76"/>
    </row>
    <row r="529" spans="1:5" ht="249.75" customHeight="1">
      <c r="A529" s="91"/>
      <c r="B529" s="92"/>
      <c r="C529" s="92"/>
      <c r="D529" s="91"/>
      <c r="E529" s="76"/>
    </row>
    <row r="530" spans="1:5" ht="249.75" customHeight="1">
      <c r="A530" s="91"/>
      <c r="B530" s="92"/>
      <c r="C530" s="92"/>
      <c r="D530" s="91"/>
      <c r="E530" s="76"/>
    </row>
    <row r="531" spans="1:5" ht="249.75" customHeight="1">
      <c r="A531" s="91"/>
      <c r="B531" s="92"/>
      <c r="C531" s="92"/>
      <c r="D531" s="91"/>
      <c r="E531" s="76"/>
    </row>
    <row r="532" spans="1:5" ht="249.75" customHeight="1">
      <c r="A532" s="91"/>
      <c r="B532" s="92"/>
      <c r="C532" s="92"/>
      <c r="D532" s="91"/>
      <c r="E532" s="76"/>
    </row>
    <row r="533" spans="1:5" ht="249.75" customHeight="1">
      <c r="A533" s="91"/>
      <c r="B533" s="92"/>
      <c r="C533" s="92"/>
      <c r="D533" s="91"/>
      <c r="E533" s="76"/>
    </row>
    <row r="534" spans="1:5" ht="249.75" customHeight="1">
      <c r="A534" s="91"/>
      <c r="B534" s="92"/>
      <c r="C534" s="92"/>
      <c r="D534" s="91"/>
      <c r="E534" s="76"/>
    </row>
    <row r="535" spans="1:5" ht="249.75" customHeight="1">
      <c r="A535" s="91"/>
      <c r="B535" s="92"/>
      <c r="C535" s="92"/>
      <c r="D535" s="91"/>
      <c r="E535" s="76"/>
    </row>
    <row r="536" spans="1:5" ht="249.75" customHeight="1">
      <c r="A536" s="91"/>
      <c r="B536" s="92"/>
      <c r="C536" s="92"/>
      <c r="D536" s="91"/>
      <c r="E536" s="76"/>
    </row>
    <row r="537" spans="1:5" ht="249.75" customHeight="1">
      <c r="A537" s="91"/>
      <c r="B537" s="92"/>
      <c r="C537" s="92"/>
      <c r="D537" s="91"/>
      <c r="E537" s="76"/>
    </row>
    <row r="538" spans="1:5" ht="249.75" customHeight="1">
      <c r="A538" s="91"/>
      <c r="B538" s="92"/>
      <c r="C538" s="92"/>
      <c r="D538" s="91"/>
      <c r="E538" s="76"/>
    </row>
    <row r="539" spans="1:5" ht="249.75" customHeight="1">
      <c r="A539" s="91"/>
      <c r="B539" s="92"/>
      <c r="C539" s="92"/>
      <c r="D539" s="91"/>
      <c r="E539" s="76"/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室分验收记录单</vt:lpstr>
      <vt:lpstr>性能验收测试表格</vt:lpstr>
      <vt:lpstr>性能验收覆盖效果图</vt:lpstr>
      <vt:lpstr>楼层验收</vt:lpstr>
      <vt:lpstr>楼层覆盖效果图</vt:lpstr>
      <vt:lpstr>站点验收RRU及合路器勘测报告</vt:lpstr>
      <vt:lpstr>遗留问题汇总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2017-11-16T05:17:27Z</dcterms:modified>
</cp:coreProperties>
</file>