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dsys\"/>
    </mc:Choice>
  </mc:AlternateContent>
  <bookViews>
    <workbookView xWindow="0" yWindow="0" windowWidth="20490" windowHeight="8370"/>
  </bookViews>
  <sheets>
    <sheet name="data" sheetId="2" r:id="rId1"/>
    <sheet name="原本" sheetId="3" r:id="rId2"/>
  </sheets>
  <calcPr calcId="152511"/>
</workbook>
</file>

<file path=xl/calcChain.xml><?xml version="1.0" encoding="utf-8"?>
<calcChain xmlns="http://schemas.openxmlformats.org/spreadsheetml/2006/main">
  <c r="T1501" i="3" l="1"/>
  <c r="S1501" i="3"/>
  <c r="U1501" i="3" s="1"/>
  <c r="M1501" i="3"/>
  <c r="T1500" i="3"/>
  <c r="S1500" i="3"/>
  <c r="M1500" i="3"/>
  <c r="T1499" i="3"/>
  <c r="S1499" i="3"/>
  <c r="U1499" i="3" s="1"/>
  <c r="M1499" i="3"/>
  <c r="T1498" i="3"/>
  <c r="S1498" i="3"/>
  <c r="M1498" i="3"/>
  <c r="T1497" i="3"/>
  <c r="S1497" i="3"/>
  <c r="U1497" i="3" s="1"/>
  <c r="M1497" i="3"/>
  <c r="T1496" i="3"/>
  <c r="S1496" i="3"/>
  <c r="M1496" i="3"/>
  <c r="T1495" i="3"/>
  <c r="S1495" i="3"/>
  <c r="U1495" i="3" s="1"/>
  <c r="M1495" i="3"/>
  <c r="T1494" i="3"/>
  <c r="S1494" i="3"/>
  <c r="M1494" i="3"/>
  <c r="T1493" i="3"/>
  <c r="S1493" i="3"/>
  <c r="U1493" i="3" s="1"/>
  <c r="M1493" i="3"/>
  <c r="T1492" i="3"/>
  <c r="S1492" i="3"/>
  <c r="M1492" i="3"/>
  <c r="T1491" i="3"/>
  <c r="S1491" i="3"/>
  <c r="U1491" i="3" s="1"/>
  <c r="M1491" i="3"/>
  <c r="T1490" i="3"/>
  <c r="S1490" i="3"/>
  <c r="M1490" i="3"/>
  <c r="T1489" i="3"/>
  <c r="S1489" i="3"/>
  <c r="U1489" i="3" s="1"/>
  <c r="M1489" i="3"/>
  <c r="T1488" i="3"/>
  <c r="S1488" i="3"/>
  <c r="M1488" i="3"/>
  <c r="T1487" i="3"/>
  <c r="S1487" i="3"/>
  <c r="U1487" i="3" s="1"/>
  <c r="M1487" i="3"/>
  <c r="T1486" i="3"/>
  <c r="S1486" i="3"/>
  <c r="M1486" i="3"/>
  <c r="T1485" i="3"/>
  <c r="S1485" i="3"/>
  <c r="U1485" i="3" s="1"/>
  <c r="M1485" i="3"/>
  <c r="T1484" i="3"/>
  <c r="S1484" i="3"/>
  <c r="M1484" i="3"/>
  <c r="T1483" i="3"/>
  <c r="S1483" i="3"/>
  <c r="U1483" i="3" s="1"/>
  <c r="M1483" i="3"/>
  <c r="T1482" i="3"/>
  <c r="S1482" i="3"/>
  <c r="M1482" i="3"/>
  <c r="T1481" i="3"/>
  <c r="S1481" i="3"/>
  <c r="U1481" i="3" s="1"/>
  <c r="M1481" i="3"/>
  <c r="T1480" i="3"/>
  <c r="S1480" i="3"/>
  <c r="M1480" i="3"/>
  <c r="T1479" i="3"/>
  <c r="S1479" i="3"/>
  <c r="U1479" i="3" s="1"/>
  <c r="M1479" i="3"/>
  <c r="T1478" i="3"/>
  <c r="S1478" i="3"/>
  <c r="M1478" i="3"/>
  <c r="T1477" i="3"/>
  <c r="S1477" i="3"/>
  <c r="U1477" i="3" s="1"/>
  <c r="M1477" i="3"/>
  <c r="T1476" i="3"/>
  <c r="S1476" i="3"/>
  <c r="M1476" i="3"/>
  <c r="T1475" i="3"/>
  <c r="S1475" i="3"/>
  <c r="U1475" i="3" s="1"/>
  <c r="M1475" i="3"/>
  <c r="T1474" i="3"/>
  <c r="S1474" i="3"/>
  <c r="M1474" i="3"/>
  <c r="T1473" i="3"/>
  <c r="S1473" i="3"/>
  <c r="U1473" i="3" s="1"/>
  <c r="M1473" i="3"/>
  <c r="T1472" i="3"/>
  <c r="S1472" i="3"/>
  <c r="M1472" i="3"/>
  <c r="T1471" i="3"/>
  <c r="S1471" i="3"/>
  <c r="U1471" i="3" s="1"/>
  <c r="M1471" i="3"/>
  <c r="T1470" i="3"/>
  <c r="S1470" i="3"/>
  <c r="M1470" i="3"/>
  <c r="T1469" i="3"/>
  <c r="S1469" i="3"/>
  <c r="U1469" i="3" s="1"/>
  <c r="M1469" i="3"/>
  <c r="T1468" i="3"/>
  <c r="S1468" i="3"/>
  <c r="M1468" i="3"/>
  <c r="T1467" i="3"/>
  <c r="S1467" i="3"/>
  <c r="U1467" i="3" s="1"/>
  <c r="M1467" i="3"/>
  <c r="T1466" i="3"/>
  <c r="S1466" i="3"/>
  <c r="M1466" i="3"/>
  <c r="T1465" i="3"/>
  <c r="S1465" i="3"/>
  <c r="U1465" i="3" s="1"/>
  <c r="M1465" i="3"/>
  <c r="T1464" i="3"/>
  <c r="S1464" i="3"/>
  <c r="M1464" i="3"/>
  <c r="T1463" i="3"/>
  <c r="S1463" i="3"/>
  <c r="U1463" i="3" s="1"/>
  <c r="M1463" i="3"/>
  <c r="T1462" i="3"/>
  <c r="S1462" i="3"/>
  <c r="M1462" i="3"/>
  <c r="T1461" i="3"/>
  <c r="S1461" i="3"/>
  <c r="U1461" i="3" s="1"/>
  <c r="M1461" i="3"/>
  <c r="T1460" i="3"/>
  <c r="S1460" i="3"/>
  <c r="M1460" i="3"/>
  <c r="T1459" i="3"/>
  <c r="S1459" i="3"/>
  <c r="U1459" i="3" s="1"/>
  <c r="M1459" i="3"/>
  <c r="T1458" i="3"/>
  <c r="S1458" i="3"/>
  <c r="M1458" i="3"/>
  <c r="T1457" i="3"/>
  <c r="S1457" i="3"/>
  <c r="U1457" i="3" s="1"/>
  <c r="M1457" i="3"/>
  <c r="T1456" i="3"/>
  <c r="S1456" i="3"/>
  <c r="M1456" i="3"/>
  <c r="T1455" i="3"/>
  <c r="S1455" i="3"/>
  <c r="U1455" i="3" s="1"/>
  <c r="M1455" i="3"/>
  <c r="T1454" i="3"/>
  <c r="S1454" i="3"/>
  <c r="M1454" i="3"/>
  <c r="T1453" i="3"/>
  <c r="S1453" i="3"/>
  <c r="U1453" i="3" s="1"/>
  <c r="M1453" i="3"/>
  <c r="T1452" i="3"/>
  <c r="S1452" i="3"/>
  <c r="M1452" i="3"/>
  <c r="T1451" i="3"/>
  <c r="S1451" i="3"/>
  <c r="U1451" i="3" s="1"/>
  <c r="M1451" i="3"/>
  <c r="T1450" i="3"/>
  <c r="S1450" i="3"/>
  <c r="M1450" i="3"/>
  <c r="T1449" i="3"/>
  <c r="S1449" i="3"/>
  <c r="U1449" i="3" s="1"/>
  <c r="M1449" i="3"/>
  <c r="T1448" i="3"/>
  <c r="S1448" i="3"/>
  <c r="M1448" i="3"/>
  <c r="T1447" i="3"/>
  <c r="S1447" i="3"/>
  <c r="U1447" i="3" s="1"/>
  <c r="M1447" i="3"/>
  <c r="T1446" i="3"/>
  <c r="S1446" i="3"/>
  <c r="M1446" i="3"/>
  <c r="T1445" i="3"/>
  <c r="S1445" i="3"/>
  <c r="U1445" i="3" s="1"/>
  <c r="M1445" i="3"/>
  <c r="T1444" i="3"/>
  <c r="S1444" i="3"/>
  <c r="M1444" i="3"/>
  <c r="T1443" i="3"/>
  <c r="S1443" i="3"/>
  <c r="U1443" i="3" s="1"/>
  <c r="M1443" i="3"/>
  <c r="T1442" i="3"/>
  <c r="S1442" i="3"/>
  <c r="M1442" i="3"/>
  <c r="T1441" i="3"/>
  <c r="S1441" i="3"/>
  <c r="U1441" i="3" s="1"/>
  <c r="M1441" i="3"/>
  <c r="T1440" i="3"/>
  <c r="S1440" i="3"/>
  <c r="M1440" i="3"/>
  <c r="T1439" i="3"/>
  <c r="S1439" i="3"/>
  <c r="U1439" i="3" s="1"/>
  <c r="M1439" i="3"/>
  <c r="T1438" i="3"/>
  <c r="S1438" i="3"/>
  <c r="M1438" i="3"/>
  <c r="T1437" i="3"/>
  <c r="S1437" i="3"/>
  <c r="U1437" i="3" s="1"/>
  <c r="M1437" i="3"/>
  <c r="T1436" i="3"/>
  <c r="S1436" i="3"/>
  <c r="M1436" i="3"/>
  <c r="T1435" i="3"/>
  <c r="S1435" i="3"/>
  <c r="U1435" i="3" s="1"/>
  <c r="M1435" i="3"/>
  <c r="T1434" i="3"/>
  <c r="S1434" i="3"/>
  <c r="M1434" i="3"/>
  <c r="T1433" i="3"/>
  <c r="S1433" i="3"/>
  <c r="U1433" i="3" s="1"/>
  <c r="M1433" i="3"/>
  <c r="T1432" i="3"/>
  <c r="S1432" i="3"/>
  <c r="M1432" i="3"/>
  <c r="T1431" i="3"/>
  <c r="S1431" i="3"/>
  <c r="U1431" i="3" s="1"/>
  <c r="M1431" i="3"/>
  <c r="T1430" i="3"/>
  <c r="S1430" i="3"/>
  <c r="M1430" i="3"/>
  <c r="T1429" i="3"/>
  <c r="S1429" i="3"/>
  <c r="U1429" i="3" s="1"/>
  <c r="M1429" i="3"/>
  <c r="T1428" i="3"/>
  <c r="S1428" i="3"/>
  <c r="M1428" i="3"/>
  <c r="T1427" i="3"/>
  <c r="S1427" i="3"/>
  <c r="U1427" i="3" s="1"/>
  <c r="M1427" i="3"/>
  <c r="T1426" i="3"/>
  <c r="S1426" i="3"/>
  <c r="M1426" i="3"/>
  <c r="M1425" i="3"/>
  <c r="M1424" i="3"/>
  <c r="T1423" i="3"/>
  <c r="S1423" i="3"/>
  <c r="U1423" i="3" s="1"/>
  <c r="M1423" i="3"/>
  <c r="T1422" i="3"/>
  <c r="S1422" i="3"/>
  <c r="M1422" i="3"/>
  <c r="T1421" i="3"/>
  <c r="S1421" i="3"/>
  <c r="U1421" i="3" s="1"/>
  <c r="M1421" i="3"/>
  <c r="T1420" i="3"/>
  <c r="S1420" i="3"/>
  <c r="M1420" i="3"/>
  <c r="T1419" i="3"/>
  <c r="S1419" i="3"/>
  <c r="U1419" i="3" s="1"/>
  <c r="M1419" i="3"/>
  <c r="T1418" i="3"/>
  <c r="S1418" i="3"/>
  <c r="M1418" i="3"/>
  <c r="J1418" i="3"/>
  <c r="T1417" i="3"/>
  <c r="S1417" i="3"/>
  <c r="U1417" i="3" s="1"/>
  <c r="M1417" i="3"/>
  <c r="J1417" i="3"/>
  <c r="T1416" i="3"/>
  <c r="S1416" i="3"/>
  <c r="U1416" i="3" s="1"/>
  <c r="M1416" i="3"/>
  <c r="J1416" i="3"/>
  <c r="T1415" i="3"/>
  <c r="S1415" i="3"/>
  <c r="U1415" i="3" s="1"/>
  <c r="M1415" i="3"/>
  <c r="J1415" i="3"/>
  <c r="T1414" i="3"/>
  <c r="S1414" i="3"/>
  <c r="M1414" i="3"/>
  <c r="T1413" i="3"/>
  <c r="S1413" i="3"/>
  <c r="U1413" i="3" s="1"/>
  <c r="M1413" i="3"/>
  <c r="J1413" i="3"/>
  <c r="T1412" i="3"/>
  <c r="S1412" i="3"/>
  <c r="M1412" i="3"/>
  <c r="J1410" i="3" s="1"/>
  <c r="J1412" i="3"/>
  <c r="T1411" i="3"/>
  <c r="S1411" i="3"/>
  <c r="U1411" i="3" s="1"/>
  <c r="M1411" i="3"/>
  <c r="J1411" i="3"/>
  <c r="T1410" i="3"/>
  <c r="S1410" i="3"/>
  <c r="U1410" i="3" s="1"/>
  <c r="M1410" i="3"/>
  <c r="T1409" i="3"/>
  <c r="S1409" i="3"/>
  <c r="U1409" i="3" s="1"/>
  <c r="M1409" i="3"/>
  <c r="T1408" i="3"/>
  <c r="S1408" i="3"/>
  <c r="U1408" i="3" s="1"/>
  <c r="M1408" i="3"/>
  <c r="J1408" i="3"/>
  <c r="T1407" i="3"/>
  <c r="S1407" i="3"/>
  <c r="U1407" i="3" s="1"/>
  <c r="M1407" i="3"/>
  <c r="J1407" i="3"/>
  <c r="T1406" i="3"/>
  <c r="S1406" i="3"/>
  <c r="U1406" i="3" s="1"/>
  <c r="M1406" i="3"/>
  <c r="J1406" i="3"/>
  <c r="T1405" i="3"/>
  <c r="S1405" i="3"/>
  <c r="M1405" i="3"/>
  <c r="J1405" i="3"/>
  <c r="T1404" i="3"/>
  <c r="S1404" i="3"/>
  <c r="U1404" i="3" s="1"/>
  <c r="M1404" i="3"/>
  <c r="J1404" i="3"/>
  <c r="T1403" i="3"/>
  <c r="S1403" i="3"/>
  <c r="U1403" i="3" s="1"/>
  <c r="M1403" i="3"/>
  <c r="J1403" i="3"/>
  <c r="T1402" i="3"/>
  <c r="S1402" i="3"/>
  <c r="U1402" i="3" s="1"/>
  <c r="M1402" i="3"/>
  <c r="J1402" i="3"/>
  <c r="T1401" i="3"/>
  <c r="S1401" i="3"/>
  <c r="M1401" i="3"/>
  <c r="J1401" i="3"/>
  <c r="T1400" i="3"/>
  <c r="S1400" i="3"/>
  <c r="U1400" i="3" s="1"/>
  <c r="M1400" i="3"/>
  <c r="J1400" i="3"/>
  <c r="T1399" i="3"/>
  <c r="S1399" i="3"/>
  <c r="U1399" i="3" s="1"/>
  <c r="M1399" i="3"/>
  <c r="J1399" i="3"/>
  <c r="T1398" i="3"/>
  <c r="S1398" i="3"/>
  <c r="U1398" i="3" s="1"/>
  <c r="M1398" i="3"/>
  <c r="J1398" i="3"/>
  <c r="T1397" i="3"/>
  <c r="S1397" i="3"/>
  <c r="M1397" i="3"/>
  <c r="J1394" i="3" s="1"/>
  <c r="J1397" i="3"/>
  <c r="T1396" i="3"/>
  <c r="S1396" i="3"/>
  <c r="U1396" i="3" s="1"/>
  <c r="M1396" i="3"/>
  <c r="J1396" i="3"/>
  <c r="T1395" i="3"/>
  <c r="S1395" i="3"/>
  <c r="U1395" i="3" s="1"/>
  <c r="M1395" i="3"/>
  <c r="J1395" i="3"/>
  <c r="T1394" i="3"/>
  <c r="S1394" i="3"/>
  <c r="U1394" i="3" s="1"/>
  <c r="M1394" i="3"/>
  <c r="T1393" i="3"/>
  <c r="S1393" i="3"/>
  <c r="M1393" i="3"/>
  <c r="J1393" i="3"/>
  <c r="T1392" i="3"/>
  <c r="S1392" i="3"/>
  <c r="U1392" i="3" s="1"/>
  <c r="M1392" i="3"/>
  <c r="J1392" i="3"/>
  <c r="T1391" i="3"/>
  <c r="S1391" i="3"/>
  <c r="U1391" i="3" s="1"/>
  <c r="M1391" i="3"/>
  <c r="J1391" i="3"/>
  <c r="T1390" i="3"/>
  <c r="S1390" i="3"/>
  <c r="U1390" i="3" s="1"/>
  <c r="M1390" i="3"/>
  <c r="J1390" i="3"/>
  <c r="T1389" i="3"/>
  <c r="S1389" i="3"/>
  <c r="M1389" i="3"/>
  <c r="J1389" i="3"/>
  <c r="T1388" i="3"/>
  <c r="S1388" i="3"/>
  <c r="U1388" i="3" s="1"/>
  <c r="M1388" i="3"/>
  <c r="T1387" i="3"/>
  <c r="S1387" i="3"/>
  <c r="U1387" i="3" s="1"/>
  <c r="M1387" i="3"/>
  <c r="T1386" i="3"/>
  <c r="S1386" i="3"/>
  <c r="U1386" i="3" s="1"/>
  <c r="M1386" i="3"/>
  <c r="T1385" i="3"/>
  <c r="S1385" i="3"/>
  <c r="U1385" i="3" s="1"/>
  <c r="M1385" i="3"/>
  <c r="T1384" i="3"/>
  <c r="S1384" i="3"/>
  <c r="U1384" i="3" s="1"/>
  <c r="M1384" i="3"/>
  <c r="T1383" i="3"/>
  <c r="S1383" i="3"/>
  <c r="U1383" i="3" s="1"/>
  <c r="M1383" i="3"/>
  <c r="T1382" i="3"/>
  <c r="S1382" i="3"/>
  <c r="U1382" i="3" s="1"/>
  <c r="M1382" i="3"/>
  <c r="T1381" i="3"/>
  <c r="S1381" i="3"/>
  <c r="U1381" i="3" s="1"/>
  <c r="M1381" i="3"/>
  <c r="T1380" i="3"/>
  <c r="S1380" i="3"/>
  <c r="U1380" i="3" s="1"/>
  <c r="M1380" i="3"/>
  <c r="J1380" i="3"/>
  <c r="T1379" i="3"/>
  <c r="S1379" i="3"/>
  <c r="U1379" i="3" s="1"/>
  <c r="M1379" i="3"/>
  <c r="J1379" i="3"/>
  <c r="T1378" i="3"/>
  <c r="S1378" i="3"/>
  <c r="U1378" i="3" s="1"/>
  <c r="M1378" i="3"/>
  <c r="J1378" i="3"/>
  <c r="T1377" i="3"/>
  <c r="S1377" i="3"/>
  <c r="M1377" i="3"/>
  <c r="J1377" i="3"/>
  <c r="T1376" i="3"/>
  <c r="S1376" i="3"/>
  <c r="U1376" i="3" s="1"/>
  <c r="M1376" i="3"/>
  <c r="J1376" i="3"/>
  <c r="T1375" i="3"/>
  <c r="S1375" i="3"/>
  <c r="U1375" i="3" s="1"/>
  <c r="M1375" i="3"/>
  <c r="J1375" i="3"/>
  <c r="T1374" i="3"/>
  <c r="S1374" i="3"/>
  <c r="U1374" i="3" s="1"/>
  <c r="M1374" i="3"/>
  <c r="T1373" i="3"/>
  <c r="S1373" i="3"/>
  <c r="U1373" i="3" s="1"/>
  <c r="M1373" i="3"/>
  <c r="J1373" i="3"/>
  <c r="T1372" i="3"/>
  <c r="S1372" i="3"/>
  <c r="M1372" i="3"/>
  <c r="J1372" i="3"/>
  <c r="T1371" i="3"/>
  <c r="S1371" i="3"/>
  <c r="U1371" i="3" s="1"/>
  <c r="M1371" i="3"/>
  <c r="J1371" i="3"/>
  <c r="T1370" i="3"/>
  <c r="S1370" i="3"/>
  <c r="U1370" i="3" s="1"/>
  <c r="M1370" i="3"/>
  <c r="J1370" i="3"/>
  <c r="T1369" i="3"/>
  <c r="S1369" i="3"/>
  <c r="U1369" i="3" s="1"/>
  <c r="M1369" i="3"/>
  <c r="T1368" i="3"/>
  <c r="S1368" i="3"/>
  <c r="U1368" i="3" s="1"/>
  <c r="M1368" i="3"/>
  <c r="J1368" i="3"/>
  <c r="T1367" i="3"/>
  <c r="S1367" i="3"/>
  <c r="M1367" i="3"/>
  <c r="J1367" i="3"/>
  <c r="T1366" i="3"/>
  <c r="S1366" i="3"/>
  <c r="U1366" i="3" s="1"/>
  <c r="M1366" i="3"/>
  <c r="J1366" i="3"/>
  <c r="T1365" i="3"/>
  <c r="S1365" i="3"/>
  <c r="U1365" i="3" s="1"/>
  <c r="M1365" i="3"/>
  <c r="J1365" i="3"/>
  <c r="T1364" i="3"/>
  <c r="S1364" i="3"/>
  <c r="U1364" i="3" s="1"/>
  <c r="M1364" i="3"/>
  <c r="J1364" i="3"/>
  <c r="T1363" i="3"/>
  <c r="S1363" i="3"/>
  <c r="M1363" i="3"/>
  <c r="J1363" i="3"/>
  <c r="T1362" i="3"/>
  <c r="S1362" i="3"/>
  <c r="U1362" i="3" s="1"/>
  <c r="M1362" i="3"/>
  <c r="T1361" i="3"/>
  <c r="S1361" i="3"/>
  <c r="U1361" i="3" s="1"/>
  <c r="M1361" i="3"/>
  <c r="J1361" i="3"/>
  <c r="T1360" i="3"/>
  <c r="S1360" i="3"/>
  <c r="U1360" i="3" s="1"/>
  <c r="M1360" i="3"/>
  <c r="J1360" i="3"/>
  <c r="T1359" i="3"/>
  <c r="S1359" i="3"/>
  <c r="U1359" i="3" s="1"/>
  <c r="M1359" i="3"/>
  <c r="J1359" i="3"/>
  <c r="T1358" i="3"/>
  <c r="S1358" i="3"/>
  <c r="M1358" i="3"/>
  <c r="J1358" i="3"/>
  <c r="T1357" i="3"/>
  <c r="S1357" i="3"/>
  <c r="U1357" i="3" s="1"/>
  <c r="M1357" i="3"/>
  <c r="T1356" i="3"/>
  <c r="S1356" i="3"/>
  <c r="U1356" i="3" s="1"/>
  <c r="M1356" i="3"/>
  <c r="J1356" i="3"/>
  <c r="T1355" i="3"/>
  <c r="S1355" i="3"/>
  <c r="U1355" i="3" s="1"/>
  <c r="M1355" i="3"/>
  <c r="J1355" i="3"/>
  <c r="T1354" i="3"/>
  <c r="S1354" i="3"/>
  <c r="U1354" i="3" s="1"/>
  <c r="M1354" i="3"/>
  <c r="J1354" i="3"/>
  <c r="T1353" i="3"/>
  <c r="S1353" i="3"/>
  <c r="M1353" i="3"/>
  <c r="J1353" i="3"/>
  <c r="T1352" i="3"/>
  <c r="S1352" i="3"/>
  <c r="U1352" i="3" s="1"/>
  <c r="M1352" i="3"/>
  <c r="J1352" i="3"/>
  <c r="T1351" i="3"/>
  <c r="S1351" i="3"/>
  <c r="U1351" i="3" s="1"/>
  <c r="M1351" i="3"/>
  <c r="J1351" i="3"/>
  <c r="T1350" i="3"/>
  <c r="S1350" i="3"/>
  <c r="U1350" i="3" s="1"/>
  <c r="M1350" i="3"/>
  <c r="J1350" i="3"/>
  <c r="T1349" i="3"/>
  <c r="S1349" i="3"/>
  <c r="M1349" i="3"/>
  <c r="J1347" i="3" s="1"/>
  <c r="J1349" i="3"/>
  <c r="T1348" i="3"/>
  <c r="S1348" i="3"/>
  <c r="U1348" i="3" s="1"/>
  <c r="M1348" i="3"/>
  <c r="J1348" i="3"/>
  <c r="T1347" i="3"/>
  <c r="S1347" i="3"/>
  <c r="U1347" i="3" s="1"/>
  <c r="M1347" i="3"/>
  <c r="T1346" i="3"/>
  <c r="S1346" i="3"/>
  <c r="U1346" i="3" s="1"/>
  <c r="M1346" i="3"/>
  <c r="T1345" i="3"/>
  <c r="S1345" i="3"/>
  <c r="U1345" i="3" s="1"/>
  <c r="M1345" i="3"/>
  <c r="J1345" i="3"/>
  <c r="T1344" i="3"/>
  <c r="S1344" i="3"/>
  <c r="U1344" i="3" s="1"/>
  <c r="M1344" i="3"/>
  <c r="J1344" i="3"/>
  <c r="T1343" i="3"/>
  <c r="S1343" i="3"/>
  <c r="U1343" i="3" s="1"/>
  <c r="M1343" i="3"/>
  <c r="J1343" i="3"/>
  <c r="T1342" i="3"/>
  <c r="S1342" i="3"/>
  <c r="M1342" i="3"/>
  <c r="J1342" i="3"/>
  <c r="T1341" i="3"/>
  <c r="S1341" i="3"/>
  <c r="U1341" i="3" s="1"/>
  <c r="M1341" i="3"/>
  <c r="J1341" i="3"/>
  <c r="T1340" i="3"/>
  <c r="S1340" i="3"/>
  <c r="U1340" i="3" s="1"/>
  <c r="M1340" i="3"/>
  <c r="J1340" i="3"/>
  <c r="T1339" i="3"/>
  <c r="S1339" i="3"/>
  <c r="U1339" i="3" s="1"/>
  <c r="M1339" i="3"/>
  <c r="J1339" i="3"/>
  <c r="T1338" i="3"/>
  <c r="S1338" i="3"/>
  <c r="M1338" i="3"/>
  <c r="J1338" i="3"/>
  <c r="T1337" i="3"/>
  <c r="S1337" i="3"/>
  <c r="U1337" i="3" s="1"/>
  <c r="M1337" i="3"/>
  <c r="J1337" i="3"/>
  <c r="T1336" i="3"/>
  <c r="S1336" i="3"/>
  <c r="U1336" i="3" s="1"/>
  <c r="M1336" i="3"/>
  <c r="J1336" i="3"/>
  <c r="T1335" i="3"/>
  <c r="S1335" i="3"/>
  <c r="U1335" i="3" s="1"/>
  <c r="M1335" i="3"/>
  <c r="J1335" i="3"/>
  <c r="T1334" i="3"/>
  <c r="S1334" i="3"/>
  <c r="M1334" i="3"/>
  <c r="J1332" i="3" s="1"/>
  <c r="J1334" i="3"/>
  <c r="T1333" i="3"/>
  <c r="S1333" i="3"/>
  <c r="U1333" i="3" s="1"/>
  <c r="M1333" i="3"/>
  <c r="J1333" i="3"/>
  <c r="T1332" i="3"/>
  <c r="S1332" i="3"/>
  <c r="U1332" i="3" s="1"/>
  <c r="M1332" i="3"/>
  <c r="T1331" i="3"/>
  <c r="S1331" i="3"/>
  <c r="U1331" i="3" s="1"/>
  <c r="M1331" i="3"/>
  <c r="J1331" i="3"/>
  <c r="T1330" i="3"/>
  <c r="S1330" i="3"/>
  <c r="U1330" i="3" s="1"/>
  <c r="M1330" i="3"/>
  <c r="J1330" i="3"/>
  <c r="T1329" i="3"/>
  <c r="S1329" i="3"/>
  <c r="U1329" i="3" s="1"/>
  <c r="M1329" i="3"/>
  <c r="J1329" i="3"/>
  <c r="T1328" i="3"/>
  <c r="S1328" i="3"/>
  <c r="M1328" i="3"/>
  <c r="J1328" i="3"/>
  <c r="T1327" i="3"/>
  <c r="S1327" i="3"/>
  <c r="U1327" i="3" s="1"/>
  <c r="M1327" i="3"/>
  <c r="T1326" i="3"/>
  <c r="S1326" i="3"/>
  <c r="U1326" i="3" s="1"/>
  <c r="M1326" i="3"/>
  <c r="J1326" i="3"/>
  <c r="T1325" i="3"/>
  <c r="S1325" i="3"/>
  <c r="U1325" i="3" s="1"/>
  <c r="M1325" i="3"/>
  <c r="J1325" i="3"/>
  <c r="T1324" i="3"/>
  <c r="S1324" i="3"/>
  <c r="U1324" i="3" s="1"/>
  <c r="M1324" i="3"/>
  <c r="J1324" i="3"/>
  <c r="T1323" i="3"/>
  <c r="S1323" i="3"/>
  <c r="M1323" i="3"/>
  <c r="T1322" i="3"/>
  <c r="S1322" i="3"/>
  <c r="U1322" i="3" s="1"/>
  <c r="M1322" i="3"/>
  <c r="J1320" i="3" s="1"/>
  <c r="J1322" i="3"/>
  <c r="T1321" i="3"/>
  <c r="S1321" i="3"/>
  <c r="U1321" i="3" s="1"/>
  <c r="M1321" i="3"/>
  <c r="J1321" i="3"/>
  <c r="T1320" i="3"/>
  <c r="S1320" i="3"/>
  <c r="M1320" i="3"/>
  <c r="T1319" i="3"/>
  <c r="S1319" i="3"/>
  <c r="U1319" i="3" s="1"/>
  <c r="M1319" i="3"/>
  <c r="J1319" i="3"/>
  <c r="T1318" i="3"/>
  <c r="S1318" i="3"/>
  <c r="M1318" i="3"/>
  <c r="T1317" i="3"/>
  <c r="S1317" i="3"/>
  <c r="U1317" i="3" s="1"/>
  <c r="M1317" i="3"/>
  <c r="J1314" i="3" s="1"/>
  <c r="J1317" i="3"/>
  <c r="T1316" i="3"/>
  <c r="S1316" i="3"/>
  <c r="U1316" i="3" s="1"/>
  <c r="M1316" i="3"/>
  <c r="T1315" i="3"/>
  <c r="S1315" i="3"/>
  <c r="U1315" i="3" s="1"/>
  <c r="M1315" i="3"/>
  <c r="J1315" i="3"/>
  <c r="T1314" i="3"/>
  <c r="S1314" i="3"/>
  <c r="M1314" i="3"/>
  <c r="T1313" i="3"/>
  <c r="S1313" i="3"/>
  <c r="U1313" i="3" s="1"/>
  <c r="M1313" i="3"/>
  <c r="J1313" i="3"/>
  <c r="T1312" i="3"/>
  <c r="S1312" i="3"/>
  <c r="M1312" i="3"/>
  <c r="J1312" i="3"/>
  <c r="T1311" i="3"/>
  <c r="S1311" i="3"/>
  <c r="U1311" i="3" s="1"/>
  <c r="M1311" i="3"/>
  <c r="J1311" i="3"/>
  <c r="T1310" i="3"/>
  <c r="S1310" i="3"/>
  <c r="U1310" i="3" s="1"/>
  <c r="M1310" i="3"/>
  <c r="T1309" i="3"/>
  <c r="S1309" i="3"/>
  <c r="M1309" i="3"/>
  <c r="J1309" i="3"/>
  <c r="T1308" i="3"/>
  <c r="S1308" i="3"/>
  <c r="U1308" i="3" s="1"/>
  <c r="M1308" i="3"/>
  <c r="J1308" i="3"/>
  <c r="T1307" i="3"/>
  <c r="S1307" i="3"/>
  <c r="U1307" i="3" s="1"/>
  <c r="M1307" i="3"/>
  <c r="J1307" i="3"/>
  <c r="T1306" i="3"/>
  <c r="S1306" i="3"/>
  <c r="U1306" i="3" s="1"/>
  <c r="M1306" i="3"/>
  <c r="J1306" i="3"/>
  <c r="T1305" i="3"/>
  <c r="S1305" i="3"/>
  <c r="M1305" i="3"/>
  <c r="J1302" i="3" s="1"/>
  <c r="J1305" i="3"/>
  <c r="T1304" i="3"/>
  <c r="S1304" i="3"/>
  <c r="U1304" i="3" s="1"/>
  <c r="M1304" i="3"/>
  <c r="J1304" i="3"/>
  <c r="T1303" i="3"/>
  <c r="S1303" i="3"/>
  <c r="U1303" i="3" s="1"/>
  <c r="M1303" i="3"/>
  <c r="J1303" i="3"/>
  <c r="T1302" i="3"/>
  <c r="S1302" i="3"/>
  <c r="U1302" i="3" s="1"/>
  <c r="M1302" i="3"/>
  <c r="T1301" i="3"/>
  <c r="S1301" i="3"/>
  <c r="M1301" i="3"/>
  <c r="J1301" i="3"/>
  <c r="T1300" i="3"/>
  <c r="S1300" i="3"/>
  <c r="U1300" i="3" s="1"/>
  <c r="M1300" i="3"/>
  <c r="J1300" i="3"/>
  <c r="T1299" i="3"/>
  <c r="S1299" i="3"/>
  <c r="U1299" i="3" s="1"/>
  <c r="M1299" i="3"/>
  <c r="J1299" i="3"/>
  <c r="T1298" i="3"/>
  <c r="S1298" i="3"/>
  <c r="U1298" i="3" s="1"/>
  <c r="M1298" i="3"/>
  <c r="J1298" i="3"/>
  <c r="T1297" i="3"/>
  <c r="S1297" i="3"/>
  <c r="M1297" i="3"/>
  <c r="J1297" i="3"/>
  <c r="T1296" i="3"/>
  <c r="S1296" i="3"/>
  <c r="U1296" i="3" s="1"/>
  <c r="M1296" i="3"/>
  <c r="J1296" i="3"/>
  <c r="T1295" i="3"/>
  <c r="S1295" i="3"/>
  <c r="U1295" i="3" s="1"/>
  <c r="M1295" i="3"/>
  <c r="T1294" i="3"/>
  <c r="S1294" i="3"/>
  <c r="M1294" i="3"/>
  <c r="J1291" i="3" s="1"/>
  <c r="J1294" i="3"/>
  <c r="T1293" i="3"/>
  <c r="S1293" i="3"/>
  <c r="U1293" i="3" s="1"/>
  <c r="M1293" i="3"/>
  <c r="J1293" i="3"/>
  <c r="T1292" i="3"/>
  <c r="S1292" i="3"/>
  <c r="U1292" i="3" s="1"/>
  <c r="M1292" i="3"/>
  <c r="J1292" i="3"/>
  <c r="T1291" i="3"/>
  <c r="S1291" i="3"/>
  <c r="U1291" i="3" s="1"/>
  <c r="M1291" i="3"/>
  <c r="T1290" i="3"/>
  <c r="S1290" i="3"/>
  <c r="M1290" i="3"/>
  <c r="J1290" i="3"/>
  <c r="T1289" i="3"/>
  <c r="S1289" i="3"/>
  <c r="U1289" i="3" s="1"/>
  <c r="M1289" i="3"/>
  <c r="J1289" i="3"/>
  <c r="T1288" i="3"/>
  <c r="S1288" i="3"/>
  <c r="U1288" i="3" s="1"/>
  <c r="M1288" i="3"/>
  <c r="J1288" i="3"/>
  <c r="T1287" i="3"/>
  <c r="S1287" i="3"/>
  <c r="U1287" i="3" s="1"/>
  <c r="M1287" i="3"/>
  <c r="J1287" i="3"/>
  <c r="T1286" i="3"/>
  <c r="S1286" i="3"/>
  <c r="M1286" i="3"/>
  <c r="J1286" i="3"/>
  <c r="T1285" i="3"/>
  <c r="S1285" i="3"/>
  <c r="U1285" i="3" s="1"/>
  <c r="M1285" i="3"/>
  <c r="J1285" i="3"/>
  <c r="T1284" i="3"/>
  <c r="S1284" i="3"/>
  <c r="U1284" i="3" s="1"/>
  <c r="M1284" i="3"/>
  <c r="T1283" i="3"/>
  <c r="S1283" i="3"/>
  <c r="M1283" i="3"/>
  <c r="J1283" i="3"/>
  <c r="T1282" i="3"/>
  <c r="S1282" i="3"/>
  <c r="U1282" i="3" s="1"/>
  <c r="M1282" i="3"/>
  <c r="J1282" i="3"/>
  <c r="T1281" i="3"/>
  <c r="S1281" i="3"/>
  <c r="U1281" i="3" s="1"/>
  <c r="M1281" i="3"/>
  <c r="J1281" i="3"/>
  <c r="T1280" i="3"/>
  <c r="S1280" i="3"/>
  <c r="U1280" i="3" s="1"/>
  <c r="M1280" i="3"/>
  <c r="J1280" i="3"/>
  <c r="T1279" i="3"/>
  <c r="S1279" i="3"/>
  <c r="M1279" i="3"/>
  <c r="J1279" i="3"/>
  <c r="T1278" i="3"/>
  <c r="S1278" i="3"/>
  <c r="U1278" i="3" s="1"/>
  <c r="M1278" i="3"/>
  <c r="J1278" i="3"/>
  <c r="T1277" i="3"/>
  <c r="S1277" i="3"/>
  <c r="U1277" i="3" s="1"/>
  <c r="M1277" i="3"/>
  <c r="J1277" i="3"/>
  <c r="T1276" i="3"/>
  <c r="S1276" i="3"/>
  <c r="U1276" i="3" s="1"/>
  <c r="M1276" i="3"/>
  <c r="J1276" i="3"/>
  <c r="T1275" i="3"/>
  <c r="S1275" i="3"/>
  <c r="M1275" i="3"/>
  <c r="J1275" i="3"/>
  <c r="T1274" i="3"/>
  <c r="S1274" i="3"/>
  <c r="U1274" i="3" s="1"/>
  <c r="M1274" i="3"/>
  <c r="J1274" i="3"/>
  <c r="T1273" i="3"/>
  <c r="S1273" i="3"/>
  <c r="U1273" i="3" s="1"/>
  <c r="M1273" i="3"/>
  <c r="J1269" i="3" s="1"/>
  <c r="J1273" i="3"/>
  <c r="T1272" i="3"/>
  <c r="S1272" i="3"/>
  <c r="U1272" i="3" s="1"/>
  <c r="M1272" i="3"/>
  <c r="J1272" i="3"/>
  <c r="T1271" i="3"/>
  <c r="S1271" i="3"/>
  <c r="M1271" i="3"/>
  <c r="J1271" i="3"/>
  <c r="T1270" i="3"/>
  <c r="S1270" i="3"/>
  <c r="U1270" i="3" s="1"/>
  <c r="M1270" i="3"/>
  <c r="J1270" i="3"/>
  <c r="T1269" i="3"/>
  <c r="S1269" i="3"/>
  <c r="U1269" i="3" s="1"/>
  <c r="M1269" i="3"/>
  <c r="T1268" i="3"/>
  <c r="S1268" i="3"/>
  <c r="U1268" i="3" s="1"/>
  <c r="M1268" i="3"/>
  <c r="J1268" i="3"/>
  <c r="T1267" i="3"/>
  <c r="S1267" i="3"/>
  <c r="U1267" i="3" s="1"/>
  <c r="M1267" i="3"/>
  <c r="J1267" i="3"/>
  <c r="T1266" i="3"/>
  <c r="S1266" i="3"/>
  <c r="U1266" i="3" s="1"/>
  <c r="M1266" i="3"/>
  <c r="J1266" i="3"/>
  <c r="T1265" i="3"/>
  <c r="S1265" i="3"/>
  <c r="M1265" i="3"/>
  <c r="J1265" i="3"/>
  <c r="T1264" i="3"/>
  <c r="S1264" i="3"/>
  <c r="U1264" i="3" s="1"/>
  <c r="M1264" i="3"/>
  <c r="J1264" i="3"/>
  <c r="T1263" i="3"/>
  <c r="S1263" i="3"/>
  <c r="U1263" i="3" s="1"/>
  <c r="M1263" i="3"/>
  <c r="J1263" i="3"/>
  <c r="T1262" i="3"/>
  <c r="S1262" i="3"/>
  <c r="U1262" i="3" s="1"/>
  <c r="M1262" i="3"/>
  <c r="J1262" i="3"/>
  <c r="T1261" i="3"/>
  <c r="S1261" i="3"/>
  <c r="M1261" i="3"/>
  <c r="J1261" i="3"/>
  <c r="T1260" i="3"/>
  <c r="S1260" i="3"/>
  <c r="U1260" i="3" s="1"/>
  <c r="M1260" i="3"/>
  <c r="J1260" i="3"/>
  <c r="T1259" i="3"/>
  <c r="S1259" i="3"/>
  <c r="U1259" i="3" s="1"/>
  <c r="M1259" i="3"/>
  <c r="J1259" i="3"/>
  <c r="T1258" i="3"/>
  <c r="S1258" i="3"/>
  <c r="U1258" i="3" s="1"/>
  <c r="M1258" i="3"/>
  <c r="J1258" i="3"/>
  <c r="T1257" i="3"/>
  <c r="S1257" i="3"/>
  <c r="M1257" i="3"/>
  <c r="J1257" i="3"/>
  <c r="T1256" i="3"/>
  <c r="S1256" i="3"/>
  <c r="U1256" i="3" s="1"/>
  <c r="M1256" i="3"/>
  <c r="J1256" i="3"/>
  <c r="T1255" i="3"/>
  <c r="S1255" i="3"/>
  <c r="U1255" i="3" s="1"/>
  <c r="M1255" i="3"/>
  <c r="J1255" i="3"/>
  <c r="T1254" i="3"/>
  <c r="S1254" i="3"/>
  <c r="U1254" i="3" s="1"/>
  <c r="M1254" i="3"/>
  <c r="J1254" i="3"/>
  <c r="T1253" i="3"/>
  <c r="S1253" i="3"/>
  <c r="M1253" i="3"/>
  <c r="J1253" i="3"/>
  <c r="T1252" i="3"/>
  <c r="S1252" i="3"/>
  <c r="U1252" i="3" s="1"/>
  <c r="M1252" i="3"/>
  <c r="J1252" i="3"/>
  <c r="T1251" i="3"/>
  <c r="S1251" i="3"/>
  <c r="U1251" i="3" s="1"/>
  <c r="M1251" i="3"/>
  <c r="J1251" i="3"/>
  <c r="T1250" i="3"/>
  <c r="S1250" i="3"/>
  <c r="U1250" i="3" s="1"/>
  <c r="M1250" i="3"/>
  <c r="J1250" i="3"/>
  <c r="T1249" i="3"/>
  <c r="S1249" i="3"/>
  <c r="M1249" i="3"/>
  <c r="J1249" i="3"/>
  <c r="T1248" i="3"/>
  <c r="S1248" i="3"/>
  <c r="U1248" i="3" s="1"/>
  <c r="M1248" i="3"/>
  <c r="J1248" i="3"/>
  <c r="T1247" i="3"/>
  <c r="S1247" i="3"/>
  <c r="U1247" i="3" s="1"/>
  <c r="M1247" i="3"/>
  <c r="J1247" i="3"/>
  <c r="T1246" i="3"/>
  <c r="S1246" i="3"/>
  <c r="U1246" i="3" s="1"/>
  <c r="M1246" i="3"/>
  <c r="J1246" i="3"/>
  <c r="T1245" i="3"/>
  <c r="S1245" i="3"/>
  <c r="M1245" i="3"/>
  <c r="J1245" i="3"/>
  <c r="T1244" i="3"/>
  <c r="S1244" i="3"/>
  <c r="U1244" i="3" s="1"/>
  <c r="M1244" i="3"/>
  <c r="J1244" i="3"/>
  <c r="T1243" i="3"/>
  <c r="S1243" i="3"/>
  <c r="U1243" i="3" s="1"/>
  <c r="M1243" i="3"/>
  <c r="J1243" i="3"/>
  <c r="T1242" i="3"/>
  <c r="S1242" i="3"/>
  <c r="U1242" i="3" s="1"/>
  <c r="M1242" i="3"/>
  <c r="J1242" i="3"/>
  <c r="T1241" i="3"/>
  <c r="S1241" i="3"/>
  <c r="M1241" i="3"/>
  <c r="J1241" i="3"/>
  <c r="T1240" i="3"/>
  <c r="S1240" i="3"/>
  <c r="U1240" i="3" s="1"/>
  <c r="M1240" i="3"/>
  <c r="J1240" i="3"/>
  <c r="T1239" i="3"/>
  <c r="S1239" i="3"/>
  <c r="U1239" i="3" s="1"/>
  <c r="M1239" i="3"/>
  <c r="T1238" i="3"/>
  <c r="S1238" i="3"/>
  <c r="M1238" i="3"/>
  <c r="J1238" i="3"/>
  <c r="T1237" i="3"/>
  <c r="S1237" i="3"/>
  <c r="U1237" i="3" s="1"/>
  <c r="M1237" i="3"/>
  <c r="J1237" i="3"/>
  <c r="T1236" i="3"/>
  <c r="S1236" i="3"/>
  <c r="U1236" i="3" s="1"/>
  <c r="M1236" i="3"/>
  <c r="J1236" i="3"/>
  <c r="T1235" i="3"/>
  <c r="S1235" i="3"/>
  <c r="U1235" i="3" s="1"/>
  <c r="M1235" i="3"/>
  <c r="T1234" i="3"/>
  <c r="S1234" i="3"/>
  <c r="U1234" i="3" s="1"/>
  <c r="M1234" i="3"/>
  <c r="J1234" i="3"/>
  <c r="T1233" i="3"/>
  <c r="S1233" i="3"/>
  <c r="M1233" i="3"/>
  <c r="J1233" i="3"/>
  <c r="T1232" i="3"/>
  <c r="S1232" i="3"/>
  <c r="U1232" i="3" s="1"/>
  <c r="M1232" i="3"/>
  <c r="J1232" i="3"/>
  <c r="T1231" i="3"/>
  <c r="S1231" i="3"/>
  <c r="U1231" i="3" s="1"/>
  <c r="M1231" i="3"/>
  <c r="J1231" i="3"/>
  <c r="T1230" i="3"/>
  <c r="S1230" i="3"/>
  <c r="U1230" i="3" s="1"/>
  <c r="M1230" i="3"/>
  <c r="T1229" i="3"/>
  <c r="S1229" i="3"/>
  <c r="U1229" i="3" s="1"/>
  <c r="M1229" i="3"/>
  <c r="J1229" i="3"/>
  <c r="T1228" i="3"/>
  <c r="S1228" i="3"/>
  <c r="M1228" i="3"/>
  <c r="T1227" i="3"/>
  <c r="S1227" i="3"/>
  <c r="U1227" i="3" s="1"/>
  <c r="M1227" i="3"/>
  <c r="J1222" i="3" s="1"/>
  <c r="J1227" i="3"/>
  <c r="T1226" i="3"/>
  <c r="S1226" i="3"/>
  <c r="U1226" i="3" s="1"/>
  <c r="M1226" i="3"/>
  <c r="J1226" i="3"/>
  <c r="T1225" i="3"/>
  <c r="S1225" i="3"/>
  <c r="M1225" i="3"/>
  <c r="J1225" i="3"/>
  <c r="T1224" i="3"/>
  <c r="S1224" i="3"/>
  <c r="U1224" i="3" s="1"/>
  <c r="M1224" i="3"/>
  <c r="J1224" i="3"/>
  <c r="T1223" i="3"/>
  <c r="S1223" i="3"/>
  <c r="U1223" i="3" s="1"/>
  <c r="M1223" i="3"/>
  <c r="T1222" i="3"/>
  <c r="S1222" i="3"/>
  <c r="M1222" i="3"/>
  <c r="T1221" i="3"/>
  <c r="S1221" i="3"/>
  <c r="U1221" i="3" s="1"/>
  <c r="M1221" i="3"/>
  <c r="J1221" i="3"/>
  <c r="T1220" i="3"/>
  <c r="S1220" i="3"/>
  <c r="M1220" i="3"/>
  <c r="J1220" i="3"/>
  <c r="T1219" i="3"/>
  <c r="S1219" i="3"/>
  <c r="U1219" i="3" s="1"/>
  <c r="M1219" i="3"/>
  <c r="J1219" i="3"/>
  <c r="T1218" i="3"/>
  <c r="S1218" i="3"/>
  <c r="U1218" i="3" s="1"/>
  <c r="M1218" i="3"/>
  <c r="J1218" i="3"/>
  <c r="T1217" i="3"/>
  <c r="S1217" i="3"/>
  <c r="U1217" i="3" s="1"/>
  <c r="M1217" i="3"/>
  <c r="J1217" i="3"/>
  <c r="T1216" i="3"/>
  <c r="S1216" i="3"/>
  <c r="M1216" i="3"/>
  <c r="J1216" i="3"/>
  <c r="T1215" i="3"/>
  <c r="S1215" i="3"/>
  <c r="U1215" i="3" s="1"/>
  <c r="M1215" i="3"/>
  <c r="J1215" i="3"/>
  <c r="T1214" i="3"/>
  <c r="S1214" i="3"/>
  <c r="U1214" i="3" s="1"/>
  <c r="M1214" i="3"/>
  <c r="J1214" i="3"/>
  <c r="T1213" i="3"/>
  <c r="S1213" i="3"/>
  <c r="U1213" i="3" s="1"/>
  <c r="M1213" i="3"/>
  <c r="J1213" i="3"/>
  <c r="T1212" i="3"/>
  <c r="S1212" i="3"/>
  <c r="M1212" i="3"/>
  <c r="J1212" i="3"/>
  <c r="T1211" i="3"/>
  <c r="S1211" i="3"/>
  <c r="U1211" i="3" s="1"/>
  <c r="M1211" i="3"/>
  <c r="J1211" i="3"/>
  <c r="T1210" i="3"/>
  <c r="S1210" i="3"/>
  <c r="U1210" i="3" s="1"/>
  <c r="M1210" i="3"/>
  <c r="J1210" i="3"/>
  <c r="T1209" i="3"/>
  <c r="S1209" i="3"/>
  <c r="U1209" i="3" s="1"/>
  <c r="M1209" i="3"/>
  <c r="J1209" i="3"/>
  <c r="T1208" i="3"/>
  <c r="S1208" i="3"/>
  <c r="M1208" i="3"/>
  <c r="J1208" i="3"/>
  <c r="T1207" i="3"/>
  <c r="S1207" i="3"/>
  <c r="U1207" i="3" s="1"/>
  <c r="M1207" i="3"/>
  <c r="T1206" i="3"/>
  <c r="S1206" i="3"/>
  <c r="U1206" i="3" s="1"/>
  <c r="M1206" i="3"/>
  <c r="J1206" i="3"/>
  <c r="T1205" i="3"/>
  <c r="S1205" i="3"/>
  <c r="U1205" i="3" s="1"/>
  <c r="M1205" i="3"/>
  <c r="J1205" i="3"/>
  <c r="T1204" i="3"/>
  <c r="S1204" i="3"/>
  <c r="U1204" i="3" s="1"/>
  <c r="M1204" i="3"/>
  <c r="J1204" i="3"/>
  <c r="T1203" i="3"/>
  <c r="S1203" i="3"/>
  <c r="M1203" i="3"/>
  <c r="J1203" i="3"/>
  <c r="T1202" i="3"/>
  <c r="S1202" i="3"/>
  <c r="U1202" i="3" s="1"/>
  <c r="M1202" i="3"/>
  <c r="J1202" i="3"/>
  <c r="T1201" i="3"/>
  <c r="S1201" i="3"/>
  <c r="U1201" i="3" s="1"/>
  <c r="M1201" i="3"/>
  <c r="J1201" i="3"/>
  <c r="T1200" i="3"/>
  <c r="S1200" i="3"/>
  <c r="U1200" i="3" s="1"/>
  <c r="M1200" i="3"/>
  <c r="T1199" i="3"/>
  <c r="S1199" i="3"/>
  <c r="U1199" i="3" s="1"/>
  <c r="M1199" i="3"/>
  <c r="J1199" i="3"/>
  <c r="T1198" i="3"/>
  <c r="S1198" i="3"/>
  <c r="M1198" i="3"/>
  <c r="J1198" i="3"/>
  <c r="T1197" i="3"/>
  <c r="S1197" i="3"/>
  <c r="U1197" i="3" s="1"/>
  <c r="M1197" i="3"/>
  <c r="J1197" i="3"/>
  <c r="T1196" i="3"/>
  <c r="S1196" i="3"/>
  <c r="U1196" i="3" s="1"/>
  <c r="M1196" i="3"/>
  <c r="J1196" i="3"/>
  <c r="T1195" i="3"/>
  <c r="S1195" i="3"/>
  <c r="U1195" i="3" s="1"/>
  <c r="M1195" i="3"/>
  <c r="T1194" i="3"/>
  <c r="S1194" i="3"/>
  <c r="U1194" i="3" s="1"/>
  <c r="M1194" i="3"/>
  <c r="J1194" i="3"/>
  <c r="T1193" i="3"/>
  <c r="S1193" i="3"/>
  <c r="M1193" i="3"/>
  <c r="J1193" i="3"/>
  <c r="T1192" i="3"/>
  <c r="S1192" i="3"/>
  <c r="U1192" i="3" s="1"/>
  <c r="M1192" i="3"/>
  <c r="J1192" i="3"/>
  <c r="T1191" i="3"/>
  <c r="S1191" i="3"/>
  <c r="U1191" i="3" s="1"/>
  <c r="M1191" i="3"/>
  <c r="J1191" i="3"/>
  <c r="T1190" i="3"/>
  <c r="S1190" i="3"/>
  <c r="U1190" i="3" s="1"/>
  <c r="M1190" i="3"/>
  <c r="J1190" i="3"/>
  <c r="T1189" i="3"/>
  <c r="S1189" i="3"/>
  <c r="M1189" i="3"/>
  <c r="J1186" i="3" s="1"/>
  <c r="J1189" i="3"/>
  <c r="T1188" i="3"/>
  <c r="S1188" i="3"/>
  <c r="U1188" i="3" s="1"/>
  <c r="M1188" i="3"/>
  <c r="J1188" i="3"/>
  <c r="T1187" i="3"/>
  <c r="S1187" i="3"/>
  <c r="U1187" i="3" s="1"/>
  <c r="M1187" i="3"/>
  <c r="J1187" i="3"/>
  <c r="T1186" i="3"/>
  <c r="S1186" i="3"/>
  <c r="U1186" i="3" s="1"/>
  <c r="M1186" i="3"/>
  <c r="T1185" i="3"/>
  <c r="S1185" i="3"/>
  <c r="M1185" i="3"/>
  <c r="T1184" i="3"/>
  <c r="S1184" i="3"/>
  <c r="U1184" i="3" s="1"/>
  <c r="M1184" i="3"/>
  <c r="J1184" i="3"/>
  <c r="T1183" i="3"/>
  <c r="S1183" i="3"/>
  <c r="U1183" i="3" s="1"/>
  <c r="M1183" i="3"/>
  <c r="J1183" i="3"/>
  <c r="T1182" i="3"/>
  <c r="S1182" i="3"/>
  <c r="M1182" i="3"/>
  <c r="J1182" i="3"/>
  <c r="T1181" i="3"/>
  <c r="S1181" i="3"/>
  <c r="U1181" i="3" s="1"/>
  <c r="M1181" i="3"/>
  <c r="J1181" i="3"/>
  <c r="T1180" i="3"/>
  <c r="S1180" i="3"/>
  <c r="U1180" i="3" s="1"/>
  <c r="M1180" i="3"/>
  <c r="T1179" i="3"/>
  <c r="S1179" i="3"/>
  <c r="M1179" i="3"/>
  <c r="T1178" i="3"/>
  <c r="S1178" i="3"/>
  <c r="U1178" i="3" s="1"/>
  <c r="M1178" i="3"/>
  <c r="J1178" i="3"/>
  <c r="T1177" i="3"/>
  <c r="S1177" i="3"/>
  <c r="U1177" i="3" s="1"/>
  <c r="M1177" i="3"/>
  <c r="J1177" i="3"/>
  <c r="T1176" i="3"/>
  <c r="S1176" i="3"/>
  <c r="M1176" i="3"/>
  <c r="J1174" i="3" s="1"/>
  <c r="J1176" i="3"/>
  <c r="T1175" i="3"/>
  <c r="S1175" i="3"/>
  <c r="U1175" i="3" s="1"/>
  <c r="M1175" i="3"/>
  <c r="J1175" i="3"/>
  <c r="T1174" i="3"/>
  <c r="S1174" i="3"/>
  <c r="U1174" i="3" s="1"/>
  <c r="M1174" i="3"/>
  <c r="T1173" i="3"/>
  <c r="S1173" i="3"/>
  <c r="U1173" i="3" s="1"/>
  <c r="M1173" i="3"/>
  <c r="J1173" i="3"/>
  <c r="T1172" i="3"/>
  <c r="S1172" i="3"/>
  <c r="U1172" i="3" s="1"/>
  <c r="M1172" i="3"/>
  <c r="J1172" i="3"/>
  <c r="T1171" i="3"/>
  <c r="S1171" i="3"/>
  <c r="U1171" i="3" s="1"/>
  <c r="M1171" i="3"/>
  <c r="J1171" i="3"/>
  <c r="T1170" i="3"/>
  <c r="S1170" i="3"/>
  <c r="M1170" i="3"/>
  <c r="J1168" i="3" s="1"/>
  <c r="J1170" i="3"/>
  <c r="T1169" i="3"/>
  <c r="S1169" i="3"/>
  <c r="U1169" i="3" s="1"/>
  <c r="M1169" i="3"/>
  <c r="J1169" i="3"/>
  <c r="T1168" i="3"/>
  <c r="S1168" i="3"/>
  <c r="U1168" i="3" s="1"/>
  <c r="M1168" i="3"/>
  <c r="T1167" i="3"/>
  <c r="S1167" i="3"/>
  <c r="U1167" i="3" s="1"/>
  <c r="M1167" i="3"/>
  <c r="J1167" i="3"/>
  <c r="T1166" i="3"/>
  <c r="S1166" i="3"/>
  <c r="U1166" i="3" s="1"/>
  <c r="M1166" i="3"/>
  <c r="J1166" i="3"/>
  <c r="T1165" i="3"/>
  <c r="S1165" i="3"/>
  <c r="U1165" i="3" s="1"/>
  <c r="M1165" i="3"/>
  <c r="J1165" i="3"/>
  <c r="T1164" i="3"/>
  <c r="S1164" i="3"/>
  <c r="M1164" i="3"/>
  <c r="J1162" i="3" s="1"/>
  <c r="J1164" i="3"/>
  <c r="T1163" i="3"/>
  <c r="S1163" i="3"/>
  <c r="U1163" i="3" s="1"/>
  <c r="M1163" i="3"/>
  <c r="J1163" i="3"/>
  <c r="T1162" i="3"/>
  <c r="S1162" i="3"/>
  <c r="U1162" i="3" s="1"/>
  <c r="M1162" i="3"/>
  <c r="T1161" i="3"/>
  <c r="S1161" i="3"/>
  <c r="U1161" i="3" s="1"/>
  <c r="M1161" i="3"/>
  <c r="J1161" i="3"/>
  <c r="T1160" i="3"/>
  <c r="S1160" i="3"/>
  <c r="U1160" i="3" s="1"/>
  <c r="M1160" i="3"/>
  <c r="J1160" i="3"/>
  <c r="T1159" i="3"/>
  <c r="S1159" i="3"/>
  <c r="U1159" i="3" s="1"/>
  <c r="M1159" i="3"/>
  <c r="J1159" i="3"/>
  <c r="T1158" i="3"/>
  <c r="S1158" i="3"/>
  <c r="M1158" i="3"/>
  <c r="J1158" i="3"/>
  <c r="T1157" i="3"/>
  <c r="S1157" i="3"/>
  <c r="U1157" i="3" s="1"/>
  <c r="M1157" i="3"/>
  <c r="J1157" i="3"/>
  <c r="T1156" i="3"/>
  <c r="S1156" i="3"/>
  <c r="U1156" i="3" s="1"/>
  <c r="M1156" i="3"/>
  <c r="J1156" i="3"/>
  <c r="T1155" i="3"/>
  <c r="S1155" i="3"/>
  <c r="U1155" i="3" s="1"/>
  <c r="M1155" i="3"/>
  <c r="J1155" i="3"/>
  <c r="T1154" i="3"/>
  <c r="S1154" i="3"/>
  <c r="M1154" i="3"/>
  <c r="J1154" i="3"/>
  <c r="T1153" i="3"/>
  <c r="S1153" i="3"/>
  <c r="U1153" i="3" s="1"/>
  <c r="M1153" i="3"/>
  <c r="J1153" i="3"/>
  <c r="T1152" i="3"/>
  <c r="S1152" i="3"/>
  <c r="U1152" i="3" s="1"/>
  <c r="M1152" i="3"/>
  <c r="J1152" i="3"/>
  <c r="T1151" i="3"/>
  <c r="S1151" i="3"/>
  <c r="U1151" i="3" s="1"/>
  <c r="M1151" i="3"/>
  <c r="J1151" i="3"/>
  <c r="T1150" i="3"/>
  <c r="S1150" i="3"/>
  <c r="M1150" i="3"/>
  <c r="J1150" i="3"/>
  <c r="T1149" i="3"/>
  <c r="S1149" i="3"/>
  <c r="U1149" i="3" s="1"/>
  <c r="M1149" i="3"/>
  <c r="J1149" i="3"/>
  <c r="T1148" i="3"/>
  <c r="S1148" i="3"/>
  <c r="U1148" i="3" s="1"/>
  <c r="M1148" i="3"/>
  <c r="J1148" i="3"/>
  <c r="T1147" i="3"/>
  <c r="S1147" i="3"/>
  <c r="U1147" i="3" s="1"/>
  <c r="M1147" i="3"/>
  <c r="J1147" i="3"/>
  <c r="T1146" i="3"/>
  <c r="S1146" i="3"/>
  <c r="M1146" i="3"/>
  <c r="J1146" i="3"/>
  <c r="T1145" i="3"/>
  <c r="S1145" i="3"/>
  <c r="U1145" i="3" s="1"/>
  <c r="M1145" i="3"/>
  <c r="J1145" i="3"/>
  <c r="T1144" i="3"/>
  <c r="S1144" i="3"/>
  <c r="U1144" i="3" s="1"/>
  <c r="M1144" i="3"/>
  <c r="J1144" i="3"/>
  <c r="T1143" i="3"/>
  <c r="S1143" i="3"/>
  <c r="U1143" i="3" s="1"/>
  <c r="M1143" i="3"/>
  <c r="J1143" i="3"/>
  <c r="T1142" i="3"/>
  <c r="S1142" i="3"/>
  <c r="M1142" i="3"/>
  <c r="J1142" i="3"/>
  <c r="T1141" i="3"/>
  <c r="S1141" i="3"/>
  <c r="U1141" i="3" s="1"/>
  <c r="M1141" i="3"/>
  <c r="J1141" i="3"/>
  <c r="T1140" i="3"/>
  <c r="S1140" i="3"/>
  <c r="U1140" i="3" s="1"/>
  <c r="M1140" i="3"/>
  <c r="J1140" i="3"/>
  <c r="T1139" i="3"/>
  <c r="S1139" i="3"/>
  <c r="U1139" i="3" s="1"/>
  <c r="M1139" i="3"/>
  <c r="J1139" i="3"/>
  <c r="T1138" i="3"/>
  <c r="S1138" i="3"/>
  <c r="J1138" i="3"/>
  <c r="T1137" i="3"/>
  <c r="S1137" i="3"/>
  <c r="U1137" i="3" s="1"/>
  <c r="J1137" i="3"/>
  <c r="T1136" i="3"/>
  <c r="S1136" i="3"/>
  <c r="J1136" i="3"/>
  <c r="T1135" i="3"/>
  <c r="S1135" i="3"/>
  <c r="U1135" i="3" s="1"/>
  <c r="J1135" i="3"/>
  <c r="T1134" i="3"/>
  <c r="S1134" i="3"/>
  <c r="M1134" i="3"/>
  <c r="J1134" i="3"/>
  <c r="T1133" i="3"/>
  <c r="S1133" i="3"/>
  <c r="U1133" i="3" s="1"/>
  <c r="M1133" i="3"/>
  <c r="J1133" i="3"/>
  <c r="T1132" i="3"/>
  <c r="S1132" i="3"/>
  <c r="U1132" i="3" s="1"/>
  <c r="M1132" i="3"/>
  <c r="J1130" i="3" s="1"/>
  <c r="J1132" i="3"/>
  <c r="T1131" i="3"/>
  <c r="S1131" i="3"/>
  <c r="U1131" i="3" s="1"/>
  <c r="M1131" i="3"/>
  <c r="J1131" i="3"/>
  <c r="T1130" i="3"/>
  <c r="S1130" i="3"/>
  <c r="M1130" i="3"/>
  <c r="T1129" i="3"/>
  <c r="S1129" i="3"/>
  <c r="U1129" i="3" s="1"/>
  <c r="M1129" i="3"/>
  <c r="T1128" i="3"/>
  <c r="S1128" i="3"/>
  <c r="U1128" i="3" s="1"/>
  <c r="M1128" i="3"/>
  <c r="J1128" i="3"/>
  <c r="T1127" i="3"/>
  <c r="S1127" i="3"/>
  <c r="M1127" i="3"/>
  <c r="J1127" i="3"/>
  <c r="T1126" i="3"/>
  <c r="S1126" i="3"/>
  <c r="U1126" i="3" s="1"/>
  <c r="M1126" i="3"/>
  <c r="T1125" i="3"/>
  <c r="S1125" i="3"/>
  <c r="U1125" i="3" s="1"/>
  <c r="M1125" i="3"/>
  <c r="J1125" i="3"/>
  <c r="T1124" i="3"/>
  <c r="S1124" i="3"/>
  <c r="U1124" i="3" s="1"/>
  <c r="M1124" i="3"/>
  <c r="J1122" i="3" s="1"/>
  <c r="J1124" i="3"/>
  <c r="T1123" i="3"/>
  <c r="S1123" i="3"/>
  <c r="U1123" i="3" s="1"/>
  <c r="M1123" i="3"/>
  <c r="J1123" i="3"/>
  <c r="T1122" i="3"/>
  <c r="S1122" i="3"/>
  <c r="M1122" i="3"/>
  <c r="T1121" i="3"/>
  <c r="S1121" i="3"/>
  <c r="U1121" i="3" s="1"/>
  <c r="M1121" i="3"/>
  <c r="J1121" i="3"/>
  <c r="T1120" i="3"/>
  <c r="S1120" i="3"/>
  <c r="M1120" i="3"/>
  <c r="J1120" i="3"/>
  <c r="T1119" i="3"/>
  <c r="S1119" i="3"/>
  <c r="U1119" i="3" s="1"/>
  <c r="M1119" i="3"/>
  <c r="J1119" i="3"/>
  <c r="T1118" i="3"/>
  <c r="S1118" i="3"/>
  <c r="U1118" i="3" s="1"/>
  <c r="M1118" i="3"/>
  <c r="J1116" i="3" s="1"/>
  <c r="J1118" i="3"/>
  <c r="T1117" i="3"/>
  <c r="S1117" i="3"/>
  <c r="U1117" i="3" s="1"/>
  <c r="M1117" i="3"/>
  <c r="J1117" i="3"/>
  <c r="T1116" i="3"/>
  <c r="S1116" i="3"/>
  <c r="M1116" i="3"/>
  <c r="T1115" i="3"/>
  <c r="S1115" i="3"/>
  <c r="U1115" i="3" s="1"/>
  <c r="M1115" i="3"/>
  <c r="J1115" i="3"/>
  <c r="T1114" i="3"/>
  <c r="S1114" i="3"/>
  <c r="M1114" i="3"/>
  <c r="J1112" i="3" s="1"/>
  <c r="J1114" i="3"/>
  <c r="T1113" i="3"/>
  <c r="S1113" i="3"/>
  <c r="U1113" i="3" s="1"/>
  <c r="M1113" i="3"/>
  <c r="J1113" i="3"/>
  <c r="T1112" i="3"/>
  <c r="S1112" i="3"/>
  <c r="U1112" i="3" s="1"/>
  <c r="M1112" i="3"/>
  <c r="T1111" i="3"/>
  <c r="S1111" i="3"/>
  <c r="U1111" i="3" s="1"/>
  <c r="M1111" i="3"/>
  <c r="T1110" i="3"/>
  <c r="S1110" i="3"/>
  <c r="U1110" i="3" s="1"/>
  <c r="M1110" i="3"/>
  <c r="T1109" i="3"/>
  <c r="S1109" i="3"/>
  <c r="U1109" i="3" s="1"/>
  <c r="M1109" i="3"/>
  <c r="J1109" i="3"/>
  <c r="T1108" i="3"/>
  <c r="S1108" i="3"/>
  <c r="U1108" i="3" s="1"/>
  <c r="M1108" i="3"/>
  <c r="J1108" i="3"/>
  <c r="T1107" i="3"/>
  <c r="S1107" i="3"/>
  <c r="U1107" i="3" s="1"/>
  <c r="M1107" i="3"/>
  <c r="J1107" i="3"/>
  <c r="T1106" i="3"/>
  <c r="S1106" i="3"/>
  <c r="M1106" i="3"/>
  <c r="T1105" i="3"/>
  <c r="S1105" i="3"/>
  <c r="U1105" i="3" s="1"/>
  <c r="M1105" i="3"/>
  <c r="T1104" i="3"/>
  <c r="S1104" i="3"/>
  <c r="M1104" i="3"/>
  <c r="T1103" i="3"/>
  <c r="S1103" i="3"/>
  <c r="U1103" i="3" s="1"/>
  <c r="M1103" i="3"/>
  <c r="T1102" i="3"/>
  <c r="S1102" i="3"/>
  <c r="M1102" i="3"/>
  <c r="T1101" i="3"/>
  <c r="S1101" i="3"/>
  <c r="U1101" i="3" s="1"/>
  <c r="M1101" i="3"/>
  <c r="J1101" i="3"/>
  <c r="T1100" i="3"/>
  <c r="S1100" i="3"/>
  <c r="U1100" i="3" s="1"/>
  <c r="M1100" i="3"/>
  <c r="J1100" i="3"/>
  <c r="T1099" i="3"/>
  <c r="S1099" i="3"/>
  <c r="M1099" i="3"/>
  <c r="J1099" i="3"/>
  <c r="T1098" i="3"/>
  <c r="S1098" i="3"/>
  <c r="U1098" i="3" s="1"/>
  <c r="M1098" i="3"/>
  <c r="J1098" i="3"/>
  <c r="T1097" i="3"/>
  <c r="S1097" i="3"/>
  <c r="U1097" i="3" s="1"/>
  <c r="M1097" i="3"/>
  <c r="T1096" i="3"/>
  <c r="S1096" i="3"/>
  <c r="M1096" i="3"/>
  <c r="T1095" i="3"/>
  <c r="S1095" i="3"/>
  <c r="U1095" i="3" s="1"/>
  <c r="M1095" i="3"/>
  <c r="T1094" i="3"/>
  <c r="S1094" i="3"/>
  <c r="M1094" i="3"/>
  <c r="T1093" i="3"/>
  <c r="S1093" i="3"/>
  <c r="U1093" i="3" s="1"/>
  <c r="M1093" i="3"/>
  <c r="J1093" i="3"/>
  <c r="T1092" i="3"/>
  <c r="S1092" i="3"/>
  <c r="U1092" i="3" s="1"/>
  <c r="M1092" i="3"/>
  <c r="J1092" i="3"/>
  <c r="T1091" i="3"/>
  <c r="S1091" i="3"/>
  <c r="M1091" i="3"/>
  <c r="T1090" i="3"/>
  <c r="S1090" i="3"/>
  <c r="U1090" i="3" s="1"/>
  <c r="M1090" i="3"/>
  <c r="J1090" i="3"/>
  <c r="T1089" i="3"/>
  <c r="S1089" i="3"/>
  <c r="U1089" i="3" s="1"/>
  <c r="M1089" i="3"/>
  <c r="J1089" i="3"/>
  <c r="T1088" i="3"/>
  <c r="S1088" i="3"/>
  <c r="M1088" i="3"/>
  <c r="J1088" i="3"/>
  <c r="T1087" i="3"/>
  <c r="S1087" i="3"/>
  <c r="U1087" i="3" s="1"/>
  <c r="M1087" i="3"/>
  <c r="J1087" i="3"/>
  <c r="T1086" i="3"/>
  <c r="S1086" i="3"/>
  <c r="U1086" i="3" s="1"/>
  <c r="M1086" i="3"/>
  <c r="T1085" i="3"/>
  <c r="S1085" i="3"/>
  <c r="M1085" i="3"/>
  <c r="J1083" i="3" s="1"/>
  <c r="J1085" i="3"/>
  <c r="T1084" i="3"/>
  <c r="S1084" i="3"/>
  <c r="U1084" i="3" s="1"/>
  <c r="M1084" i="3"/>
  <c r="J1084" i="3"/>
  <c r="T1083" i="3"/>
  <c r="S1083" i="3"/>
  <c r="U1083" i="3" s="1"/>
  <c r="M1083" i="3"/>
  <c r="T1082" i="3"/>
  <c r="S1082" i="3"/>
  <c r="U1082" i="3" s="1"/>
  <c r="M1082" i="3"/>
  <c r="T1081" i="3"/>
  <c r="S1081" i="3"/>
  <c r="U1081" i="3" s="1"/>
  <c r="M1081" i="3"/>
  <c r="J1081" i="3"/>
  <c r="T1080" i="3"/>
  <c r="S1080" i="3"/>
  <c r="U1080" i="3" s="1"/>
  <c r="M1080" i="3"/>
  <c r="J1080" i="3"/>
  <c r="T1079" i="3"/>
  <c r="S1079" i="3"/>
  <c r="U1079" i="3" s="1"/>
  <c r="M1079" i="3"/>
  <c r="J1079" i="3"/>
  <c r="T1078" i="3"/>
  <c r="S1078" i="3"/>
  <c r="M1078" i="3"/>
  <c r="J1078" i="3"/>
  <c r="T1077" i="3"/>
  <c r="S1077" i="3"/>
  <c r="U1077" i="3" s="1"/>
  <c r="M1077" i="3"/>
  <c r="J1077" i="3"/>
  <c r="T1076" i="3"/>
  <c r="S1076" i="3"/>
  <c r="U1076" i="3" s="1"/>
  <c r="M1076" i="3"/>
  <c r="J1076" i="3"/>
  <c r="T1075" i="3"/>
  <c r="S1075" i="3"/>
  <c r="U1075" i="3" s="1"/>
  <c r="M1075" i="3"/>
  <c r="J1075" i="3"/>
  <c r="T1074" i="3"/>
  <c r="S1074" i="3"/>
  <c r="M1074" i="3"/>
  <c r="J1074" i="3"/>
  <c r="T1073" i="3"/>
  <c r="S1073" i="3"/>
  <c r="U1073" i="3" s="1"/>
  <c r="M1073" i="3"/>
  <c r="J1073" i="3"/>
  <c r="T1072" i="3"/>
  <c r="S1072" i="3"/>
  <c r="U1072" i="3" s="1"/>
  <c r="T1071" i="3"/>
  <c r="S1071" i="3"/>
  <c r="U1071" i="3" s="1"/>
  <c r="M1071" i="3"/>
  <c r="J1071" i="3"/>
  <c r="T1070" i="3"/>
  <c r="S1070" i="3"/>
  <c r="M1070" i="3"/>
  <c r="J1070" i="3"/>
  <c r="T1069" i="3"/>
  <c r="S1069" i="3"/>
  <c r="U1069" i="3" s="1"/>
  <c r="M1069" i="3"/>
  <c r="T1068" i="3"/>
  <c r="S1068" i="3"/>
  <c r="U1068" i="3" s="1"/>
  <c r="M1068" i="3"/>
  <c r="J1068" i="3"/>
  <c r="T1067" i="3"/>
  <c r="S1067" i="3"/>
  <c r="U1067" i="3" s="1"/>
  <c r="M1067" i="3"/>
  <c r="J1067" i="3"/>
  <c r="T1066" i="3"/>
  <c r="S1066" i="3"/>
  <c r="U1066" i="3" s="1"/>
  <c r="M1066" i="3"/>
  <c r="J1066" i="3"/>
  <c r="T1065" i="3"/>
  <c r="S1065" i="3"/>
  <c r="M1065" i="3"/>
  <c r="J1065" i="3"/>
  <c r="T1064" i="3"/>
  <c r="S1064" i="3"/>
  <c r="U1064" i="3" s="1"/>
  <c r="M1064" i="3"/>
  <c r="J1064" i="3"/>
  <c r="T1063" i="3"/>
  <c r="S1063" i="3"/>
  <c r="U1063" i="3" s="1"/>
  <c r="M1063" i="3"/>
  <c r="J1063" i="3"/>
  <c r="T1062" i="3"/>
  <c r="S1062" i="3"/>
  <c r="U1062" i="3" s="1"/>
  <c r="M1062" i="3"/>
  <c r="J1062" i="3"/>
  <c r="T1061" i="3"/>
  <c r="S1061" i="3"/>
  <c r="M1061" i="3"/>
  <c r="J1059" i="3" s="1"/>
  <c r="J1061" i="3"/>
  <c r="T1060" i="3"/>
  <c r="S1060" i="3"/>
  <c r="U1060" i="3" s="1"/>
  <c r="M1060" i="3"/>
  <c r="J1060" i="3"/>
  <c r="T1059" i="3"/>
  <c r="S1059" i="3"/>
  <c r="U1059" i="3" s="1"/>
  <c r="M1059" i="3"/>
  <c r="T1058" i="3"/>
  <c r="S1058" i="3"/>
  <c r="U1058" i="3" s="1"/>
  <c r="M1058" i="3"/>
  <c r="T1057" i="3"/>
  <c r="S1057" i="3"/>
  <c r="U1057" i="3" s="1"/>
  <c r="M1057" i="3"/>
  <c r="J1057" i="3"/>
  <c r="T1056" i="3"/>
  <c r="S1056" i="3"/>
  <c r="U1056" i="3" s="1"/>
  <c r="M1056" i="3"/>
  <c r="J1056" i="3"/>
  <c r="T1055" i="3"/>
  <c r="S1055" i="3"/>
  <c r="U1055" i="3" s="1"/>
  <c r="M1055" i="3"/>
  <c r="J1055" i="3"/>
  <c r="T1054" i="3"/>
  <c r="S1054" i="3"/>
  <c r="M1054" i="3"/>
  <c r="J1054" i="3"/>
  <c r="T1053" i="3"/>
  <c r="S1053" i="3"/>
  <c r="U1053" i="3" s="1"/>
  <c r="M1053" i="3"/>
  <c r="J1053" i="3"/>
  <c r="T1052" i="3"/>
  <c r="S1052" i="3"/>
  <c r="U1052" i="3" s="1"/>
  <c r="M1052" i="3"/>
  <c r="J1052" i="3"/>
  <c r="T1051" i="3"/>
  <c r="S1051" i="3"/>
  <c r="U1051" i="3" s="1"/>
  <c r="M1051" i="3"/>
  <c r="T1050" i="3"/>
  <c r="S1050" i="3"/>
  <c r="U1050" i="3" s="1"/>
  <c r="M1050" i="3"/>
  <c r="T1049" i="3"/>
  <c r="S1049" i="3"/>
  <c r="U1049" i="3" s="1"/>
  <c r="M1049" i="3"/>
  <c r="T1048" i="3"/>
  <c r="S1048" i="3"/>
  <c r="U1048" i="3" s="1"/>
  <c r="M1048" i="3"/>
  <c r="T1047" i="3"/>
  <c r="S1047" i="3"/>
  <c r="U1047" i="3" s="1"/>
  <c r="M1047" i="3"/>
  <c r="J1047" i="3"/>
  <c r="T1046" i="3"/>
  <c r="S1046" i="3"/>
  <c r="M1046" i="3"/>
  <c r="J1046" i="3"/>
  <c r="T1045" i="3"/>
  <c r="S1045" i="3"/>
  <c r="U1045" i="3" s="1"/>
  <c r="M1045" i="3"/>
  <c r="T1044" i="3"/>
  <c r="S1044" i="3"/>
  <c r="U1044" i="3" s="1"/>
  <c r="M1044" i="3"/>
  <c r="T1043" i="3"/>
  <c r="S1043" i="3"/>
  <c r="U1043" i="3" s="1"/>
  <c r="M1043" i="3"/>
  <c r="J1043" i="3"/>
  <c r="T1042" i="3"/>
  <c r="S1042" i="3"/>
  <c r="U1042" i="3" s="1"/>
  <c r="M1042" i="3"/>
  <c r="J1042" i="3"/>
  <c r="T1041" i="3"/>
  <c r="S1041" i="3"/>
  <c r="U1041" i="3" s="1"/>
  <c r="M1041" i="3"/>
  <c r="T1040" i="3"/>
  <c r="S1040" i="3"/>
  <c r="U1040" i="3" s="1"/>
  <c r="M1040" i="3"/>
  <c r="T1039" i="3"/>
  <c r="S1039" i="3"/>
  <c r="U1039" i="3" s="1"/>
  <c r="M1039" i="3"/>
  <c r="T1038" i="3"/>
  <c r="S1038" i="3"/>
  <c r="U1038" i="3" s="1"/>
  <c r="M1038" i="3"/>
  <c r="T1037" i="3"/>
  <c r="S1037" i="3"/>
  <c r="U1037" i="3" s="1"/>
  <c r="M1037" i="3"/>
  <c r="J1037" i="3"/>
  <c r="T1036" i="3"/>
  <c r="S1036" i="3"/>
  <c r="M1036" i="3"/>
  <c r="J1036" i="3"/>
  <c r="T1035" i="3"/>
  <c r="S1035" i="3"/>
  <c r="U1035" i="3" s="1"/>
  <c r="M1035" i="3"/>
  <c r="J1035" i="3"/>
  <c r="T1034" i="3"/>
  <c r="S1034" i="3"/>
  <c r="U1034" i="3" s="1"/>
  <c r="M1034" i="3"/>
  <c r="J1034" i="3"/>
  <c r="T1033" i="3"/>
  <c r="S1033" i="3"/>
  <c r="U1033" i="3" s="1"/>
  <c r="M1033" i="3"/>
  <c r="J1033" i="3"/>
  <c r="T1032" i="3"/>
  <c r="S1032" i="3"/>
  <c r="M1032" i="3"/>
  <c r="J1032" i="3"/>
  <c r="T1031" i="3"/>
  <c r="S1031" i="3"/>
  <c r="U1031" i="3" s="1"/>
  <c r="M1031" i="3"/>
  <c r="J1031" i="3"/>
  <c r="T1030" i="3"/>
  <c r="S1030" i="3"/>
  <c r="U1030" i="3" s="1"/>
  <c r="M1030" i="3"/>
  <c r="T1029" i="3"/>
  <c r="S1029" i="3"/>
  <c r="M1029" i="3"/>
  <c r="T1028" i="3"/>
  <c r="S1028" i="3"/>
  <c r="U1028" i="3" s="1"/>
  <c r="M1028" i="3"/>
  <c r="J1028" i="3"/>
  <c r="T1027" i="3"/>
  <c r="S1027" i="3"/>
  <c r="U1027" i="3" s="1"/>
  <c r="M1027" i="3"/>
  <c r="J1027" i="3"/>
  <c r="T1026" i="3"/>
  <c r="S1026" i="3"/>
  <c r="M1026" i="3"/>
  <c r="J1026" i="3"/>
  <c r="T1025" i="3"/>
  <c r="S1025" i="3"/>
  <c r="U1025" i="3" s="1"/>
  <c r="M1025" i="3"/>
  <c r="J1025" i="3"/>
  <c r="T1024" i="3"/>
  <c r="S1024" i="3"/>
  <c r="U1024" i="3" s="1"/>
  <c r="M1024" i="3"/>
  <c r="T1023" i="3"/>
  <c r="S1023" i="3"/>
  <c r="M1023" i="3"/>
  <c r="T1022" i="3"/>
  <c r="S1022" i="3"/>
  <c r="U1022" i="3" s="1"/>
  <c r="M1022" i="3"/>
  <c r="J1022" i="3"/>
  <c r="T1021" i="3"/>
  <c r="S1021" i="3"/>
  <c r="U1021" i="3" s="1"/>
  <c r="M1021" i="3"/>
  <c r="J1021" i="3"/>
  <c r="T1020" i="3"/>
  <c r="S1020" i="3"/>
  <c r="M1020" i="3"/>
  <c r="J1020" i="3"/>
  <c r="T1019" i="3"/>
  <c r="S1019" i="3"/>
  <c r="U1019" i="3" s="1"/>
  <c r="M1019" i="3"/>
  <c r="J1019" i="3"/>
  <c r="T1018" i="3"/>
  <c r="S1018" i="3"/>
  <c r="U1018" i="3" s="1"/>
  <c r="M1018" i="3"/>
  <c r="J1015" i="3" s="1"/>
  <c r="T1017" i="3"/>
  <c r="S1017" i="3"/>
  <c r="M1017" i="3"/>
  <c r="J1017" i="3"/>
  <c r="T1016" i="3"/>
  <c r="S1016" i="3"/>
  <c r="U1016" i="3" s="1"/>
  <c r="M1016" i="3"/>
  <c r="J1016" i="3"/>
  <c r="T1015" i="3"/>
  <c r="S1015" i="3"/>
  <c r="U1015" i="3" s="1"/>
  <c r="M1015" i="3"/>
  <c r="T1014" i="3"/>
  <c r="S1014" i="3"/>
  <c r="U1014" i="3" s="1"/>
  <c r="M1014" i="3"/>
  <c r="T1013" i="3"/>
  <c r="S1013" i="3"/>
  <c r="U1013" i="3" s="1"/>
  <c r="M1013" i="3"/>
  <c r="J1013" i="3"/>
  <c r="T1012" i="3"/>
  <c r="S1012" i="3"/>
  <c r="U1012" i="3" s="1"/>
  <c r="M1012" i="3"/>
  <c r="J1012" i="3"/>
  <c r="T1011" i="3"/>
  <c r="S1011" i="3"/>
  <c r="U1011" i="3" s="1"/>
  <c r="M1011" i="3"/>
  <c r="J1011" i="3"/>
  <c r="T1010" i="3"/>
  <c r="S1010" i="3"/>
  <c r="M1010" i="3"/>
  <c r="T1009" i="3"/>
  <c r="S1009" i="3"/>
  <c r="U1009" i="3" s="1"/>
  <c r="M1009" i="3"/>
  <c r="J1009" i="3"/>
  <c r="T1008" i="3"/>
  <c r="S1008" i="3"/>
  <c r="U1008" i="3" s="1"/>
  <c r="M1008" i="3"/>
  <c r="J1008" i="3"/>
  <c r="T1007" i="3"/>
  <c r="S1007" i="3"/>
  <c r="M1007" i="3"/>
  <c r="J1007" i="3"/>
  <c r="T1006" i="3"/>
  <c r="S1006" i="3"/>
  <c r="U1006" i="3" s="1"/>
  <c r="M1006" i="3"/>
  <c r="J1006" i="3"/>
  <c r="T1005" i="3"/>
  <c r="S1005" i="3"/>
  <c r="U1005" i="3" s="1"/>
  <c r="M1005" i="3"/>
  <c r="T1004" i="3"/>
  <c r="S1004" i="3"/>
  <c r="M1004" i="3"/>
  <c r="J1004" i="3"/>
  <c r="T1003" i="3"/>
  <c r="S1003" i="3"/>
  <c r="U1003" i="3" s="1"/>
  <c r="M1003" i="3"/>
  <c r="J1003" i="3"/>
  <c r="T1002" i="3"/>
  <c r="S1002" i="3"/>
  <c r="U1002" i="3" s="1"/>
  <c r="M1002" i="3"/>
  <c r="J1002" i="3"/>
  <c r="T1001" i="3"/>
  <c r="S1001" i="3"/>
  <c r="U1001" i="3" s="1"/>
  <c r="M1001" i="3"/>
  <c r="J1001" i="3"/>
  <c r="T1000" i="3"/>
  <c r="S1000" i="3"/>
  <c r="M1000" i="3"/>
  <c r="J997" i="3" s="1"/>
  <c r="J1000" i="3"/>
  <c r="T999" i="3"/>
  <c r="S999" i="3"/>
  <c r="U999" i="3" s="1"/>
  <c r="M999" i="3"/>
  <c r="J999" i="3"/>
  <c r="T998" i="3"/>
  <c r="S998" i="3"/>
  <c r="U998" i="3" s="1"/>
  <c r="M998" i="3"/>
  <c r="J998" i="3"/>
  <c r="T997" i="3"/>
  <c r="S997" i="3"/>
  <c r="U997" i="3" s="1"/>
  <c r="M997" i="3"/>
  <c r="T996" i="3"/>
  <c r="S996" i="3"/>
  <c r="M996" i="3"/>
  <c r="T995" i="3"/>
  <c r="S995" i="3"/>
  <c r="U995" i="3" s="1"/>
  <c r="M995" i="3"/>
  <c r="T994" i="3"/>
  <c r="S994" i="3"/>
  <c r="M994" i="3"/>
  <c r="J994" i="3"/>
  <c r="T993" i="3"/>
  <c r="S993" i="3"/>
  <c r="U993" i="3" s="1"/>
  <c r="M993" i="3"/>
  <c r="J993" i="3"/>
  <c r="T992" i="3"/>
  <c r="S992" i="3"/>
  <c r="U992" i="3" s="1"/>
  <c r="M992" i="3"/>
  <c r="J992" i="3"/>
  <c r="T991" i="3"/>
  <c r="S991" i="3"/>
  <c r="U991" i="3" s="1"/>
  <c r="M991" i="3"/>
  <c r="J991" i="3"/>
  <c r="T990" i="3"/>
  <c r="S990" i="3"/>
  <c r="M990" i="3"/>
  <c r="J990" i="3"/>
  <c r="T989" i="3"/>
  <c r="S989" i="3"/>
  <c r="U989" i="3" s="1"/>
  <c r="M989" i="3"/>
  <c r="J989" i="3"/>
  <c r="T988" i="3"/>
  <c r="S988" i="3"/>
  <c r="U988" i="3" s="1"/>
  <c r="M988" i="3"/>
  <c r="T987" i="3"/>
  <c r="S987" i="3"/>
  <c r="M987" i="3"/>
  <c r="T986" i="3"/>
  <c r="S986" i="3"/>
  <c r="U986" i="3" s="1"/>
  <c r="M986" i="3"/>
  <c r="J986" i="3"/>
  <c r="T985" i="3"/>
  <c r="S985" i="3"/>
  <c r="U985" i="3" s="1"/>
  <c r="M985" i="3"/>
  <c r="J985" i="3"/>
  <c r="T984" i="3"/>
  <c r="S984" i="3"/>
  <c r="M984" i="3"/>
  <c r="J984" i="3"/>
  <c r="T983" i="3"/>
  <c r="S983" i="3"/>
  <c r="U983" i="3" s="1"/>
  <c r="M983" i="3"/>
  <c r="J983" i="3"/>
  <c r="T982" i="3"/>
  <c r="S982" i="3"/>
  <c r="U982" i="3" s="1"/>
  <c r="M982" i="3"/>
  <c r="J982" i="3"/>
  <c r="T981" i="3"/>
  <c r="S981" i="3"/>
  <c r="U981" i="3" s="1"/>
  <c r="M981" i="3"/>
  <c r="J981" i="3"/>
  <c r="T980" i="3"/>
  <c r="S980" i="3"/>
  <c r="M980" i="3"/>
  <c r="J977" i="3" s="1"/>
  <c r="J980" i="3"/>
  <c r="T979" i="3"/>
  <c r="S979" i="3"/>
  <c r="U979" i="3" s="1"/>
  <c r="M979" i="3"/>
  <c r="J979" i="3"/>
  <c r="T978" i="3"/>
  <c r="S978" i="3"/>
  <c r="U978" i="3" s="1"/>
  <c r="M978" i="3"/>
  <c r="J978" i="3"/>
  <c r="T977" i="3"/>
  <c r="S977" i="3"/>
  <c r="U977" i="3" s="1"/>
  <c r="M977" i="3"/>
  <c r="T976" i="3"/>
  <c r="S976" i="3"/>
  <c r="M976" i="3"/>
  <c r="T975" i="3"/>
  <c r="S975" i="3"/>
  <c r="U975" i="3" s="1"/>
  <c r="M975" i="3"/>
  <c r="T974" i="3"/>
  <c r="S974" i="3"/>
  <c r="M974" i="3"/>
  <c r="T973" i="3"/>
  <c r="S973" i="3"/>
  <c r="U973" i="3" s="1"/>
  <c r="M973" i="3"/>
  <c r="T972" i="3"/>
  <c r="S972" i="3"/>
  <c r="M972" i="3"/>
  <c r="T971" i="3"/>
  <c r="S971" i="3"/>
  <c r="U971" i="3" s="1"/>
  <c r="T970" i="3"/>
  <c r="S970" i="3"/>
  <c r="U970" i="3" s="1"/>
  <c r="M970" i="3"/>
  <c r="J970" i="3"/>
  <c r="T969" i="3"/>
  <c r="S969" i="3"/>
  <c r="M969" i="3"/>
  <c r="J969" i="3"/>
  <c r="T968" i="3"/>
  <c r="S968" i="3"/>
  <c r="U968" i="3" s="1"/>
  <c r="M968" i="3"/>
  <c r="J968" i="3"/>
  <c r="T967" i="3"/>
  <c r="S967" i="3"/>
  <c r="U967" i="3" s="1"/>
  <c r="M967" i="3"/>
  <c r="J967" i="3"/>
  <c r="T966" i="3"/>
  <c r="S966" i="3"/>
  <c r="U966" i="3" s="1"/>
  <c r="M966" i="3"/>
  <c r="J966" i="3"/>
  <c r="T965" i="3"/>
  <c r="S965" i="3"/>
  <c r="M965" i="3"/>
  <c r="J965" i="3"/>
  <c r="T964" i="3"/>
  <c r="S964" i="3"/>
  <c r="U964" i="3" s="1"/>
  <c r="T963" i="3"/>
  <c r="S963" i="3"/>
  <c r="U963" i="3" s="1"/>
  <c r="M963" i="3"/>
  <c r="J963" i="3"/>
  <c r="T962" i="3"/>
  <c r="S962" i="3"/>
  <c r="U962" i="3" s="1"/>
  <c r="M962" i="3"/>
  <c r="J962" i="3"/>
  <c r="T961" i="3"/>
  <c r="S961" i="3"/>
  <c r="M961" i="3"/>
  <c r="J961" i="3"/>
  <c r="T960" i="3"/>
  <c r="S960" i="3"/>
  <c r="U960" i="3" s="1"/>
  <c r="M960" i="3"/>
  <c r="J960" i="3"/>
  <c r="T959" i="3"/>
  <c r="S959" i="3"/>
  <c r="U959" i="3" s="1"/>
  <c r="M959" i="3"/>
  <c r="J959" i="3"/>
  <c r="T958" i="3"/>
  <c r="S958" i="3"/>
  <c r="U958" i="3" s="1"/>
  <c r="M958" i="3"/>
  <c r="J958" i="3"/>
  <c r="T957" i="3"/>
  <c r="S957" i="3"/>
  <c r="M957" i="3"/>
  <c r="J957" i="3"/>
  <c r="T956" i="3"/>
  <c r="S956" i="3"/>
  <c r="U956" i="3" s="1"/>
  <c r="M956" i="3"/>
  <c r="J956" i="3"/>
  <c r="T955" i="3"/>
  <c r="S955" i="3"/>
  <c r="U955" i="3" s="1"/>
  <c r="M955" i="3"/>
  <c r="J955" i="3"/>
  <c r="T954" i="3"/>
  <c r="S954" i="3"/>
  <c r="U954" i="3" s="1"/>
  <c r="M954" i="3"/>
  <c r="J954" i="3"/>
  <c r="T953" i="3"/>
  <c r="S953" i="3"/>
  <c r="M953" i="3"/>
  <c r="J953" i="3"/>
  <c r="T952" i="3"/>
  <c r="S952" i="3"/>
  <c r="U952" i="3" s="1"/>
  <c r="M952" i="3"/>
  <c r="J952" i="3"/>
  <c r="T951" i="3"/>
  <c r="S951" i="3"/>
  <c r="U951" i="3" s="1"/>
  <c r="M951" i="3"/>
  <c r="T950" i="3"/>
  <c r="S950" i="3"/>
  <c r="M950" i="3"/>
  <c r="T949" i="3"/>
  <c r="S949" i="3"/>
  <c r="U949" i="3" s="1"/>
  <c r="M949" i="3"/>
  <c r="T948" i="3"/>
  <c r="S948" i="3"/>
  <c r="T947" i="3"/>
  <c r="S947" i="3"/>
  <c r="U947" i="3" s="1"/>
  <c r="M947" i="3"/>
  <c r="J947" i="3"/>
  <c r="T946" i="3"/>
  <c r="S946" i="3"/>
  <c r="U946" i="3" s="1"/>
  <c r="M946" i="3"/>
  <c r="J946" i="3"/>
  <c r="T945" i="3"/>
  <c r="S945" i="3"/>
  <c r="U945" i="3" s="1"/>
  <c r="M945" i="3"/>
  <c r="T944" i="3"/>
  <c r="S944" i="3"/>
  <c r="U944" i="3" s="1"/>
  <c r="M944" i="3"/>
  <c r="J944" i="3"/>
  <c r="T943" i="3"/>
  <c r="S943" i="3"/>
  <c r="M943" i="3"/>
  <c r="J941" i="3" s="1"/>
  <c r="T942" i="3"/>
  <c r="S942" i="3"/>
  <c r="U942" i="3" s="1"/>
  <c r="M942" i="3"/>
  <c r="J942" i="3"/>
  <c r="T941" i="3"/>
  <c r="S941" i="3"/>
  <c r="U941" i="3" s="1"/>
  <c r="M941" i="3"/>
  <c r="T940" i="3"/>
  <c r="S940" i="3"/>
  <c r="M940" i="3"/>
  <c r="J938" i="3" s="1"/>
  <c r="T939" i="3"/>
  <c r="S939" i="3"/>
  <c r="U939" i="3" s="1"/>
  <c r="M939" i="3"/>
  <c r="J939" i="3"/>
  <c r="T938" i="3"/>
  <c r="S938" i="3"/>
  <c r="U938" i="3" s="1"/>
  <c r="M938" i="3"/>
  <c r="T937" i="3"/>
  <c r="S937" i="3"/>
  <c r="M937" i="3"/>
  <c r="J937" i="3"/>
  <c r="T936" i="3"/>
  <c r="S936" i="3"/>
  <c r="U936" i="3" s="1"/>
  <c r="M936" i="3"/>
  <c r="J936" i="3"/>
  <c r="T935" i="3"/>
  <c r="S935" i="3"/>
  <c r="U935" i="3" s="1"/>
  <c r="M935" i="3"/>
  <c r="J935" i="3"/>
  <c r="T934" i="3"/>
  <c r="S934" i="3"/>
  <c r="U934" i="3" s="1"/>
  <c r="M934" i="3"/>
  <c r="J934" i="3"/>
  <c r="T933" i="3"/>
  <c r="S933" i="3"/>
  <c r="M933" i="3"/>
  <c r="J933" i="3"/>
  <c r="T932" i="3"/>
  <c r="S932" i="3"/>
  <c r="U932" i="3" s="1"/>
  <c r="M932" i="3"/>
  <c r="J932" i="3"/>
  <c r="T931" i="3"/>
  <c r="S931" i="3"/>
  <c r="U931" i="3" s="1"/>
  <c r="M931" i="3"/>
  <c r="J929" i="3" s="1"/>
  <c r="J931" i="3"/>
  <c r="T930" i="3"/>
  <c r="S930" i="3"/>
  <c r="U930" i="3" s="1"/>
  <c r="M930" i="3"/>
  <c r="J930" i="3"/>
  <c r="T929" i="3"/>
  <c r="S929" i="3"/>
  <c r="M929" i="3"/>
  <c r="T928" i="3"/>
  <c r="S928" i="3"/>
  <c r="U928" i="3" s="1"/>
  <c r="M928" i="3"/>
  <c r="J928" i="3"/>
  <c r="T927" i="3"/>
  <c r="S927" i="3"/>
  <c r="M927" i="3"/>
  <c r="J925" i="3" s="1"/>
  <c r="J927" i="3"/>
  <c r="T926" i="3"/>
  <c r="S926" i="3"/>
  <c r="U926" i="3" s="1"/>
  <c r="M926" i="3"/>
  <c r="J926" i="3"/>
  <c r="T925" i="3"/>
  <c r="S925" i="3"/>
  <c r="U925" i="3" s="1"/>
  <c r="M925" i="3"/>
  <c r="T924" i="3"/>
  <c r="S924" i="3"/>
  <c r="U924" i="3" s="1"/>
  <c r="M924" i="3"/>
  <c r="J924" i="3"/>
  <c r="T923" i="3"/>
  <c r="S923" i="3"/>
  <c r="U923" i="3" s="1"/>
  <c r="M923" i="3"/>
  <c r="J923" i="3"/>
  <c r="T922" i="3"/>
  <c r="S922" i="3"/>
  <c r="U922" i="3" s="1"/>
  <c r="M922" i="3"/>
  <c r="J922" i="3"/>
  <c r="T921" i="3"/>
  <c r="S921" i="3"/>
  <c r="M921" i="3"/>
  <c r="J921" i="3"/>
  <c r="T920" i="3"/>
  <c r="S920" i="3"/>
  <c r="U920" i="3" s="1"/>
  <c r="T919" i="3"/>
  <c r="S919" i="3"/>
  <c r="U919" i="3" s="1"/>
  <c r="J919" i="3"/>
  <c r="T918" i="3"/>
  <c r="S918" i="3"/>
  <c r="J918" i="3"/>
  <c r="T917" i="3"/>
  <c r="S917" i="3"/>
  <c r="U917" i="3" s="1"/>
  <c r="J917" i="3"/>
  <c r="T916" i="3"/>
  <c r="S916" i="3"/>
  <c r="J916" i="3"/>
  <c r="T915" i="3"/>
  <c r="S915" i="3"/>
  <c r="U915" i="3" s="1"/>
  <c r="M915" i="3"/>
  <c r="T914" i="3"/>
  <c r="S914" i="3"/>
  <c r="M914" i="3"/>
  <c r="J912" i="3" s="1"/>
  <c r="J914" i="3"/>
  <c r="T913" i="3"/>
  <c r="S913" i="3"/>
  <c r="U913" i="3" s="1"/>
  <c r="M913" i="3"/>
  <c r="J913" i="3"/>
  <c r="T912" i="3"/>
  <c r="S912" i="3"/>
  <c r="U912" i="3" s="1"/>
  <c r="M912" i="3"/>
  <c r="T911" i="3"/>
  <c r="S911" i="3"/>
  <c r="U911" i="3" s="1"/>
  <c r="M911" i="3"/>
  <c r="J911" i="3"/>
  <c r="T910" i="3"/>
  <c r="S910" i="3"/>
  <c r="U910" i="3" s="1"/>
  <c r="M910" i="3"/>
  <c r="J910" i="3"/>
  <c r="T909" i="3"/>
  <c r="S909" i="3"/>
  <c r="U909" i="3" s="1"/>
  <c r="M909" i="3"/>
  <c r="J909" i="3"/>
  <c r="T908" i="3"/>
  <c r="S908" i="3"/>
  <c r="M908" i="3"/>
  <c r="J908" i="3"/>
  <c r="T907" i="3"/>
  <c r="S907" i="3"/>
  <c r="U907" i="3" s="1"/>
  <c r="M907" i="3"/>
  <c r="J907" i="3"/>
  <c r="T906" i="3"/>
  <c r="S906" i="3"/>
  <c r="U906" i="3" s="1"/>
  <c r="M906" i="3"/>
  <c r="J906" i="3"/>
  <c r="T905" i="3"/>
  <c r="S905" i="3"/>
  <c r="U905" i="3" s="1"/>
  <c r="M905" i="3"/>
  <c r="J905" i="3"/>
  <c r="T904" i="3"/>
  <c r="S904" i="3"/>
  <c r="M904" i="3"/>
  <c r="J904" i="3"/>
  <c r="T903" i="3"/>
  <c r="S903" i="3"/>
  <c r="U903" i="3" s="1"/>
  <c r="M903" i="3"/>
  <c r="J903" i="3"/>
  <c r="T902" i="3"/>
  <c r="S902" i="3"/>
  <c r="U902" i="3" s="1"/>
  <c r="M902" i="3"/>
  <c r="J902" i="3"/>
  <c r="T901" i="3"/>
  <c r="S901" i="3"/>
  <c r="U901" i="3" s="1"/>
  <c r="M901" i="3"/>
  <c r="J901" i="3"/>
  <c r="T900" i="3"/>
  <c r="S900" i="3"/>
  <c r="M900" i="3"/>
  <c r="J900" i="3"/>
  <c r="T899" i="3"/>
  <c r="S899" i="3"/>
  <c r="U899" i="3" s="1"/>
  <c r="M899" i="3"/>
  <c r="J899" i="3"/>
  <c r="T898" i="3"/>
  <c r="S898" i="3"/>
  <c r="U898" i="3" s="1"/>
  <c r="M898" i="3"/>
  <c r="J898" i="3"/>
  <c r="T897" i="3"/>
  <c r="S897" i="3"/>
  <c r="U897" i="3" s="1"/>
  <c r="M897" i="3"/>
  <c r="J897" i="3"/>
  <c r="T896" i="3"/>
  <c r="S896" i="3"/>
  <c r="M896" i="3"/>
  <c r="J896" i="3"/>
  <c r="T895" i="3"/>
  <c r="S895" i="3"/>
  <c r="U895" i="3" s="1"/>
  <c r="M895" i="3"/>
  <c r="J895" i="3"/>
  <c r="T894" i="3"/>
  <c r="S894" i="3"/>
  <c r="U894" i="3" s="1"/>
  <c r="M894" i="3"/>
  <c r="J894" i="3"/>
  <c r="T893" i="3"/>
  <c r="S893" i="3"/>
  <c r="U893" i="3" s="1"/>
  <c r="M893" i="3"/>
  <c r="J893" i="3"/>
  <c r="T892" i="3"/>
  <c r="S892" i="3"/>
  <c r="M892" i="3"/>
  <c r="J892" i="3"/>
  <c r="T891" i="3"/>
  <c r="S891" i="3"/>
  <c r="U891" i="3" s="1"/>
  <c r="T890" i="3"/>
  <c r="S890" i="3"/>
  <c r="U890" i="3" s="1"/>
  <c r="T889" i="3"/>
  <c r="S889" i="3"/>
  <c r="U889" i="3" s="1"/>
  <c r="M889" i="3"/>
  <c r="T888" i="3"/>
  <c r="S888" i="3"/>
  <c r="U888" i="3" s="1"/>
  <c r="M888" i="3"/>
  <c r="T887" i="3"/>
  <c r="S887" i="3"/>
  <c r="U887" i="3" s="1"/>
  <c r="T886" i="3"/>
  <c r="S886" i="3"/>
  <c r="T885" i="3"/>
  <c r="S885" i="3"/>
  <c r="U885" i="3" s="1"/>
  <c r="T884" i="3"/>
  <c r="S884" i="3"/>
  <c r="U884" i="3" s="1"/>
  <c r="T883" i="3"/>
  <c r="S883" i="3"/>
  <c r="U883" i="3" s="1"/>
  <c r="T882" i="3"/>
  <c r="S882" i="3"/>
  <c r="T881" i="3"/>
  <c r="S881" i="3"/>
  <c r="U881" i="3" s="1"/>
  <c r="T880" i="3"/>
  <c r="S880" i="3"/>
  <c r="U880" i="3" s="1"/>
  <c r="T879" i="3"/>
  <c r="S879" i="3"/>
  <c r="U879" i="3" s="1"/>
  <c r="M879" i="3"/>
  <c r="J879" i="3"/>
  <c r="T878" i="3"/>
  <c r="S878" i="3"/>
  <c r="M878" i="3"/>
  <c r="J878" i="3"/>
  <c r="T877" i="3"/>
  <c r="S877" i="3"/>
  <c r="U877" i="3" s="1"/>
  <c r="M877" i="3"/>
  <c r="J877" i="3"/>
  <c r="T876" i="3"/>
  <c r="S876" i="3"/>
  <c r="U876" i="3" s="1"/>
  <c r="M876" i="3"/>
  <c r="J876" i="3"/>
  <c r="T875" i="3"/>
  <c r="S875" i="3"/>
  <c r="U875" i="3" s="1"/>
  <c r="M875" i="3"/>
  <c r="J875" i="3"/>
  <c r="T874" i="3"/>
  <c r="S874" i="3"/>
  <c r="T873" i="3"/>
  <c r="S873" i="3"/>
  <c r="U873" i="3" s="1"/>
  <c r="M873" i="3"/>
  <c r="J873" i="3"/>
  <c r="T872" i="3"/>
  <c r="S872" i="3"/>
  <c r="U872" i="3" s="1"/>
  <c r="M872" i="3"/>
  <c r="J872" i="3"/>
  <c r="T871" i="3"/>
  <c r="S871" i="3"/>
  <c r="U871" i="3" s="1"/>
  <c r="M871" i="3"/>
  <c r="J871" i="3"/>
  <c r="T870" i="3"/>
  <c r="S870" i="3"/>
  <c r="M870" i="3"/>
  <c r="J870" i="3"/>
  <c r="T869" i="3"/>
  <c r="S869" i="3"/>
  <c r="U869" i="3" s="1"/>
  <c r="M869" i="3"/>
  <c r="J869" i="3"/>
  <c r="T868" i="3"/>
  <c r="S868" i="3"/>
  <c r="U868" i="3" s="1"/>
  <c r="M868" i="3"/>
  <c r="J868" i="3"/>
  <c r="T867" i="3"/>
  <c r="S867" i="3"/>
  <c r="U867" i="3" s="1"/>
  <c r="M867" i="3"/>
  <c r="J867" i="3"/>
  <c r="T866" i="3"/>
  <c r="S866" i="3"/>
  <c r="M866" i="3"/>
  <c r="J866" i="3"/>
  <c r="T865" i="3"/>
  <c r="S865" i="3"/>
  <c r="U865" i="3" s="1"/>
  <c r="M865" i="3"/>
  <c r="J865" i="3"/>
  <c r="T864" i="3"/>
  <c r="S864" i="3"/>
  <c r="U864" i="3" s="1"/>
  <c r="M864" i="3"/>
  <c r="J864" i="3"/>
  <c r="T863" i="3"/>
  <c r="S863" i="3"/>
  <c r="U863" i="3" s="1"/>
  <c r="M863" i="3"/>
  <c r="J863" i="3"/>
  <c r="T862" i="3"/>
  <c r="S862" i="3"/>
  <c r="M862" i="3"/>
  <c r="J862" i="3"/>
  <c r="T861" i="3"/>
  <c r="S861" i="3"/>
  <c r="U861" i="3" s="1"/>
  <c r="M861" i="3"/>
  <c r="J861" i="3"/>
  <c r="T860" i="3"/>
  <c r="S860" i="3"/>
  <c r="U860" i="3" s="1"/>
  <c r="M860" i="3"/>
  <c r="J860" i="3"/>
  <c r="T859" i="3"/>
  <c r="S859" i="3"/>
  <c r="U859" i="3" s="1"/>
  <c r="M859" i="3"/>
  <c r="J859" i="3"/>
  <c r="T858" i="3"/>
  <c r="S858" i="3"/>
  <c r="M858" i="3"/>
  <c r="J858" i="3"/>
  <c r="T857" i="3"/>
  <c r="S857" i="3"/>
  <c r="U857" i="3" s="1"/>
  <c r="M857" i="3"/>
  <c r="J857" i="3"/>
  <c r="T856" i="3"/>
  <c r="S856" i="3"/>
  <c r="U856" i="3" s="1"/>
  <c r="M856" i="3"/>
  <c r="J856" i="3"/>
  <c r="T855" i="3"/>
  <c r="S855" i="3"/>
  <c r="U855" i="3" s="1"/>
  <c r="M855" i="3"/>
  <c r="J855" i="3"/>
  <c r="T854" i="3"/>
  <c r="S854" i="3"/>
  <c r="M854" i="3"/>
  <c r="J854" i="3"/>
  <c r="T853" i="3"/>
  <c r="S853" i="3"/>
  <c r="U853" i="3" s="1"/>
  <c r="M853" i="3"/>
  <c r="J853" i="3"/>
  <c r="T852" i="3"/>
  <c r="S852" i="3"/>
  <c r="U852" i="3" s="1"/>
  <c r="M852" i="3"/>
  <c r="J852" i="3"/>
  <c r="T851" i="3"/>
  <c r="S851" i="3"/>
  <c r="U851" i="3" s="1"/>
  <c r="M851" i="3"/>
  <c r="J851" i="3"/>
  <c r="T850" i="3"/>
  <c r="S850" i="3"/>
  <c r="M850" i="3"/>
  <c r="J850" i="3"/>
  <c r="T849" i="3"/>
  <c r="S849" i="3"/>
  <c r="U849" i="3" s="1"/>
  <c r="M849" i="3"/>
  <c r="J849" i="3"/>
  <c r="T848" i="3"/>
  <c r="S848" i="3"/>
  <c r="U848" i="3" s="1"/>
  <c r="M848" i="3"/>
  <c r="J846" i="3" s="1"/>
  <c r="J848" i="3"/>
  <c r="T847" i="3"/>
  <c r="S847" i="3"/>
  <c r="U847" i="3" s="1"/>
  <c r="M847" i="3"/>
  <c r="J847" i="3"/>
  <c r="T846" i="3"/>
  <c r="S846" i="3"/>
  <c r="M846" i="3"/>
  <c r="T845" i="3"/>
  <c r="S845" i="3"/>
  <c r="U845" i="3" s="1"/>
  <c r="J845" i="3"/>
  <c r="T844" i="3"/>
  <c r="S844" i="3"/>
  <c r="U844" i="3" s="1"/>
  <c r="M844" i="3"/>
  <c r="J844" i="3"/>
  <c r="T843" i="3"/>
  <c r="S843" i="3"/>
  <c r="M843" i="3"/>
  <c r="J843" i="3"/>
  <c r="T842" i="3"/>
  <c r="S842" i="3"/>
  <c r="U842" i="3" s="1"/>
  <c r="M842" i="3"/>
  <c r="J842" i="3"/>
  <c r="T841" i="3"/>
  <c r="S841" i="3"/>
  <c r="U841" i="3" s="1"/>
  <c r="M841" i="3"/>
  <c r="J841" i="3"/>
  <c r="T840" i="3"/>
  <c r="S840" i="3"/>
  <c r="U840" i="3" s="1"/>
  <c r="M840" i="3"/>
  <c r="J840" i="3"/>
  <c r="T839" i="3"/>
  <c r="S839" i="3"/>
  <c r="M839" i="3"/>
  <c r="J839" i="3"/>
  <c r="T838" i="3"/>
  <c r="S838" i="3"/>
  <c r="U838" i="3" s="1"/>
  <c r="M838" i="3"/>
  <c r="T837" i="3"/>
  <c r="S837" i="3"/>
  <c r="U837" i="3" s="1"/>
  <c r="M837" i="3"/>
  <c r="T836" i="3"/>
  <c r="S836" i="3"/>
  <c r="U836" i="3" s="1"/>
  <c r="M836" i="3"/>
  <c r="J836" i="3"/>
  <c r="T835" i="3"/>
  <c r="S835" i="3"/>
  <c r="U835" i="3" s="1"/>
  <c r="M835" i="3"/>
  <c r="J833" i="3" s="1"/>
  <c r="J835" i="3"/>
  <c r="T834" i="3"/>
  <c r="S834" i="3"/>
  <c r="U834" i="3" s="1"/>
  <c r="M834" i="3"/>
  <c r="J834" i="3"/>
  <c r="T833" i="3"/>
  <c r="S833" i="3"/>
  <c r="M833" i="3"/>
  <c r="T832" i="3"/>
  <c r="S832" i="3"/>
  <c r="U832" i="3" s="1"/>
  <c r="M832" i="3"/>
  <c r="J832" i="3"/>
  <c r="T831" i="3"/>
  <c r="S831" i="3"/>
  <c r="M831" i="3"/>
  <c r="J831" i="3"/>
  <c r="T830" i="3"/>
  <c r="S830" i="3"/>
  <c r="U830" i="3" s="1"/>
  <c r="M830" i="3"/>
  <c r="J830" i="3"/>
  <c r="T829" i="3"/>
  <c r="S829" i="3"/>
  <c r="U829" i="3" s="1"/>
  <c r="J829" i="3"/>
  <c r="T828" i="3"/>
  <c r="S828" i="3"/>
  <c r="J828" i="3"/>
  <c r="T827" i="3"/>
  <c r="S827" i="3"/>
  <c r="U827" i="3" s="1"/>
  <c r="J827" i="3"/>
  <c r="T826" i="3"/>
  <c r="S826" i="3"/>
  <c r="J826" i="3"/>
  <c r="T825" i="3"/>
  <c r="S825" i="3"/>
  <c r="U825" i="3" s="1"/>
  <c r="J825" i="3"/>
  <c r="T824" i="3"/>
  <c r="S824" i="3"/>
  <c r="J824" i="3"/>
  <c r="T823" i="3"/>
  <c r="S823" i="3"/>
  <c r="U823" i="3" s="1"/>
  <c r="J823" i="3"/>
  <c r="T822" i="3"/>
  <c r="S822" i="3"/>
  <c r="J822" i="3"/>
  <c r="T821" i="3"/>
  <c r="S821" i="3"/>
  <c r="U821" i="3" s="1"/>
  <c r="J821" i="3"/>
  <c r="T820" i="3"/>
  <c r="S820" i="3"/>
  <c r="J820" i="3"/>
  <c r="T819" i="3"/>
  <c r="S819" i="3"/>
  <c r="U819" i="3" s="1"/>
  <c r="J819" i="3"/>
  <c r="T818" i="3"/>
  <c r="S818" i="3"/>
  <c r="J818" i="3"/>
  <c r="T817" i="3"/>
  <c r="S817" i="3"/>
  <c r="U817" i="3" s="1"/>
  <c r="J817" i="3"/>
  <c r="T816" i="3"/>
  <c r="S816" i="3"/>
  <c r="J816" i="3"/>
  <c r="T815" i="3"/>
  <c r="S815" i="3"/>
  <c r="U815" i="3" s="1"/>
  <c r="J815" i="3"/>
  <c r="T814" i="3"/>
  <c r="S814" i="3"/>
  <c r="J814" i="3"/>
  <c r="T813" i="3"/>
  <c r="S813" i="3"/>
  <c r="U813" i="3" s="1"/>
  <c r="J813" i="3"/>
  <c r="T812" i="3"/>
  <c r="S812" i="3"/>
  <c r="J812" i="3"/>
  <c r="T811" i="3"/>
  <c r="S811" i="3"/>
  <c r="U811" i="3" s="1"/>
  <c r="J811" i="3"/>
  <c r="T810" i="3"/>
  <c r="S810" i="3"/>
  <c r="J810" i="3"/>
  <c r="T809" i="3"/>
  <c r="S809" i="3"/>
  <c r="U809" i="3" s="1"/>
  <c r="T808" i="3"/>
  <c r="S808" i="3"/>
  <c r="U808" i="3" s="1"/>
  <c r="T807" i="3"/>
  <c r="S807" i="3"/>
  <c r="T806" i="3"/>
  <c r="S806" i="3"/>
  <c r="U806" i="3" s="1"/>
  <c r="T805" i="3"/>
  <c r="S805" i="3"/>
  <c r="U805" i="3" s="1"/>
  <c r="T804" i="3"/>
  <c r="S804" i="3"/>
  <c r="U804" i="3" s="1"/>
  <c r="T803" i="3"/>
  <c r="S803" i="3"/>
  <c r="T802" i="3"/>
  <c r="S802" i="3"/>
  <c r="U802" i="3" s="1"/>
  <c r="T801" i="3"/>
  <c r="S801" i="3"/>
  <c r="U801" i="3" s="1"/>
  <c r="T800" i="3"/>
  <c r="S800" i="3"/>
  <c r="U800" i="3" s="1"/>
  <c r="T799" i="3"/>
  <c r="S799" i="3"/>
  <c r="T798" i="3"/>
  <c r="S798" i="3"/>
  <c r="U798" i="3" s="1"/>
  <c r="T797" i="3"/>
  <c r="S797" i="3"/>
  <c r="U797" i="3" s="1"/>
  <c r="T796" i="3"/>
  <c r="S796" i="3"/>
  <c r="U796" i="3" s="1"/>
  <c r="T795" i="3"/>
  <c r="S795" i="3"/>
  <c r="J795" i="3"/>
  <c r="T794" i="3"/>
  <c r="S794" i="3"/>
  <c r="U794" i="3" s="1"/>
  <c r="J794" i="3"/>
  <c r="T793" i="3"/>
  <c r="S793" i="3"/>
  <c r="J793" i="3"/>
  <c r="T792" i="3"/>
  <c r="S792" i="3"/>
  <c r="U792" i="3" s="1"/>
  <c r="J792" i="3"/>
  <c r="T791" i="3"/>
  <c r="S791" i="3"/>
  <c r="U791" i="3" s="1"/>
  <c r="J791" i="3"/>
  <c r="T790" i="3"/>
  <c r="S790" i="3"/>
  <c r="U790" i="3" s="1"/>
  <c r="M790" i="3"/>
  <c r="J790" i="3"/>
  <c r="T789" i="3"/>
  <c r="S789" i="3"/>
  <c r="M789" i="3"/>
  <c r="J789" i="3"/>
  <c r="T788" i="3"/>
  <c r="S788" i="3"/>
  <c r="U788" i="3" s="1"/>
  <c r="M788" i="3"/>
  <c r="J788" i="3"/>
  <c r="T787" i="3"/>
  <c r="S787" i="3"/>
  <c r="U787" i="3" s="1"/>
  <c r="M787" i="3"/>
  <c r="J784" i="3" s="1"/>
  <c r="J787" i="3"/>
  <c r="T786" i="3"/>
  <c r="S786" i="3"/>
  <c r="U786" i="3" s="1"/>
  <c r="M786" i="3"/>
  <c r="T785" i="3"/>
  <c r="S785" i="3"/>
  <c r="U785" i="3" s="1"/>
  <c r="M785" i="3"/>
  <c r="J785" i="3"/>
  <c r="T784" i="3"/>
  <c r="S784" i="3"/>
  <c r="M784" i="3"/>
  <c r="T783" i="3"/>
  <c r="S783" i="3"/>
  <c r="U783" i="3" s="1"/>
  <c r="M783" i="3"/>
  <c r="J783" i="3"/>
  <c r="T782" i="3"/>
  <c r="S782" i="3"/>
  <c r="M782" i="3"/>
  <c r="T781" i="3"/>
  <c r="S781" i="3"/>
  <c r="U781" i="3" s="1"/>
  <c r="M781" i="3"/>
  <c r="J781" i="3"/>
  <c r="T780" i="3"/>
  <c r="S780" i="3"/>
  <c r="U780" i="3" s="1"/>
  <c r="M780" i="3"/>
  <c r="J780" i="3"/>
  <c r="T779" i="3"/>
  <c r="S779" i="3"/>
  <c r="M779" i="3"/>
  <c r="J776" i="3" s="1"/>
  <c r="J779" i="3"/>
  <c r="T778" i="3"/>
  <c r="S778" i="3"/>
  <c r="U778" i="3" s="1"/>
  <c r="M778" i="3"/>
  <c r="T777" i="3"/>
  <c r="S777" i="3"/>
  <c r="U777" i="3" s="1"/>
  <c r="M777" i="3"/>
  <c r="J777" i="3"/>
  <c r="T776" i="3"/>
  <c r="S776" i="3"/>
  <c r="U776" i="3" s="1"/>
  <c r="M776" i="3"/>
  <c r="T775" i="3"/>
  <c r="S775" i="3"/>
  <c r="U775" i="3" s="1"/>
  <c r="M775" i="3"/>
  <c r="J775" i="3"/>
  <c r="T774" i="3"/>
  <c r="S774" i="3"/>
  <c r="U774" i="3" s="1"/>
  <c r="M774" i="3"/>
  <c r="T773" i="3"/>
  <c r="S773" i="3"/>
  <c r="M773" i="3"/>
  <c r="J773" i="3"/>
  <c r="T772" i="3"/>
  <c r="S772" i="3"/>
  <c r="U772" i="3" s="1"/>
  <c r="M772" i="3"/>
  <c r="J772" i="3"/>
  <c r="T771" i="3"/>
  <c r="S771" i="3"/>
  <c r="U771" i="3" s="1"/>
  <c r="T770" i="3"/>
  <c r="S770" i="3"/>
  <c r="U770" i="3" s="1"/>
  <c r="T769" i="3"/>
  <c r="S769" i="3"/>
  <c r="T768" i="3"/>
  <c r="S768" i="3"/>
  <c r="U768" i="3" s="1"/>
  <c r="J768" i="3"/>
  <c r="T767" i="3"/>
  <c r="S767" i="3"/>
  <c r="U767" i="3" s="1"/>
  <c r="J767" i="3"/>
  <c r="T766" i="3"/>
  <c r="S766" i="3"/>
  <c r="U766" i="3" s="1"/>
  <c r="J766" i="3"/>
  <c r="T765" i="3"/>
  <c r="S765" i="3"/>
  <c r="U765" i="3" s="1"/>
  <c r="M765" i="3"/>
  <c r="J765" i="3"/>
  <c r="T764" i="3"/>
  <c r="S764" i="3"/>
  <c r="U764" i="3" s="1"/>
  <c r="M764" i="3"/>
  <c r="J764" i="3"/>
  <c r="T763" i="3"/>
  <c r="S763" i="3"/>
  <c r="U763" i="3" s="1"/>
  <c r="M763" i="3"/>
  <c r="J763" i="3"/>
  <c r="T762" i="3"/>
  <c r="S762" i="3"/>
  <c r="M762" i="3"/>
  <c r="J762" i="3"/>
  <c r="T761" i="3"/>
  <c r="S761" i="3"/>
  <c r="U761" i="3" s="1"/>
  <c r="M761" i="3"/>
  <c r="T760" i="3"/>
  <c r="S760" i="3"/>
  <c r="U760" i="3" s="1"/>
  <c r="M760" i="3"/>
  <c r="J760" i="3"/>
  <c r="T759" i="3"/>
  <c r="S759" i="3"/>
  <c r="U759" i="3" s="1"/>
  <c r="M759" i="3"/>
  <c r="T758" i="3"/>
  <c r="S758" i="3"/>
  <c r="M758" i="3"/>
  <c r="J758" i="3"/>
  <c r="T757" i="3"/>
  <c r="S757" i="3"/>
  <c r="U757" i="3" s="1"/>
  <c r="M757" i="3"/>
  <c r="T756" i="3"/>
  <c r="S756" i="3"/>
  <c r="U756" i="3" s="1"/>
  <c r="J756" i="3"/>
  <c r="T755" i="3"/>
  <c r="S755" i="3"/>
  <c r="U755" i="3" s="1"/>
  <c r="J755" i="3"/>
  <c r="T754" i="3"/>
  <c r="S754" i="3"/>
  <c r="U754" i="3" s="1"/>
  <c r="J754" i="3"/>
  <c r="T753" i="3"/>
  <c r="S753" i="3"/>
  <c r="U753" i="3" s="1"/>
  <c r="J753" i="3"/>
  <c r="T752" i="3"/>
  <c r="S752" i="3"/>
  <c r="U752" i="3" s="1"/>
  <c r="T751" i="3"/>
  <c r="S751" i="3"/>
  <c r="U751" i="3" s="1"/>
  <c r="J751" i="3"/>
  <c r="T750" i="3"/>
  <c r="S750" i="3"/>
  <c r="M750" i="3"/>
  <c r="J750" i="3"/>
  <c r="T749" i="3"/>
  <c r="S749" i="3"/>
  <c r="U749" i="3" s="1"/>
  <c r="M749" i="3"/>
  <c r="T748" i="3"/>
  <c r="S748" i="3"/>
  <c r="U748" i="3" s="1"/>
  <c r="M748" i="3"/>
  <c r="T747" i="3"/>
  <c r="S747" i="3"/>
  <c r="U747" i="3" s="1"/>
  <c r="M747" i="3"/>
  <c r="J747" i="3"/>
  <c r="T746" i="3"/>
  <c r="S746" i="3"/>
  <c r="U746" i="3" s="1"/>
  <c r="M746" i="3"/>
  <c r="J746" i="3"/>
  <c r="T745" i="3"/>
  <c r="S745" i="3"/>
  <c r="U745" i="3" s="1"/>
  <c r="T744" i="3"/>
  <c r="S744" i="3"/>
  <c r="T743" i="3"/>
  <c r="S743" i="3"/>
  <c r="U743" i="3" s="1"/>
  <c r="T742" i="3"/>
  <c r="S742" i="3"/>
  <c r="U742" i="3" s="1"/>
  <c r="T741" i="3"/>
  <c r="S741" i="3"/>
  <c r="U741" i="3" s="1"/>
  <c r="M741" i="3"/>
  <c r="J741" i="3"/>
  <c r="T740" i="3"/>
  <c r="S740" i="3"/>
  <c r="M740" i="3"/>
  <c r="J738" i="3" s="1"/>
  <c r="T739" i="3"/>
  <c r="S739" i="3"/>
  <c r="U739" i="3" s="1"/>
  <c r="M739" i="3"/>
  <c r="J739" i="3"/>
  <c r="T738" i="3"/>
  <c r="S738" i="3"/>
  <c r="U738" i="3" s="1"/>
  <c r="M738" i="3"/>
  <c r="T737" i="3"/>
  <c r="S737" i="3"/>
  <c r="T736" i="3"/>
  <c r="S736" i="3"/>
  <c r="U736" i="3" s="1"/>
  <c r="J736" i="3"/>
  <c r="T735" i="3"/>
  <c r="S735" i="3"/>
  <c r="U735" i="3" s="1"/>
  <c r="M735" i="3"/>
  <c r="J735" i="3"/>
  <c r="T734" i="3"/>
  <c r="S734" i="3"/>
  <c r="U734" i="3" s="1"/>
  <c r="T733" i="3"/>
  <c r="S733" i="3"/>
  <c r="U733" i="3" s="1"/>
  <c r="T732" i="3"/>
  <c r="S732" i="3"/>
  <c r="M732" i="3"/>
  <c r="J732" i="3"/>
  <c r="T731" i="3"/>
  <c r="S731" i="3"/>
  <c r="U731" i="3" s="1"/>
  <c r="M731" i="3"/>
  <c r="J731" i="3"/>
  <c r="T730" i="3"/>
  <c r="S730" i="3"/>
  <c r="U730" i="3" s="1"/>
  <c r="M730" i="3"/>
  <c r="J730" i="3"/>
  <c r="T729" i="3"/>
  <c r="S729" i="3"/>
  <c r="U729" i="3" s="1"/>
  <c r="M729" i="3"/>
  <c r="J729" i="3"/>
  <c r="T728" i="3"/>
  <c r="S728" i="3"/>
  <c r="M728" i="3"/>
  <c r="J726" i="3" s="1"/>
  <c r="J728" i="3"/>
  <c r="T727" i="3"/>
  <c r="S727" i="3"/>
  <c r="U727" i="3" s="1"/>
  <c r="M727" i="3"/>
  <c r="J727" i="3"/>
  <c r="T726" i="3"/>
  <c r="S726" i="3"/>
  <c r="U726" i="3" s="1"/>
  <c r="M726" i="3"/>
  <c r="T725" i="3"/>
  <c r="S725" i="3"/>
  <c r="U725" i="3" s="1"/>
  <c r="M725" i="3"/>
  <c r="J725" i="3"/>
  <c r="T724" i="3"/>
  <c r="S724" i="3"/>
  <c r="U724" i="3" s="1"/>
  <c r="M724" i="3"/>
  <c r="J724" i="3"/>
  <c r="T723" i="3"/>
  <c r="S723" i="3"/>
  <c r="U723" i="3" s="1"/>
  <c r="M723" i="3"/>
  <c r="J723" i="3"/>
  <c r="T722" i="3"/>
  <c r="S722" i="3"/>
  <c r="M722" i="3"/>
  <c r="J722" i="3"/>
  <c r="T721" i="3"/>
  <c r="S721" i="3"/>
  <c r="U721" i="3" s="1"/>
  <c r="M721" i="3"/>
  <c r="J721" i="3"/>
  <c r="T720" i="3"/>
  <c r="S720" i="3"/>
  <c r="U720" i="3" s="1"/>
  <c r="M720" i="3"/>
  <c r="J720" i="3"/>
  <c r="T719" i="3"/>
  <c r="S719" i="3"/>
  <c r="U719" i="3" s="1"/>
  <c r="M719" i="3"/>
  <c r="J719" i="3"/>
  <c r="T718" i="3"/>
  <c r="S718" i="3"/>
  <c r="M718" i="3"/>
  <c r="J718" i="3"/>
  <c r="T717" i="3"/>
  <c r="S717" i="3"/>
  <c r="U717" i="3" s="1"/>
  <c r="M717" i="3"/>
  <c r="J717" i="3"/>
  <c r="T716" i="3"/>
  <c r="S716" i="3"/>
  <c r="U716" i="3" s="1"/>
  <c r="M716" i="3"/>
  <c r="J716" i="3"/>
  <c r="T715" i="3"/>
  <c r="S715" i="3"/>
  <c r="U715" i="3" s="1"/>
  <c r="M715" i="3"/>
  <c r="J715" i="3"/>
  <c r="T714" i="3"/>
  <c r="S714" i="3"/>
  <c r="M714" i="3"/>
  <c r="J712" i="3" s="1"/>
  <c r="J714" i="3"/>
  <c r="T713" i="3"/>
  <c r="S713" i="3"/>
  <c r="U713" i="3" s="1"/>
  <c r="M713" i="3"/>
  <c r="J713" i="3"/>
  <c r="T712" i="3"/>
  <c r="S712" i="3"/>
  <c r="U712" i="3" s="1"/>
  <c r="M712" i="3"/>
  <c r="T711" i="3"/>
  <c r="S711" i="3"/>
  <c r="U711" i="3" s="1"/>
  <c r="M711" i="3"/>
  <c r="J711" i="3"/>
  <c r="T710" i="3"/>
  <c r="S710" i="3"/>
  <c r="U710" i="3" s="1"/>
  <c r="M710" i="3"/>
  <c r="J710" i="3" s="1"/>
  <c r="T709" i="3"/>
  <c r="S709" i="3"/>
  <c r="U709" i="3" s="1"/>
  <c r="M709" i="3"/>
  <c r="J709" i="3"/>
  <c r="T708" i="3"/>
  <c r="S708" i="3"/>
  <c r="U708" i="3" s="1"/>
  <c r="M708" i="3"/>
  <c r="J706" i="3" s="1"/>
  <c r="J708" i="3"/>
  <c r="T707" i="3"/>
  <c r="S707" i="3"/>
  <c r="U707" i="3" s="1"/>
  <c r="M707" i="3"/>
  <c r="J707" i="3"/>
  <c r="T706" i="3"/>
  <c r="S706" i="3"/>
  <c r="M706" i="3"/>
  <c r="T705" i="3"/>
  <c r="S705" i="3"/>
  <c r="U705" i="3" s="1"/>
  <c r="M705" i="3"/>
  <c r="J705" i="3"/>
  <c r="T704" i="3"/>
  <c r="S704" i="3"/>
  <c r="M704" i="3"/>
  <c r="J704" i="3"/>
  <c r="T703" i="3"/>
  <c r="S703" i="3"/>
  <c r="U703" i="3" s="1"/>
  <c r="M703" i="3"/>
  <c r="J703" i="3"/>
  <c r="T702" i="3"/>
  <c r="S702" i="3"/>
  <c r="U702" i="3" s="1"/>
  <c r="M702" i="3"/>
  <c r="J702" i="3"/>
  <c r="T701" i="3"/>
  <c r="S701" i="3"/>
  <c r="U701" i="3" s="1"/>
  <c r="M701" i="3"/>
  <c r="J701" i="3"/>
  <c r="T700" i="3"/>
  <c r="S700" i="3"/>
  <c r="M700" i="3"/>
  <c r="J700" i="3"/>
  <c r="T699" i="3"/>
  <c r="S699" i="3"/>
  <c r="U699" i="3" s="1"/>
  <c r="M699" i="3"/>
  <c r="J699" i="3"/>
  <c r="T698" i="3"/>
  <c r="S698" i="3"/>
  <c r="U698" i="3" s="1"/>
  <c r="M698" i="3"/>
  <c r="K698" i="3"/>
  <c r="J698" i="3"/>
  <c r="T697" i="3"/>
  <c r="S697" i="3"/>
  <c r="M697" i="3"/>
  <c r="K697" i="3"/>
  <c r="J697" i="3"/>
  <c r="T696" i="3"/>
  <c r="S696" i="3"/>
  <c r="U696" i="3" s="1"/>
  <c r="M696" i="3"/>
  <c r="K696" i="3"/>
  <c r="J696" i="3"/>
  <c r="T695" i="3"/>
  <c r="S695" i="3"/>
  <c r="M695" i="3"/>
  <c r="K695" i="3"/>
  <c r="J695" i="3"/>
  <c r="T694" i="3"/>
  <c r="S694" i="3"/>
  <c r="U694" i="3" s="1"/>
  <c r="M694" i="3"/>
  <c r="J694" i="3" s="1"/>
  <c r="T693" i="3"/>
  <c r="S693" i="3"/>
  <c r="U693" i="3" s="1"/>
  <c r="M693" i="3"/>
  <c r="J693" i="3"/>
  <c r="T692" i="3"/>
  <c r="S692" i="3"/>
  <c r="U692" i="3" s="1"/>
  <c r="M692" i="3"/>
  <c r="J692" i="3"/>
  <c r="T691" i="3"/>
  <c r="S691" i="3"/>
  <c r="U691" i="3" s="1"/>
  <c r="M691" i="3"/>
  <c r="J691" i="3"/>
  <c r="T690" i="3"/>
  <c r="S690" i="3"/>
  <c r="M690" i="3"/>
  <c r="T689" i="3"/>
  <c r="S689" i="3"/>
  <c r="U689" i="3" s="1"/>
  <c r="M689" i="3"/>
  <c r="J689" i="3"/>
  <c r="T688" i="3"/>
  <c r="S688" i="3"/>
  <c r="M688" i="3"/>
  <c r="J690" i="3" s="1"/>
  <c r="J688" i="3"/>
  <c r="T687" i="3"/>
  <c r="S687" i="3"/>
  <c r="U687" i="3" s="1"/>
  <c r="M687" i="3"/>
  <c r="T686" i="3"/>
  <c r="S686" i="3"/>
  <c r="U686" i="3" s="1"/>
  <c r="M686" i="3"/>
  <c r="T685" i="3"/>
  <c r="S685" i="3"/>
  <c r="U685" i="3" s="1"/>
  <c r="M685" i="3"/>
  <c r="T684" i="3"/>
  <c r="S684" i="3"/>
  <c r="U684" i="3" s="1"/>
  <c r="M684" i="3"/>
  <c r="T683" i="3"/>
  <c r="S683" i="3"/>
  <c r="U683" i="3" s="1"/>
  <c r="M683" i="3"/>
  <c r="J683" i="3"/>
  <c r="T682" i="3"/>
  <c r="S682" i="3"/>
  <c r="U682" i="3" s="1"/>
  <c r="M682" i="3"/>
  <c r="J682" i="3"/>
  <c r="T681" i="3"/>
  <c r="S681" i="3"/>
  <c r="U681" i="3" s="1"/>
  <c r="M681" i="3"/>
  <c r="J681" i="3"/>
  <c r="T680" i="3"/>
  <c r="S680" i="3"/>
  <c r="M680" i="3"/>
  <c r="J680" i="3"/>
  <c r="T679" i="3"/>
  <c r="S679" i="3"/>
  <c r="U679" i="3" s="1"/>
  <c r="M679" i="3"/>
  <c r="J679" i="3"/>
  <c r="T678" i="3"/>
  <c r="S678" i="3"/>
  <c r="U678" i="3" s="1"/>
  <c r="M678" i="3"/>
  <c r="J678" i="3"/>
  <c r="T677" i="3"/>
  <c r="S677" i="3"/>
  <c r="U677" i="3" s="1"/>
  <c r="M677" i="3"/>
  <c r="J677" i="3"/>
  <c r="T676" i="3"/>
  <c r="S676" i="3"/>
  <c r="M676" i="3"/>
  <c r="J676" i="3"/>
  <c r="T675" i="3"/>
  <c r="S675" i="3"/>
  <c r="U675" i="3" s="1"/>
  <c r="M675" i="3"/>
  <c r="J675" i="3"/>
  <c r="T674" i="3"/>
  <c r="S674" i="3"/>
  <c r="U674" i="3" s="1"/>
  <c r="M674" i="3"/>
  <c r="J674" i="3"/>
  <c r="T673" i="3"/>
  <c r="S673" i="3"/>
  <c r="U673" i="3" s="1"/>
  <c r="M673" i="3"/>
  <c r="J673" i="3"/>
  <c r="T672" i="3"/>
  <c r="S672" i="3"/>
  <c r="M672" i="3"/>
  <c r="J672" i="3"/>
  <c r="T671" i="3"/>
  <c r="S671" i="3"/>
  <c r="U671" i="3" s="1"/>
  <c r="M671" i="3"/>
  <c r="J671" i="3"/>
  <c r="T670" i="3"/>
  <c r="S670" i="3"/>
  <c r="U670" i="3" s="1"/>
  <c r="M670" i="3"/>
  <c r="J670" i="3"/>
  <c r="T669" i="3"/>
  <c r="S669" i="3"/>
  <c r="U669" i="3" s="1"/>
  <c r="M669" i="3"/>
  <c r="J669" i="3"/>
  <c r="T668" i="3"/>
  <c r="S668" i="3"/>
  <c r="M668" i="3"/>
  <c r="J668" i="3"/>
  <c r="T667" i="3"/>
  <c r="S667" i="3"/>
  <c r="U667" i="3" s="1"/>
  <c r="M667" i="3"/>
  <c r="J667" i="3"/>
  <c r="T666" i="3"/>
  <c r="S666" i="3"/>
  <c r="U666" i="3" s="1"/>
  <c r="M666" i="3"/>
  <c r="J666" i="3"/>
  <c r="T665" i="3"/>
  <c r="S665" i="3"/>
  <c r="U665" i="3" s="1"/>
  <c r="M665" i="3"/>
  <c r="J665" i="3"/>
  <c r="T664" i="3"/>
  <c r="S664" i="3"/>
  <c r="M664" i="3"/>
  <c r="J664" i="3"/>
  <c r="T663" i="3"/>
  <c r="S663" i="3"/>
  <c r="U663" i="3" s="1"/>
  <c r="M663" i="3"/>
  <c r="J663" i="3"/>
  <c r="T662" i="3"/>
  <c r="S662" i="3"/>
  <c r="U662" i="3" s="1"/>
  <c r="M662" i="3"/>
  <c r="J662" i="3"/>
  <c r="T661" i="3"/>
  <c r="S661" i="3"/>
  <c r="U661" i="3" s="1"/>
  <c r="M661" i="3"/>
  <c r="J661" i="3"/>
  <c r="T660" i="3"/>
  <c r="S660" i="3"/>
  <c r="M660" i="3"/>
  <c r="J658" i="3" s="1"/>
  <c r="J660" i="3"/>
  <c r="T659" i="3"/>
  <c r="S659" i="3"/>
  <c r="U659" i="3" s="1"/>
  <c r="M659" i="3"/>
  <c r="J659" i="3"/>
  <c r="T658" i="3"/>
  <c r="S658" i="3"/>
  <c r="U658" i="3" s="1"/>
  <c r="M658" i="3"/>
  <c r="T657" i="3"/>
  <c r="S657" i="3"/>
  <c r="U657" i="3" s="1"/>
  <c r="M657" i="3"/>
  <c r="J657" i="3"/>
  <c r="T656" i="3"/>
  <c r="S656" i="3"/>
  <c r="U656" i="3" s="1"/>
  <c r="M656" i="3"/>
  <c r="J656" i="3"/>
  <c r="T655" i="3"/>
  <c r="S655" i="3"/>
  <c r="U655" i="3" s="1"/>
  <c r="M655" i="3"/>
  <c r="J655" i="3"/>
  <c r="T654" i="3"/>
  <c r="S654" i="3"/>
  <c r="M654" i="3"/>
  <c r="J654" i="3"/>
  <c r="T653" i="3"/>
  <c r="S653" i="3"/>
  <c r="U653" i="3" s="1"/>
  <c r="M653" i="3"/>
  <c r="J653" i="3"/>
  <c r="T652" i="3"/>
  <c r="S652" i="3"/>
  <c r="U652" i="3" s="1"/>
  <c r="M652" i="3"/>
  <c r="J652" i="3"/>
  <c r="T651" i="3"/>
  <c r="S651" i="3"/>
  <c r="U651" i="3" s="1"/>
  <c r="M651" i="3"/>
  <c r="J651" i="3"/>
  <c r="T650" i="3"/>
  <c r="S650" i="3"/>
  <c r="M650" i="3"/>
  <c r="T649" i="3"/>
  <c r="S649" i="3"/>
  <c r="U649" i="3" s="1"/>
  <c r="M649" i="3"/>
  <c r="J649" i="3"/>
  <c r="T648" i="3"/>
  <c r="S648" i="3"/>
  <c r="M648" i="3"/>
  <c r="J650" i="3" s="1"/>
  <c r="J648" i="3"/>
  <c r="T647" i="3"/>
  <c r="S647" i="3"/>
  <c r="U647" i="3" s="1"/>
  <c r="M647" i="3"/>
  <c r="J647" i="3"/>
  <c r="T646" i="3"/>
  <c r="S646" i="3"/>
  <c r="U646" i="3" s="1"/>
  <c r="M646" i="3"/>
  <c r="T645" i="3"/>
  <c r="S645" i="3"/>
  <c r="U645" i="3" s="1"/>
  <c r="M645" i="3"/>
  <c r="J645" i="3"/>
  <c r="T644" i="3"/>
  <c r="S644" i="3"/>
  <c r="U644" i="3" s="1"/>
  <c r="M644" i="3"/>
  <c r="J646" i="3" s="1"/>
  <c r="J644" i="3"/>
  <c r="T643" i="3"/>
  <c r="S643" i="3"/>
  <c r="U643" i="3" s="1"/>
  <c r="M643" i="3"/>
  <c r="J643" i="3"/>
  <c r="T642" i="3"/>
  <c r="S642" i="3"/>
  <c r="M642" i="3"/>
  <c r="J642" i="3"/>
  <c r="T641" i="3"/>
  <c r="S641" i="3"/>
  <c r="U641" i="3" s="1"/>
  <c r="M641" i="3"/>
  <c r="J641" i="3"/>
  <c r="T640" i="3"/>
  <c r="S640" i="3"/>
  <c r="U640" i="3" s="1"/>
  <c r="M640" i="3"/>
  <c r="J640" i="3"/>
  <c r="T639" i="3"/>
  <c r="S639" i="3"/>
  <c r="U639" i="3" s="1"/>
  <c r="M639" i="3"/>
  <c r="J639" i="3"/>
  <c r="T638" i="3"/>
  <c r="S638" i="3"/>
  <c r="M638" i="3"/>
  <c r="J638" i="3"/>
  <c r="T637" i="3"/>
  <c r="S637" i="3"/>
  <c r="U637" i="3" s="1"/>
  <c r="M637" i="3"/>
  <c r="J637" i="3"/>
  <c r="T636" i="3"/>
  <c r="S636" i="3"/>
  <c r="U636" i="3" s="1"/>
  <c r="M636" i="3"/>
  <c r="J636" i="3" s="1"/>
  <c r="T635" i="3"/>
  <c r="S635" i="3"/>
  <c r="U635" i="3" s="1"/>
  <c r="M635" i="3"/>
  <c r="J635" i="3"/>
  <c r="T634" i="3"/>
  <c r="S634" i="3"/>
  <c r="U634" i="3" s="1"/>
  <c r="M634" i="3"/>
  <c r="J634" i="3" s="1"/>
  <c r="T633" i="3"/>
  <c r="S633" i="3"/>
  <c r="U633" i="3" s="1"/>
  <c r="M633" i="3"/>
  <c r="J633" i="3"/>
  <c r="T632" i="3"/>
  <c r="S632" i="3"/>
  <c r="U632" i="3" s="1"/>
  <c r="M632" i="3"/>
  <c r="J632" i="3"/>
  <c r="T631" i="3"/>
  <c r="S631" i="3"/>
  <c r="U631" i="3" s="1"/>
  <c r="M631" i="3"/>
  <c r="J631" i="3"/>
  <c r="T630" i="3"/>
  <c r="S630" i="3"/>
  <c r="M630" i="3"/>
  <c r="J630" i="3" s="1"/>
  <c r="T629" i="3"/>
  <c r="S629" i="3"/>
  <c r="U629" i="3" s="1"/>
  <c r="M629" i="3"/>
  <c r="J629" i="3"/>
  <c r="T628" i="3"/>
  <c r="S628" i="3"/>
  <c r="M628" i="3"/>
  <c r="J628" i="3" s="1"/>
  <c r="T627" i="3"/>
  <c r="S627" i="3"/>
  <c r="U627" i="3" s="1"/>
  <c r="M627" i="3"/>
  <c r="J627" i="3"/>
  <c r="T626" i="3"/>
  <c r="S626" i="3"/>
  <c r="M626" i="3"/>
  <c r="J624" i="3" s="1"/>
  <c r="J626" i="3"/>
  <c r="T625" i="3"/>
  <c r="S625" i="3"/>
  <c r="U625" i="3" s="1"/>
  <c r="M625" i="3"/>
  <c r="J625" i="3"/>
  <c r="T624" i="3"/>
  <c r="S624" i="3"/>
  <c r="U624" i="3" s="1"/>
  <c r="M624" i="3"/>
  <c r="T623" i="3"/>
  <c r="S623" i="3"/>
  <c r="U623" i="3" s="1"/>
  <c r="M623" i="3"/>
  <c r="J623" i="3"/>
  <c r="T622" i="3"/>
  <c r="S622" i="3"/>
  <c r="U622" i="3" s="1"/>
  <c r="M622" i="3"/>
  <c r="J622" i="3"/>
  <c r="T621" i="3"/>
  <c r="S621" i="3"/>
  <c r="U621" i="3" s="1"/>
  <c r="M621" i="3"/>
  <c r="J621" i="3"/>
  <c r="T620" i="3"/>
  <c r="S620" i="3"/>
  <c r="M620" i="3"/>
  <c r="J618" i="3" s="1"/>
  <c r="J620" i="3"/>
  <c r="T619" i="3"/>
  <c r="S619" i="3"/>
  <c r="U619" i="3" s="1"/>
  <c r="M619" i="3"/>
  <c r="J619" i="3"/>
  <c r="T618" i="3"/>
  <c r="S618" i="3"/>
  <c r="U618" i="3" s="1"/>
  <c r="M618" i="3"/>
  <c r="T617" i="3"/>
  <c r="S617" i="3"/>
  <c r="U617" i="3" s="1"/>
  <c r="M617" i="3"/>
  <c r="J617" i="3"/>
  <c r="T616" i="3"/>
  <c r="S616" i="3"/>
  <c r="U616" i="3" s="1"/>
  <c r="M616" i="3"/>
  <c r="J616" i="3"/>
  <c r="T615" i="3"/>
  <c r="S615" i="3"/>
  <c r="U615" i="3" s="1"/>
  <c r="M615" i="3"/>
  <c r="J615" i="3"/>
  <c r="T614" i="3"/>
  <c r="S614" i="3"/>
  <c r="M614" i="3"/>
  <c r="J614" i="3"/>
  <c r="T613" i="3"/>
  <c r="S613" i="3"/>
  <c r="U613" i="3" s="1"/>
  <c r="M613" i="3"/>
  <c r="T612" i="3"/>
  <c r="S612" i="3"/>
  <c r="U612" i="3" s="1"/>
  <c r="M612" i="3"/>
  <c r="T611" i="3"/>
  <c r="S611" i="3"/>
  <c r="U611" i="3" s="1"/>
  <c r="M611" i="3"/>
  <c r="J611" i="3"/>
  <c r="T610" i="3"/>
  <c r="S610" i="3"/>
  <c r="U610" i="3" s="1"/>
  <c r="M610" i="3"/>
  <c r="J610" i="3"/>
  <c r="T609" i="3"/>
  <c r="S609" i="3"/>
  <c r="U609" i="3" s="1"/>
  <c r="M609" i="3"/>
  <c r="J609" i="3"/>
  <c r="T608" i="3"/>
  <c r="S608" i="3"/>
  <c r="M608" i="3"/>
  <c r="J608" i="3"/>
  <c r="T607" i="3"/>
  <c r="S607" i="3"/>
  <c r="U607" i="3" s="1"/>
  <c r="M607" i="3"/>
  <c r="J607" i="3"/>
  <c r="T606" i="3"/>
  <c r="S606" i="3"/>
  <c r="U606" i="3" s="1"/>
  <c r="M606" i="3"/>
  <c r="J606" i="3"/>
  <c r="T605" i="3"/>
  <c r="S605" i="3"/>
  <c r="U605" i="3" s="1"/>
  <c r="M605" i="3"/>
  <c r="J605" i="3"/>
  <c r="T604" i="3"/>
  <c r="S604" i="3"/>
  <c r="M604" i="3"/>
  <c r="J604" i="3"/>
  <c r="T603" i="3"/>
  <c r="S603" i="3"/>
  <c r="U603" i="3" s="1"/>
  <c r="M603" i="3"/>
  <c r="J603" i="3"/>
  <c r="T602" i="3"/>
  <c r="S602" i="3"/>
  <c r="U602" i="3" s="1"/>
  <c r="M602" i="3"/>
  <c r="J602" i="3"/>
  <c r="T601" i="3"/>
  <c r="S601" i="3"/>
  <c r="U601" i="3" s="1"/>
  <c r="M601" i="3"/>
  <c r="J601" i="3"/>
  <c r="T600" i="3"/>
  <c r="S600" i="3"/>
  <c r="M600" i="3"/>
  <c r="J600" i="3"/>
  <c r="T599" i="3"/>
  <c r="S599" i="3"/>
  <c r="U599" i="3" s="1"/>
  <c r="M599" i="3"/>
  <c r="J599" i="3"/>
  <c r="T598" i="3"/>
  <c r="S598" i="3"/>
  <c r="U598" i="3" s="1"/>
  <c r="M598" i="3"/>
  <c r="J598" i="3"/>
  <c r="T597" i="3"/>
  <c r="S597" i="3"/>
  <c r="U597" i="3" s="1"/>
  <c r="M597" i="3"/>
  <c r="J597" i="3"/>
  <c r="T596" i="3"/>
  <c r="S596" i="3"/>
  <c r="M596" i="3"/>
  <c r="J596" i="3"/>
  <c r="T595" i="3"/>
  <c r="S595" i="3"/>
  <c r="U595" i="3" s="1"/>
  <c r="M595" i="3"/>
  <c r="J595" i="3"/>
  <c r="T594" i="3"/>
  <c r="S594" i="3"/>
  <c r="U594" i="3" s="1"/>
  <c r="M594" i="3"/>
  <c r="J594" i="3"/>
  <c r="T593" i="3"/>
  <c r="S593" i="3"/>
  <c r="U593" i="3" s="1"/>
  <c r="M593" i="3"/>
  <c r="J593" i="3"/>
  <c r="T592" i="3"/>
  <c r="S592" i="3"/>
  <c r="M592" i="3"/>
  <c r="J592" i="3"/>
  <c r="T591" i="3"/>
  <c r="S591" i="3"/>
  <c r="U591" i="3" s="1"/>
  <c r="M591" i="3"/>
  <c r="J591" i="3"/>
  <c r="T590" i="3"/>
  <c r="S590" i="3"/>
  <c r="U590" i="3" s="1"/>
  <c r="M590" i="3"/>
  <c r="J590" i="3"/>
  <c r="T589" i="3"/>
  <c r="S589" i="3"/>
  <c r="U589" i="3" s="1"/>
  <c r="M589" i="3"/>
  <c r="J589" i="3"/>
  <c r="T588" i="3"/>
  <c r="S588" i="3"/>
  <c r="M588" i="3"/>
  <c r="J588" i="3"/>
  <c r="T587" i="3"/>
  <c r="S587" i="3"/>
  <c r="U587" i="3" s="1"/>
  <c r="M587" i="3"/>
  <c r="J587" i="3"/>
  <c r="T586" i="3"/>
  <c r="S586" i="3"/>
  <c r="U586" i="3" s="1"/>
  <c r="M586" i="3"/>
  <c r="J586" i="3"/>
  <c r="T585" i="3"/>
  <c r="S585" i="3"/>
  <c r="U585" i="3" s="1"/>
  <c r="M585" i="3"/>
  <c r="T584" i="3"/>
  <c r="S584" i="3"/>
  <c r="U584" i="3" s="1"/>
  <c r="M584" i="3"/>
  <c r="T583" i="3"/>
  <c r="S583" i="3"/>
  <c r="U583" i="3" s="1"/>
  <c r="M583" i="3"/>
  <c r="T582" i="3"/>
  <c r="S582" i="3"/>
  <c r="U582" i="3" s="1"/>
  <c r="M582" i="3"/>
  <c r="T581" i="3"/>
  <c r="S581" i="3"/>
  <c r="U581" i="3" s="1"/>
  <c r="M581" i="3"/>
  <c r="T580" i="3"/>
  <c r="S580" i="3"/>
  <c r="U580" i="3" s="1"/>
  <c r="M580" i="3"/>
  <c r="T579" i="3"/>
  <c r="S579" i="3"/>
  <c r="U579" i="3" s="1"/>
  <c r="M579" i="3"/>
  <c r="T578" i="3"/>
  <c r="S578" i="3"/>
  <c r="U578" i="3" s="1"/>
  <c r="M578" i="3"/>
  <c r="T577" i="3"/>
  <c r="S577" i="3"/>
  <c r="U577" i="3" s="1"/>
  <c r="M577" i="3"/>
  <c r="J577" i="3"/>
  <c r="T576" i="3"/>
  <c r="S576" i="3"/>
  <c r="M576" i="3"/>
  <c r="J576" i="3"/>
  <c r="T575" i="3"/>
  <c r="S575" i="3"/>
  <c r="U575" i="3" s="1"/>
  <c r="M575" i="3"/>
  <c r="T574" i="3"/>
  <c r="S574" i="3"/>
  <c r="U574" i="3" s="1"/>
  <c r="M574" i="3"/>
  <c r="J574" i="3"/>
  <c r="T573" i="3"/>
  <c r="S573" i="3"/>
  <c r="U573" i="3" s="1"/>
  <c r="M573" i="3"/>
  <c r="J573" i="3"/>
  <c r="T572" i="3"/>
  <c r="S572" i="3"/>
  <c r="U572" i="3" s="1"/>
  <c r="M572" i="3"/>
  <c r="J572" i="3"/>
  <c r="T571" i="3"/>
  <c r="S571" i="3"/>
  <c r="M571" i="3"/>
  <c r="J571" i="3"/>
  <c r="T570" i="3"/>
  <c r="S570" i="3"/>
  <c r="U570" i="3" s="1"/>
  <c r="M570" i="3"/>
  <c r="J570" i="3"/>
  <c r="T569" i="3"/>
  <c r="S569" i="3"/>
  <c r="U569" i="3" s="1"/>
  <c r="M569" i="3"/>
  <c r="J569" i="3"/>
  <c r="T568" i="3"/>
  <c r="S568" i="3"/>
  <c r="U568" i="3" s="1"/>
  <c r="M568" i="3"/>
  <c r="J568" i="3"/>
  <c r="T567" i="3"/>
  <c r="S567" i="3"/>
  <c r="M567" i="3"/>
  <c r="T566" i="3"/>
  <c r="S566" i="3"/>
  <c r="U566" i="3" s="1"/>
  <c r="M566" i="3"/>
  <c r="J566" i="3"/>
  <c r="T565" i="3"/>
  <c r="S565" i="3"/>
  <c r="U565" i="3" s="1"/>
  <c r="M565" i="3"/>
  <c r="J565" i="3"/>
  <c r="T564" i="3"/>
  <c r="S564" i="3"/>
  <c r="M564" i="3"/>
  <c r="J562" i="3" s="1"/>
  <c r="J564" i="3"/>
  <c r="T563" i="3"/>
  <c r="S563" i="3"/>
  <c r="U563" i="3" s="1"/>
  <c r="M563" i="3"/>
  <c r="J563" i="3"/>
  <c r="T562" i="3"/>
  <c r="S562" i="3"/>
  <c r="U562" i="3" s="1"/>
  <c r="M562" i="3"/>
  <c r="T561" i="3"/>
  <c r="S561" i="3"/>
  <c r="U561" i="3" s="1"/>
  <c r="M561" i="3"/>
  <c r="J561" i="3"/>
  <c r="T560" i="3"/>
  <c r="S560" i="3"/>
  <c r="U560" i="3" s="1"/>
  <c r="M560" i="3"/>
  <c r="J558" i="3" s="1"/>
  <c r="J560" i="3"/>
  <c r="T559" i="3"/>
  <c r="S559" i="3"/>
  <c r="U559" i="3" s="1"/>
  <c r="M559" i="3"/>
  <c r="J559" i="3"/>
  <c r="T558" i="3"/>
  <c r="S558" i="3"/>
  <c r="M558" i="3"/>
  <c r="T557" i="3"/>
  <c r="S557" i="3"/>
  <c r="U557" i="3" s="1"/>
  <c r="M557" i="3"/>
  <c r="J557" i="3"/>
  <c r="T556" i="3"/>
  <c r="S556" i="3"/>
  <c r="M556" i="3"/>
  <c r="J554" i="3" s="1"/>
  <c r="J556" i="3"/>
  <c r="T555" i="3"/>
  <c r="S555" i="3"/>
  <c r="U555" i="3" s="1"/>
  <c r="M555" i="3"/>
  <c r="J555" i="3"/>
  <c r="T554" i="3"/>
  <c r="S554" i="3"/>
  <c r="U554" i="3" s="1"/>
  <c r="M554" i="3"/>
  <c r="T553" i="3"/>
  <c r="S553" i="3"/>
  <c r="U553" i="3" s="1"/>
  <c r="M553" i="3"/>
  <c r="J553" i="3"/>
  <c r="T552" i="3"/>
  <c r="S552" i="3"/>
  <c r="U552" i="3" s="1"/>
  <c r="M552" i="3"/>
  <c r="J552" i="3"/>
  <c r="T551" i="3"/>
  <c r="S551" i="3"/>
  <c r="U551" i="3" s="1"/>
  <c r="M551" i="3"/>
  <c r="J551" i="3"/>
  <c r="T550" i="3"/>
  <c r="S550" i="3"/>
  <c r="M550" i="3"/>
  <c r="J550" i="3"/>
  <c r="T549" i="3"/>
  <c r="S549" i="3"/>
  <c r="U549" i="3" s="1"/>
  <c r="M549" i="3"/>
  <c r="J549" i="3"/>
  <c r="T548" i="3"/>
  <c r="S548" i="3"/>
  <c r="U548" i="3" s="1"/>
  <c r="M548" i="3"/>
  <c r="J548" i="3"/>
  <c r="T547" i="3"/>
  <c r="S547" i="3"/>
  <c r="U547" i="3" s="1"/>
  <c r="M547" i="3"/>
  <c r="J547" i="3"/>
  <c r="T546" i="3"/>
  <c r="S546" i="3"/>
  <c r="M546" i="3"/>
  <c r="J546" i="3"/>
  <c r="T545" i="3"/>
  <c r="S545" i="3"/>
  <c r="U545" i="3" s="1"/>
  <c r="M545" i="3"/>
  <c r="J545" i="3"/>
  <c r="T544" i="3"/>
  <c r="S544" i="3"/>
  <c r="U544" i="3" s="1"/>
  <c r="M544" i="3"/>
  <c r="J544" i="3"/>
  <c r="T543" i="3"/>
  <c r="S543" i="3"/>
  <c r="U543" i="3" s="1"/>
  <c r="M543" i="3"/>
  <c r="J543" i="3"/>
  <c r="T542" i="3"/>
  <c r="S542" i="3"/>
  <c r="M542" i="3"/>
  <c r="J542" i="3" s="1"/>
  <c r="T541" i="3"/>
  <c r="S541" i="3"/>
  <c r="U541" i="3" s="1"/>
  <c r="M541" i="3"/>
  <c r="J541" i="3"/>
  <c r="T540" i="3"/>
  <c r="S540" i="3"/>
  <c r="M540" i="3"/>
  <c r="J540" i="3" s="1"/>
  <c r="T539" i="3"/>
  <c r="S539" i="3"/>
  <c r="U539" i="3" s="1"/>
  <c r="M539" i="3"/>
  <c r="J539" i="3"/>
  <c r="T538" i="3"/>
  <c r="S538" i="3"/>
  <c r="M538" i="3"/>
  <c r="J536" i="3" s="1"/>
  <c r="J538" i="3"/>
  <c r="T537" i="3"/>
  <c r="S537" i="3"/>
  <c r="U537" i="3" s="1"/>
  <c r="M537" i="3"/>
  <c r="J537" i="3"/>
  <c r="T536" i="3"/>
  <c r="S536" i="3"/>
  <c r="U536" i="3" s="1"/>
  <c r="M536" i="3"/>
  <c r="T535" i="3"/>
  <c r="S535" i="3"/>
  <c r="U535" i="3" s="1"/>
  <c r="M535" i="3"/>
  <c r="J535" i="3"/>
  <c r="T534" i="3"/>
  <c r="S534" i="3"/>
  <c r="U534" i="3" s="1"/>
  <c r="M534" i="3"/>
  <c r="J534" i="3"/>
  <c r="T533" i="3"/>
  <c r="S533" i="3"/>
  <c r="U533" i="3" s="1"/>
  <c r="M533" i="3"/>
  <c r="J533" i="3"/>
  <c r="T532" i="3"/>
  <c r="S532" i="3"/>
  <c r="M532" i="3"/>
  <c r="J532" i="3"/>
  <c r="T531" i="3"/>
  <c r="S531" i="3"/>
  <c r="U531" i="3" s="1"/>
  <c r="M531" i="3"/>
  <c r="J531" i="3"/>
  <c r="T530" i="3"/>
  <c r="S530" i="3"/>
  <c r="U530" i="3" s="1"/>
  <c r="M530" i="3"/>
  <c r="J530" i="3"/>
  <c r="T529" i="3"/>
  <c r="S529" i="3"/>
  <c r="U529" i="3" s="1"/>
  <c r="M529" i="3"/>
  <c r="J529" i="3"/>
  <c r="T528" i="3"/>
  <c r="S528" i="3"/>
  <c r="M528" i="3"/>
  <c r="J528" i="3"/>
  <c r="T527" i="3"/>
  <c r="S527" i="3"/>
  <c r="U527" i="3" s="1"/>
  <c r="M527" i="3"/>
  <c r="J527" i="3"/>
  <c r="T526" i="3"/>
  <c r="S526" i="3"/>
  <c r="U526" i="3" s="1"/>
  <c r="M526" i="3"/>
  <c r="J526" i="3"/>
  <c r="T525" i="3"/>
  <c r="S525" i="3"/>
  <c r="U525" i="3" s="1"/>
  <c r="M525" i="3"/>
  <c r="J525" i="3"/>
  <c r="T524" i="3"/>
  <c r="S524" i="3"/>
  <c r="M524" i="3"/>
  <c r="J524" i="3"/>
  <c r="T523" i="3"/>
  <c r="S523" i="3"/>
  <c r="U523" i="3" s="1"/>
  <c r="M523" i="3"/>
  <c r="J523" i="3"/>
  <c r="T522" i="3"/>
  <c r="S522" i="3"/>
  <c r="U522" i="3" s="1"/>
  <c r="M522" i="3"/>
  <c r="J522" i="3"/>
  <c r="T521" i="3"/>
  <c r="S521" i="3"/>
  <c r="U521" i="3" s="1"/>
  <c r="M521" i="3"/>
  <c r="J521" i="3"/>
  <c r="T520" i="3"/>
  <c r="S520" i="3"/>
  <c r="M520" i="3"/>
  <c r="J520" i="3"/>
  <c r="T519" i="3"/>
  <c r="S519" i="3"/>
  <c r="U519" i="3" s="1"/>
  <c r="M519" i="3"/>
  <c r="J519" i="3"/>
  <c r="T518" i="3"/>
  <c r="S518" i="3"/>
  <c r="U518" i="3" s="1"/>
  <c r="M518" i="3"/>
  <c r="J518" i="3"/>
  <c r="T517" i="3"/>
  <c r="S517" i="3"/>
  <c r="U517" i="3" s="1"/>
  <c r="M517" i="3"/>
  <c r="J517" i="3"/>
  <c r="T516" i="3"/>
  <c r="S516" i="3"/>
  <c r="M516" i="3"/>
  <c r="J516" i="3"/>
  <c r="T515" i="3"/>
  <c r="S515" i="3"/>
  <c r="U515" i="3" s="1"/>
  <c r="M515" i="3"/>
  <c r="J515" i="3"/>
  <c r="T514" i="3"/>
  <c r="S514" i="3"/>
  <c r="U514" i="3" s="1"/>
  <c r="M514" i="3"/>
  <c r="J514" i="3"/>
  <c r="T513" i="3"/>
  <c r="S513" i="3"/>
  <c r="U513" i="3" s="1"/>
  <c r="M513" i="3"/>
  <c r="J513" i="3"/>
  <c r="T512" i="3"/>
  <c r="S512" i="3"/>
  <c r="M512" i="3"/>
  <c r="J512" i="3"/>
  <c r="T511" i="3"/>
  <c r="S511" i="3"/>
  <c r="U511" i="3" s="1"/>
  <c r="M511" i="3"/>
  <c r="J511" i="3"/>
  <c r="T510" i="3"/>
  <c r="S510" i="3"/>
  <c r="U510" i="3" s="1"/>
  <c r="M510" i="3"/>
  <c r="J510" i="3"/>
  <c r="T509" i="3"/>
  <c r="S509" i="3"/>
  <c r="U509" i="3" s="1"/>
  <c r="M509" i="3"/>
  <c r="J509" i="3"/>
  <c r="T508" i="3"/>
  <c r="S508" i="3"/>
  <c r="M508" i="3"/>
  <c r="J508" i="3"/>
  <c r="T507" i="3"/>
  <c r="S507" i="3"/>
  <c r="U507" i="3" s="1"/>
  <c r="M507" i="3"/>
  <c r="J507" i="3"/>
  <c r="T506" i="3"/>
  <c r="S506" i="3"/>
  <c r="U506" i="3" s="1"/>
  <c r="M506" i="3"/>
  <c r="J506" i="3"/>
  <c r="T505" i="3"/>
  <c r="S505" i="3"/>
  <c r="U505" i="3" s="1"/>
  <c r="M505" i="3"/>
  <c r="J505" i="3"/>
  <c r="T504" i="3"/>
  <c r="S504" i="3"/>
  <c r="M504" i="3"/>
  <c r="J504" i="3"/>
  <c r="T503" i="3"/>
  <c r="S503" i="3"/>
  <c r="U503" i="3" s="1"/>
  <c r="M503" i="3"/>
  <c r="J503" i="3"/>
  <c r="T502" i="3"/>
  <c r="S502" i="3"/>
  <c r="U502" i="3" s="1"/>
  <c r="M502" i="3"/>
  <c r="J502" i="3"/>
  <c r="T501" i="3"/>
  <c r="S501" i="3"/>
  <c r="U501" i="3" s="1"/>
  <c r="M501" i="3"/>
  <c r="J501" i="3"/>
  <c r="T500" i="3"/>
  <c r="S500" i="3"/>
  <c r="M500" i="3"/>
  <c r="J500" i="3"/>
  <c r="T499" i="3"/>
  <c r="S499" i="3"/>
  <c r="U499" i="3" s="1"/>
  <c r="M499" i="3"/>
  <c r="J499" i="3"/>
  <c r="T498" i="3"/>
  <c r="S498" i="3"/>
  <c r="U498" i="3" s="1"/>
  <c r="M498" i="3"/>
  <c r="J498" i="3"/>
  <c r="T497" i="3"/>
  <c r="S497" i="3"/>
  <c r="U497" i="3" s="1"/>
  <c r="M497" i="3"/>
  <c r="J497" i="3"/>
  <c r="T496" i="3"/>
  <c r="S496" i="3"/>
  <c r="M496" i="3"/>
  <c r="J496" i="3"/>
  <c r="T495" i="3"/>
  <c r="S495" i="3"/>
  <c r="U495" i="3" s="1"/>
  <c r="M495" i="3"/>
  <c r="J495" i="3"/>
  <c r="T494" i="3"/>
  <c r="S494" i="3"/>
  <c r="U494" i="3" s="1"/>
  <c r="M494" i="3"/>
  <c r="J492" i="3" s="1"/>
  <c r="J494" i="3"/>
  <c r="T493" i="3"/>
  <c r="S493" i="3"/>
  <c r="U493" i="3" s="1"/>
  <c r="M493" i="3"/>
  <c r="J493" i="3"/>
  <c r="T492" i="3"/>
  <c r="S492" i="3"/>
  <c r="M492" i="3"/>
  <c r="T491" i="3"/>
  <c r="S491" i="3"/>
  <c r="U491" i="3" s="1"/>
  <c r="M491" i="3"/>
  <c r="J491" i="3"/>
  <c r="T490" i="3"/>
  <c r="S490" i="3"/>
  <c r="M490" i="3"/>
  <c r="J490" i="3"/>
  <c r="T489" i="3"/>
  <c r="S489" i="3"/>
  <c r="U489" i="3" s="1"/>
  <c r="M489" i="3"/>
  <c r="J489" i="3"/>
  <c r="T488" i="3"/>
  <c r="S488" i="3"/>
  <c r="U488" i="3" s="1"/>
  <c r="M488" i="3"/>
  <c r="J488" i="3"/>
  <c r="T487" i="3"/>
  <c r="S487" i="3"/>
  <c r="U487" i="3" s="1"/>
  <c r="M487" i="3"/>
  <c r="J487" i="3"/>
  <c r="T486" i="3"/>
  <c r="S486" i="3"/>
  <c r="M486" i="3"/>
  <c r="J486" i="3"/>
  <c r="T485" i="3"/>
  <c r="S485" i="3"/>
  <c r="U485" i="3" s="1"/>
  <c r="M485" i="3"/>
  <c r="J485" i="3"/>
  <c r="T484" i="3"/>
  <c r="S484" i="3"/>
  <c r="U484" i="3" s="1"/>
  <c r="M484" i="3"/>
  <c r="J484" i="3"/>
  <c r="T483" i="3"/>
  <c r="S483" i="3"/>
  <c r="U483" i="3" s="1"/>
  <c r="M483" i="3"/>
  <c r="J483" i="3"/>
  <c r="T482" i="3"/>
  <c r="S482" i="3"/>
  <c r="M482" i="3"/>
  <c r="J482" i="3"/>
  <c r="T481" i="3"/>
  <c r="S481" i="3"/>
  <c r="U481" i="3" s="1"/>
  <c r="M481" i="3"/>
  <c r="J481" i="3"/>
  <c r="T480" i="3"/>
  <c r="S480" i="3"/>
  <c r="U480" i="3" s="1"/>
  <c r="M480" i="3"/>
  <c r="J478" i="3" s="1"/>
  <c r="J480" i="3"/>
  <c r="T479" i="3"/>
  <c r="S479" i="3"/>
  <c r="U479" i="3" s="1"/>
  <c r="M479" i="3"/>
  <c r="J479" i="3"/>
  <c r="T478" i="3"/>
  <c r="S478" i="3"/>
  <c r="M478" i="3"/>
  <c r="T477" i="3"/>
  <c r="S477" i="3"/>
  <c r="U477" i="3" s="1"/>
  <c r="M477" i="3"/>
  <c r="J477" i="3"/>
  <c r="T476" i="3"/>
  <c r="S476" i="3"/>
  <c r="M476" i="3"/>
  <c r="J476" i="3"/>
  <c r="T475" i="3"/>
  <c r="S475" i="3"/>
  <c r="U475" i="3" s="1"/>
  <c r="M475" i="3"/>
  <c r="J475" i="3"/>
  <c r="T474" i="3"/>
  <c r="S474" i="3"/>
  <c r="U474" i="3" s="1"/>
  <c r="M474" i="3"/>
  <c r="J474" i="3"/>
  <c r="T473" i="3"/>
  <c r="S473" i="3"/>
  <c r="U473" i="3" s="1"/>
  <c r="M473" i="3"/>
  <c r="J473" i="3"/>
  <c r="T472" i="3"/>
  <c r="S472" i="3"/>
  <c r="M472" i="3"/>
  <c r="J472" i="3"/>
  <c r="T471" i="3"/>
  <c r="S471" i="3"/>
  <c r="U471" i="3" s="1"/>
  <c r="M471" i="3"/>
  <c r="J471" i="3"/>
  <c r="T470" i="3"/>
  <c r="S470" i="3"/>
  <c r="U470" i="3" s="1"/>
  <c r="M470" i="3"/>
  <c r="J470" i="3"/>
  <c r="T469" i="3"/>
  <c r="S469" i="3"/>
  <c r="U469" i="3" s="1"/>
  <c r="M469" i="3"/>
  <c r="J469" i="3"/>
  <c r="T468" i="3"/>
  <c r="S468" i="3"/>
  <c r="M468" i="3"/>
  <c r="J468" i="3"/>
  <c r="T467" i="3"/>
  <c r="S467" i="3"/>
  <c r="U467" i="3" s="1"/>
  <c r="M467" i="3"/>
  <c r="J467" i="3"/>
  <c r="T466" i="3"/>
  <c r="S466" i="3"/>
  <c r="U466" i="3" s="1"/>
  <c r="M466" i="3"/>
  <c r="J464" i="3" s="1"/>
  <c r="J466" i="3"/>
  <c r="T465" i="3"/>
  <c r="S465" i="3"/>
  <c r="U465" i="3" s="1"/>
  <c r="M465" i="3"/>
  <c r="J465" i="3"/>
  <c r="T464" i="3"/>
  <c r="S464" i="3"/>
  <c r="M464" i="3"/>
  <c r="T463" i="3"/>
  <c r="S463" i="3"/>
  <c r="U463" i="3" s="1"/>
  <c r="M463" i="3"/>
  <c r="J463" i="3"/>
  <c r="T462" i="3"/>
  <c r="S462" i="3"/>
  <c r="M462" i="3"/>
  <c r="J462" i="3"/>
  <c r="T461" i="3"/>
  <c r="S461" i="3"/>
  <c r="U461" i="3" s="1"/>
  <c r="M461" i="3"/>
  <c r="J461" i="3"/>
  <c r="T460" i="3"/>
  <c r="S460" i="3"/>
  <c r="U460" i="3" s="1"/>
  <c r="M460" i="3"/>
  <c r="J458" i="3" s="1"/>
  <c r="J460" i="3"/>
  <c r="T459" i="3"/>
  <c r="S459" i="3"/>
  <c r="U459" i="3" s="1"/>
  <c r="M459" i="3"/>
  <c r="J459" i="3"/>
  <c r="T458" i="3"/>
  <c r="S458" i="3"/>
  <c r="M458" i="3"/>
  <c r="T457" i="3"/>
  <c r="S457" i="3"/>
  <c r="U457" i="3" s="1"/>
  <c r="M457" i="3"/>
  <c r="J457" i="3"/>
  <c r="T456" i="3"/>
  <c r="S456" i="3"/>
  <c r="M456" i="3"/>
  <c r="J456" i="3"/>
  <c r="T455" i="3"/>
  <c r="S455" i="3"/>
  <c r="U455" i="3" s="1"/>
  <c r="M455" i="3"/>
  <c r="J455" i="3"/>
  <c r="T454" i="3"/>
  <c r="S454" i="3"/>
  <c r="U454" i="3" s="1"/>
  <c r="M454" i="3"/>
  <c r="J452" i="3" s="1"/>
  <c r="J454" i="3"/>
  <c r="T453" i="3"/>
  <c r="S453" i="3"/>
  <c r="U453" i="3" s="1"/>
  <c r="M453" i="3"/>
  <c r="J453" i="3"/>
  <c r="T452" i="3"/>
  <c r="S452" i="3"/>
  <c r="M452" i="3"/>
  <c r="T451" i="3"/>
  <c r="S451" i="3"/>
  <c r="U451" i="3" s="1"/>
  <c r="M451" i="3"/>
  <c r="J451" i="3"/>
  <c r="T450" i="3"/>
  <c r="S450" i="3"/>
  <c r="M450" i="3"/>
  <c r="J450" i="3"/>
  <c r="T449" i="3"/>
  <c r="S449" i="3"/>
  <c r="U449" i="3" s="1"/>
  <c r="M449" i="3"/>
  <c r="J449" i="3"/>
  <c r="T448" i="3"/>
  <c r="S448" i="3"/>
  <c r="U448" i="3" s="1"/>
  <c r="M448" i="3"/>
  <c r="J446" i="3" s="1"/>
  <c r="J448" i="3"/>
  <c r="T447" i="3"/>
  <c r="S447" i="3"/>
  <c r="U447" i="3" s="1"/>
  <c r="M447" i="3"/>
  <c r="J447" i="3"/>
  <c r="T446" i="3"/>
  <c r="S446" i="3"/>
  <c r="M446" i="3"/>
  <c r="T445" i="3"/>
  <c r="S445" i="3"/>
  <c r="U445" i="3" s="1"/>
  <c r="M445" i="3"/>
  <c r="J445" i="3"/>
  <c r="T444" i="3"/>
  <c r="S444" i="3"/>
  <c r="M444" i="3"/>
  <c r="J444" i="3"/>
  <c r="T443" i="3"/>
  <c r="S443" i="3"/>
  <c r="U443" i="3" s="1"/>
  <c r="M443" i="3"/>
  <c r="J443" i="3"/>
  <c r="T442" i="3"/>
  <c r="S442" i="3"/>
  <c r="U442" i="3" s="1"/>
  <c r="M442" i="3"/>
  <c r="J440" i="3" s="1"/>
  <c r="J442" i="3"/>
  <c r="T441" i="3"/>
  <c r="S441" i="3"/>
  <c r="U441" i="3" s="1"/>
  <c r="M441" i="3"/>
  <c r="J441" i="3"/>
  <c r="T440" i="3"/>
  <c r="S440" i="3"/>
  <c r="M440" i="3"/>
  <c r="T439" i="3"/>
  <c r="S439" i="3"/>
  <c r="U439" i="3" s="1"/>
  <c r="M439" i="3"/>
  <c r="J439" i="3"/>
  <c r="T438" i="3"/>
  <c r="S438" i="3"/>
  <c r="M438" i="3"/>
  <c r="J438" i="3"/>
  <c r="T437" i="3"/>
  <c r="S437" i="3"/>
  <c r="U437" i="3" s="1"/>
  <c r="M437" i="3"/>
  <c r="J437" i="3"/>
  <c r="T436" i="3"/>
  <c r="S436" i="3"/>
  <c r="U436" i="3" s="1"/>
  <c r="M436" i="3"/>
  <c r="J436" i="3"/>
  <c r="T435" i="3"/>
  <c r="S435" i="3"/>
  <c r="U435" i="3" s="1"/>
  <c r="M435" i="3"/>
  <c r="J435" i="3"/>
  <c r="T434" i="3"/>
  <c r="S434" i="3"/>
  <c r="M434" i="3"/>
  <c r="T433" i="3"/>
  <c r="S433" i="3"/>
  <c r="U433" i="3" s="1"/>
  <c r="M433" i="3"/>
  <c r="J433" i="3"/>
  <c r="T432" i="3"/>
  <c r="S432" i="3"/>
  <c r="U432" i="3" s="1"/>
  <c r="M432" i="3"/>
  <c r="J432" i="3"/>
  <c r="T431" i="3"/>
  <c r="S431" i="3"/>
  <c r="M431" i="3"/>
  <c r="J431" i="3"/>
  <c r="T430" i="3"/>
  <c r="S430" i="3"/>
  <c r="U430" i="3" s="1"/>
  <c r="M430" i="3"/>
  <c r="J430" i="3"/>
  <c r="T429" i="3"/>
  <c r="S429" i="3"/>
  <c r="U429" i="3" s="1"/>
  <c r="M429" i="3"/>
  <c r="J429" i="3"/>
  <c r="T428" i="3"/>
  <c r="S428" i="3"/>
  <c r="U428" i="3" s="1"/>
  <c r="M428" i="3"/>
  <c r="J428" i="3"/>
  <c r="T427" i="3"/>
  <c r="S427" i="3"/>
  <c r="M427" i="3"/>
  <c r="J427" i="3"/>
  <c r="T426" i="3"/>
  <c r="S426" i="3"/>
  <c r="U426" i="3" s="1"/>
  <c r="M426" i="3"/>
  <c r="J426" i="3"/>
  <c r="T425" i="3"/>
  <c r="S425" i="3"/>
  <c r="U425" i="3" s="1"/>
  <c r="M425" i="3"/>
  <c r="J425" i="3"/>
  <c r="T424" i="3"/>
  <c r="S424" i="3"/>
  <c r="U424" i="3" s="1"/>
  <c r="M424" i="3"/>
  <c r="J424" i="3"/>
  <c r="T423" i="3"/>
  <c r="S423" i="3"/>
  <c r="M423" i="3"/>
  <c r="J423" i="3"/>
  <c r="T422" i="3"/>
  <c r="S422" i="3"/>
  <c r="U422" i="3" s="1"/>
  <c r="M422" i="3"/>
  <c r="J422" i="3"/>
  <c r="T421" i="3"/>
  <c r="S421" i="3"/>
  <c r="U421" i="3" s="1"/>
  <c r="M421" i="3"/>
  <c r="J419" i="3" s="1"/>
  <c r="J421" i="3"/>
  <c r="T420" i="3"/>
  <c r="S420" i="3"/>
  <c r="U420" i="3" s="1"/>
  <c r="M420" i="3"/>
  <c r="J420" i="3"/>
  <c r="T419" i="3"/>
  <c r="S419" i="3"/>
  <c r="M419" i="3"/>
  <c r="T418" i="3"/>
  <c r="S418" i="3"/>
  <c r="U418" i="3" s="1"/>
  <c r="M418" i="3"/>
  <c r="J418" i="3"/>
  <c r="T417" i="3"/>
  <c r="S417" i="3"/>
  <c r="M417" i="3"/>
  <c r="J417" i="3"/>
  <c r="T416" i="3"/>
  <c r="S416" i="3"/>
  <c r="U416" i="3" s="1"/>
  <c r="M416" i="3"/>
  <c r="J416" i="3"/>
  <c r="T415" i="3"/>
  <c r="S415" i="3"/>
  <c r="U415" i="3" s="1"/>
  <c r="M415" i="3"/>
  <c r="J415" i="3"/>
  <c r="T414" i="3"/>
  <c r="S414" i="3"/>
  <c r="U414" i="3" s="1"/>
  <c r="M414" i="3"/>
  <c r="J414" i="3"/>
  <c r="T413" i="3"/>
  <c r="S413" i="3"/>
  <c r="M413" i="3"/>
  <c r="J413" i="3"/>
  <c r="T412" i="3"/>
  <c r="S412" i="3"/>
  <c r="U412" i="3" s="1"/>
  <c r="M412" i="3"/>
  <c r="J412" i="3"/>
  <c r="T411" i="3"/>
  <c r="S411" i="3"/>
  <c r="U411" i="3" s="1"/>
  <c r="M411" i="3"/>
  <c r="J411" i="3"/>
  <c r="T410" i="3"/>
  <c r="S410" i="3"/>
  <c r="U410" i="3" s="1"/>
  <c r="M410" i="3"/>
  <c r="J410" i="3"/>
  <c r="T409" i="3"/>
  <c r="S409" i="3"/>
  <c r="M409" i="3"/>
  <c r="J409" i="3"/>
  <c r="T408" i="3"/>
  <c r="S408" i="3"/>
  <c r="U408" i="3" s="1"/>
  <c r="M408" i="3"/>
  <c r="J408" i="3"/>
  <c r="T407" i="3"/>
  <c r="S407" i="3"/>
  <c r="U407" i="3" s="1"/>
  <c r="M407" i="3"/>
  <c r="J405" i="3" s="1"/>
  <c r="J407" i="3"/>
  <c r="T406" i="3"/>
  <c r="S406" i="3"/>
  <c r="U406" i="3" s="1"/>
  <c r="M406" i="3"/>
  <c r="J406" i="3"/>
  <c r="T405" i="3"/>
  <c r="S405" i="3"/>
  <c r="M405" i="3"/>
  <c r="T404" i="3"/>
  <c r="S404" i="3"/>
  <c r="U404" i="3" s="1"/>
  <c r="M404" i="3"/>
  <c r="J404" i="3"/>
  <c r="T403" i="3"/>
  <c r="S403" i="3"/>
  <c r="M403" i="3"/>
  <c r="J403" i="3"/>
  <c r="T402" i="3"/>
  <c r="S402" i="3"/>
  <c r="U402" i="3" s="1"/>
  <c r="M402" i="3"/>
  <c r="J402" i="3"/>
  <c r="T401" i="3"/>
  <c r="S401" i="3"/>
  <c r="U401" i="3" s="1"/>
  <c r="M401" i="3"/>
  <c r="J401" i="3"/>
  <c r="T400" i="3"/>
  <c r="S400" i="3"/>
  <c r="U400" i="3" s="1"/>
  <c r="M400" i="3"/>
  <c r="J400" i="3"/>
  <c r="T399" i="3"/>
  <c r="S399" i="3"/>
  <c r="M399" i="3"/>
  <c r="J397" i="3" s="1"/>
  <c r="J399" i="3"/>
  <c r="T398" i="3"/>
  <c r="S398" i="3"/>
  <c r="U398" i="3" s="1"/>
  <c r="M398" i="3"/>
  <c r="J398" i="3"/>
  <c r="T397" i="3"/>
  <c r="S397" i="3"/>
  <c r="U397" i="3" s="1"/>
  <c r="M397" i="3"/>
  <c r="T396" i="3"/>
  <c r="S396" i="3"/>
  <c r="U396" i="3" s="1"/>
  <c r="M396" i="3"/>
  <c r="J396" i="3"/>
  <c r="T395" i="3"/>
  <c r="S395" i="3"/>
  <c r="U395" i="3" s="1"/>
  <c r="M395" i="3"/>
  <c r="J395" i="3"/>
  <c r="T394" i="3"/>
  <c r="S394" i="3"/>
  <c r="U394" i="3" s="1"/>
  <c r="M394" i="3"/>
  <c r="J394" i="3"/>
  <c r="T393" i="3"/>
  <c r="S393" i="3"/>
  <c r="M393" i="3"/>
  <c r="J393" i="3"/>
  <c r="T392" i="3"/>
  <c r="S392" i="3"/>
  <c r="U392" i="3" s="1"/>
  <c r="M392" i="3"/>
  <c r="J392" i="3"/>
  <c r="T391" i="3"/>
  <c r="S391" i="3"/>
  <c r="U391" i="3" s="1"/>
  <c r="M391" i="3"/>
  <c r="J389" i="3" s="1"/>
  <c r="J391" i="3"/>
  <c r="T390" i="3"/>
  <c r="S390" i="3"/>
  <c r="U390" i="3" s="1"/>
  <c r="M390" i="3"/>
  <c r="J390" i="3"/>
  <c r="T389" i="3"/>
  <c r="S389" i="3"/>
  <c r="M389" i="3"/>
  <c r="T388" i="3"/>
  <c r="S388" i="3"/>
  <c r="U388" i="3" s="1"/>
  <c r="M388" i="3"/>
  <c r="J388" i="3"/>
  <c r="T387" i="3"/>
  <c r="S387" i="3"/>
  <c r="M387" i="3"/>
  <c r="J387" i="3"/>
  <c r="T386" i="3"/>
  <c r="S386" i="3"/>
  <c r="U386" i="3" s="1"/>
  <c r="M386" i="3"/>
  <c r="J386" i="3"/>
  <c r="T385" i="3"/>
  <c r="S385" i="3"/>
  <c r="U385" i="3" s="1"/>
  <c r="M385" i="3"/>
  <c r="J385" i="3"/>
  <c r="T384" i="3"/>
  <c r="S384" i="3"/>
  <c r="U384" i="3" s="1"/>
  <c r="M384" i="3"/>
  <c r="J384" i="3"/>
  <c r="T383" i="3"/>
  <c r="S383" i="3"/>
  <c r="M383" i="3"/>
  <c r="J381" i="3" s="1"/>
  <c r="J383" i="3"/>
  <c r="T382" i="3"/>
  <c r="S382" i="3"/>
  <c r="U382" i="3" s="1"/>
  <c r="M382" i="3"/>
  <c r="J382" i="3"/>
  <c r="T381" i="3"/>
  <c r="S381" i="3"/>
  <c r="U381" i="3" s="1"/>
  <c r="M381" i="3"/>
  <c r="T380" i="3"/>
  <c r="S380" i="3"/>
  <c r="U380" i="3" s="1"/>
  <c r="M380" i="3"/>
  <c r="J380" i="3"/>
  <c r="T379" i="3"/>
  <c r="S379" i="3"/>
  <c r="U379" i="3" s="1"/>
  <c r="M379" i="3"/>
  <c r="J379" i="3"/>
  <c r="T378" i="3"/>
  <c r="S378" i="3"/>
  <c r="U378" i="3" s="1"/>
  <c r="M378" i="3"/>
  <c r="J378" i="3"/>
  <c r="T377" i="3"/>
  <c r="S377" i="3"/>
  <c r="M377" i="3"/>
  <c r="J377" i="3"/>
  <c r="T376" i="3"/>
  <c r="S376" i="3"/>
  <c r="U376" i="3" s="1"/>
  <c r="M376" i="3"/>
  <c r="J376" i="3"/>
  <c r="T375" i="3"/>
  <c r="S375" i="3"/>
  <c r="U375" i="3" s="1"/>
  <c r="M375" i="3"/>
  <c r="J375" i="3"/>
  <c r="T374" i="3"/>
  <c r="S374" i="3"/>
  <c r="U374" i="3" s="1"/>
  <c r="M374" i="3"/>
  <c r="J374" i="3"/>
  <c r="T373" i="3"/>
  <c r="S373" i="3"/>
  <c r="M373" i="3"/>
  <c r="J373" i="3"/>
  <c r="T372" i="3"/>
  <c r="S372" i="3"/>
  <c r="U372" i="3" s="1"/>
  <c r="M372" i="3"/>
  <c r="J372" i="3"/>
  <c r="T371" i="3"/>
  <c r="S371" i="3"/>
  <c r="U371" i="3" s="1"/>
  <c r="M371" i="3"/>
  <c r="J371" i="3"/>
  <c r="T370" i="3"/>
  <c r="S370" i="3"/>
  <c r="U370" i="3" s="1"/>
  <c r="M370" i="3"/>
  <c r="J370" i="3"/>
  <c r="T369" i="3"/>
  <c r="S369" i="3"/>
  <c r="M369" i="3"/>
  <c r="J369" i="3"/>
  <c r="T368" i="3"/>
  <c r="S368" i="3"/>
  <c r="U368" i="3" s="1"/>
  <c r="M368" i="3"/>
  <c r="J368" i="3"/>
  <c r="T367" i="3"/>
  <c r="S367" i="3"/>
  <c r="U367" i="3" s="1"/>
  <c r="M367" i="3"/>
  <c r="J365" i="3" s="1"/>
  <c r="J367" i="3"/>
  <c r="T366" i="3"/>
  <c r="S366" i="3"/>
  <c r="U366" i="3" s="1"/>
  <c r="M366" i="3"/>
  <c r="J366" i="3"/>
  <c r="T365" i="3"/>
  <c r="S365" i="3"/>
  <c r="M365" i="3"/>
  <c r="T364" i="3"/>
  <c r="S364" i="3"/>
  <c r="U364" i="3" s="1"/>
  <c r="M364" i="3"/>
  <c r="J364" i="3"/>
  <c r="T363" i="3"/>
  <c r="S363" i="3"/>
  <c r="M363" i="3"/>
  <c r="T362" i="3"/>
  <c r="S362" i="3"/>
  <c r="U362" i="3" s="1"/>
  <c r="M362" i="3"/>
  <c r="J362" i="3"/>
  <c r="T361" i="3"/>
  <c r="S361" i="3"/>
  <c r="M361" i="3"/>
  <c r="J359" i="3" s="1"/>
  <c r="J361" i="3"/>
  <c r="T360" i="3"/>
  <c r="S360" i="3"/>
  <c r="U360" i="3" s="1"/>
  <c r="M360" i="3"/>
  <c r="J360" i="3"/>
  <c r="T359" i="3"/>
  <c r="S359" i="3"/>
  <c r="U359" i="3" s="1"/>
  <c r="M359" i="3"/>
  <c r="T358" i="3"/>
  <c r="S358" i="3"/>
  <c r="U358" i="3" s="1"/>
  <c r="M358" i="3"/>
  <c r="J358" i="3"/>
  <c r="T357" i="3"/>
  <c r="S357" i="3"/>
  <c r="U357" i="3" s="1"/>
  <c r="M357" i="3"/>
  <c r="J357" i="3"/>
  <c r="T356" i="3"/>
  <c r="S356" i="3"/>
  <c r="U356" i="3" s="1"/>
  <c r="M356" i="3"/>
  <c r="J356" i="3"/>
  <c r="T355" i="3"/>
  <c r="S355" i="3"/>
  <c r="M355" i="3"/>
  <c r="J355" i="3"/>
  <c r="T354" i="3"/>
  <c r="S354" i="3"/>
  <c r="U354" i="3" s="1"/>
  <c r="M354" i="3"/>
  <c r="J354" i="3"/>
  <c r="T353" i="3"/>
  <c r="S353" i="3"/>
  <c r="U353" i="3" s="1"/>
  <c r="M353" i="3"/>
  <c r="J353" i="3"/>
  <c r="T352" i="3"/>
  <c r="S352" i="3"/>
  <c r="U352" i="3" s="1"/>
  <c r="M352" i="3"/>
  <c r="J352" i="3"/>
  <c r="T351" i="3"/>
  <c r="S351" i="3"/>
  <c r="M351" i="3"/>
  <c r="J351" i="3"/>
  <c r="T350" i="3"/>
  <c r="S350" i="3"/>
  <c r="U350" i="3" s="1"/>
  <c r="M350" i="3"/>
  <c r="J350" i="3"/>
  <c r="T349" i="3"/>
  <c r="S349" i="3"/>
  <c r="U349" i="3" s="1"/>
  <c r="M349" i="3"/>
  <c r="J349" i="3"/>
  <c r="T348" i="3"/>
  <c r="S348" i="3"/>
  <c r="U348" i="3" s="1"/>
  <c r="M348" i="3"/>
  <c r="J348" i="3"/>
  <c r="T347" i="3"/>
  <c r="S347" i="3"/>
  <c r="M347" i="3"/>
  <c r="J347" i="3"/>
  <c r="T346" i="3"/>
  <c r="S346" i="3"/>
  <c r="U346" i="3" s="1"/>
  <c r="M346" i="3"/>
  <c r="J346" i="3"/>
  <c r="T345" i="3"/>
  <c r="S345" i="3"/>
  <c r="U345" i="3" s="1"/>
  <c r="M345" i="3"/>
  <c r="J345" i="3"/>
  <c r="T344" i="3"/>
  <c r="S344" i="3"/>
  <c r="U344" i="3" s="1"/>
  <c r="M344" i="3"/>
  <c r="J344" i="3"/>
  <c r="T343" i="3"/>
  <c r="S343" i="3"/>
  <c r="M343" i="3"/>
  <c r="J343" i="3"/>
  <c r="T342" i="3"/>
  <c r="S342" i="3"/>
  <c r="U342" i="3" s="1"/>
  <c r="M342" i="3"/>
  <c r="J342" i="3"/>
  <c r="T341" i="3"/>
  <c r="S341" i="3"/>
  <c r="U341" i="3" s="1"/>
  <c r="M341" i="3"/>
  <c r="J341" i="3"/>
  <c r="T340" i="3"/>
  <c r="S340" i="3"/>
  <c r="U340" i="3" s="1"/>
  <c r="M340" i="3"/>
  <c r="J340" i="3"/>
  <c r="T339" i="3"/>
  <c r="S339" i="3"/>
  <c r="M339" i="3"/>
  <c r="J339" i="3"/>
  <c r="T338" i="3"/>
  <c r="S338" i="3"/>
  <c r="U338" i="3" s="1"/>
  <c r="M338" i="3"/>
  <c r="J338" i="3"/>
  <c r="T337" i="3"/>
  <c r="S337" i="3"/>
  <c r="U337" i="3" s="1"/>
  <c r="M337" i="3"/>
  <c r="J337" i="3"/>
  <c r="T336" i="3"/>
  <c r="S336" i="3"/>
  <c r="U336" i="3" s="1"/>
  <c r="M336" i="3"/>
  <c r="J336" i="3"/>
  <c r="T335" i="3"/>
  <c r="S335" i="3"/>
  <c r="M335" i="3"/>
  <c r="J333" i="3" s="1"/>
  <c r="J335" i="3"/>
  <c r="T334" i="3"/>
  <c r="S334" i="3"/>
  <c r="U334" i="3" s="1"/>
  <c r="M334" i="3"/>
  <c r="J334" i="3"/>
  <c r="T333" i="3"/>
  <c r="S333" i="3"/>
  <c r="U333" i="3" s="1"/>
  <c r="M333" i="3"/>
  <c r="T332" i="3"/>
  <c r="S332" i="3"/>
  <c r="U332" i="3" s="1"/>
  <c r="M332" i="3"/>
  <c r="J332" i="3"/>
  <c r="T331" i="3"/>
  <c r="S331" i="3"/>
  <c r="U331" i="3" s="1"/>
  <c r="M331" i="3"/>
  <c r="J331" i="3"/>
  <c r="T330" i="3"/>
  <c r="S330" i="3"/>
  <c r="U330" i="3" s="1"/>
  <c r="M330" i="3"/>
  <c r="J330" i="3"/>
  <c r="T329" i="3"/>
  <c r="S329" i="3"/>
  <c r="M329" i="3"/>
  <c r="J329" i="3"/>
  <c r="T328" i="3"/>
  <c r="S328" i="3"/>
  <c r="U328" i="3" s="1"/>
  <c r="M328" i="3"/>
  <c r="J328" i="3"/>
  <c r="T327" i="3"/>
  <c r="S327" i="3"/>
  <c r="U327" i="3" s="1"/>
  <c r="M327" i="3"/>
  <c r="J327" i="3"/>
  <c r="T326" i="3"/>
  <c r="S326" i="3"/>
  <c r="U326" i="3" s="1"/>
  <c r="M326" i="3"/>
  <c r="J326" i="3"/>
  <c r="T325" i="3"/>
  <c r="S325" i="3"/>
  <c r="M325" i="3"/>
  <c r="J323" i="3" s="1"/>
  <c r="J325" i="3"/>
  <c r="T324" i="3"/>
  <c r="S324" i="3"/>
  <c r="U324" i="3" s="1"/>
  <c r="M324" i="3"/>
  <c r="J324" i="3"/>
  <c r="T323" i="3"/>
  <c r="S323" i="3"/>
  <c r="U323" i="3" s="1"/>
  <c r="M323" i="3"/>
  <c r="T322" i="3"/>
  <c r="S322" i="3"/>
  <c r="U322" i="3" s="1"/>
  <c r="M322" i="3"/>
  <c r="J322" i="3"/>
  <c r="T321" i="3"/>
  <c r="S321" i="3"/>
  <c r="U321" i="3" s="1"/>
  <c r="M321" i="3"/>
  <c r="T320" i="3"/>
  <c r="S320" i="3"/>
  <c r="U320" i="3" s="1"/>
  <c r="M320" i="3"/>
  <c r="J320" i="3"/>
  <c r="T319" i="3"/>
  <c r="S319" i="3"/>
  <c r="U319" i="3" s="1"/>
  <c r="M319" i="3"/>
  <c r="J319" i="3"/>
  <c r="T318" i="3"/>
  <c r="S318" i="3"/>
  <c r="U318" i="3" s="1"/>
  <c r="M318" i="3"/>
  <c r="J321" i="3" s="1"/>
  <c r="J318" i="3"/>
  <c r="T317" i="3"/>
  <c r="S317" i="3"/>
  <c r="M317" i="3"/>
  <c r="J314" i="3" s="1"/>
  <c r="J317" i="3"/>
  <c r="T316" i="3"/>
  <c r="S316" i="3"/>
  <c r="U316" i="3" s="1"/>
  <c r="M316" i="3"/>
  <c r="J316" i="3"/>
  <c r="T315" i="3"/>
  <c r="S315" i="3"/>
  <c r="U315" i="3" s="1"/>
  <c r="M315" i="3"/>
  <c r="J315" i="3"/>
  <c r="T314" i="3"/>
  <c r="S314" i="3"/>
  <c r="U314" i="3" s="1"/>
  <c r="M314" i="3"/>
  <c r="T313" i="3"/>
  <c r="S313" i="3"/>
  <c r="M313" i="3"/>
  <c r="J313" i="3" s="1"/>
  <c r="T312" i="3"/>
  <c r="S312" i="3"/>
  <c r="U312" i="3" s="1"/>
  <c r="M312" i="3"/>
  <c r="J312" i="3"/>
  <c r="T311" i="3"/>
  <c r="S311" i="3"/>
  <c r="M311" i="3"/>
  <c r="J309" i="3" s="1"/>
  <c r="J311" i="3"/>
  <c r="T310" i="3"/>
  <c r="S310" i="3"/>
  <c r="U310" i="3" s="1"/>
  <c r="M310" i="3"/>
  <c r="J310" i="3"/>
  <c r="T309" i="3"/>
  <c r="S309" i="3"/>
  <c r="U309" i="3" s="1"/>
  <c r="M309" i="3"/>
  <c r="T308" i="3"/>
  <c r="S308" i="3"/>
  <c r="U308" i="3" s="1"/>
  <c r="M308" i="3"/>
  <c r="J308" i="3"/>
  <c r="T307" i="3"/>
  <c r="S307" i="3"/>
  <c r="U307" i="3" s="1"/>
  <c r="M307" i="3"/>
  <c r="J307" i="3"/>
  <c r="T306" i="3"/>
  <c r="S306" i="3"/>
  <c r="U306" i="3" s="1"/>
  <c r="M306" i="3"/>
  <c r="J306" i="3"/>
  <c r="T305" i="3"/>
  <c r="S305" i="3"/>
  <c r="M305" i="3"/>
  <c r="J305" i="3"/>
  <c r="T304" i="3"/>
  <c r="S304" i="3"/>
  <c r="U304" i="3" s="1"/>
  <c r="M304" i="3"/>
  <c r="J304" i="3"/>
  <c r="T303" i="3"/>
  <c r="S303" i="3"/>
  <c r="U303" i="3" s="1"/>
  <c r="M303" i="3"/>
  <c r="J303" i="3" s="1"/>
  <c r="T302" i="3"/>
  <c r="S302" i="3"/>
  <c r="U302" i="3" s="1"/>
  <c r="M302" i="3"/>
  <c r="J302" i="3"/>
  <c r="T301" i="3"/>
  <c r="S301" i="3"/>
  <c r="U301" i="3" s="1"/>
  <c r="M301" i="3"/>
  <c r="J301" i="3"/>
  <c r="T300" i="3"/>
  <c r="S300" i="3"/>
  <c r="U300" i="3" s="1"/>
  <c r="M300" i="3"/>
  <c r="J300" i="3"/>
  <c r="T299" i="3"/>
  <c r="S299" i="3"/>
  <c r="M299" i="3"/>
  <c r="J299" i="3"/>
  <c r="T298" i="3"/>
  <c r="S298" i="3"/>
  <c r="U298" i="3" s="1"/>
  <c r="M298" i="3"/>
  <c r="J298" i="3"/>
  <c r="T297" i="3"/>
  <c r="S297" i="3"/>
  <c r="U297" i="3" s="1"/>
  <c r="M297" i="3"/>
  <c r="J297" i="3"/>
  <c r="T296" i="3"/>
  <c r="S296" i="3"/>
  <c r="U296" i="3" s="1"/>
  <c r="M296" i="3"/>
  <c r="J296" i="3"/>
  <c r="T295" i="3"/>
  <c r="S295" i="3"/>
  <c r="M295" i="3"/>
  <c r="J295" i="3"/>
  <c r="T294" i="3"/>
  <c r="S294" i="3"/>
  <c r="U294" i="3" s="1"/>
  <c r="M294" i="3"/>
  <c r="J294" i="3"/>
  <c r="T293" i="3"/>
  <c r="S293" i="3"/>
  <c r="U293" i="3" s="1"/>
  <c r="M293" i="3"/>
  <c r="T292" i="3"/>
  <c r="S292" i="3"/>
  <c r="U292" i="3" s="1"/>
  <c r="M292" i="3"/>
  <c r="J293" i="3" s="1"/>
  <c r="J292" i="3"/>
  <c r="T291" i="3"/>
  <c r="S291" i="3"/>
  <c r="U291" i="3" s="1"/>
  <c r="M291" i="3"/>
  <c r="J291" i="3"/>
  <c r="T290" i="3"/>
  <c r="S290" i="3"/>
  <c r="U290" i="3" s="1"/>
  <c r="M290" i="3"/>
  <c r="J290" i="3"/>
  <c r="T289" i="3"/>
  <c r="S289" i="3"/>
  <c r="M289" i="3"/>
  <c r="J289" i="3"/>
  <c r="T288" i="3"/>
  <c r="S288" i="3"/>
  <c r="U288" i="3" s="1"/>
  <c r="M288" i="3"/>
  <c r="J288" i="3"/>
  <c r="T287" i="3"/>
  <c r="S287" i="3"/>
  <c r="U287" i="3" s="1"/>
  <c r="M287" i="3"/>
  <c r="J287" i="3"/>
  <c r="T286" i="3"/>
  <c r="S286" i="3"/>
  <c r="U286" i="3" s="1"/>
  <c r="M286" i="3"/>
  <c r="J286" i="3"/>
  <c r="T285" i="3"/>
  <c r="S285" i="3"/>
  <c r="M285" i="3"/>
  <c r="T284" i="3"/>
  <c r="S284" i="3"/>
  <c r="U284" i="3" s="1"/>
  <c r="M284" i="3"/>
  <c r="J285" i="3" s="1"/>
  <c r="J284" i="3"/>
  <c r="T283" i="3"/>
  <c r="S283" i="3"/>
  <c r="M283" i="3"/>
  <c r="J281" i="3" s="1"/>
  <c r="J283" i="3"/>
  <c r="T282" i="3"/>
  <c r="S282" i="3"/>
  <c r="U282" i="3" s="1"/>
  <c r="M282" i="3"/>
  <c r="J282" i="3"/>
  <c r="T281" i="3"/>
  <c r="S281" i="3"/>
  <c r="U281" i="3" s="1"/>
  <c r="M281" i="3"/>
  <c r="T280" i="3"/>
  <c r="S280" i="3"/>
  <c r="U280" i="3" s="1"/>
  <c r="M280" i="3"/>
  <c r="J280" i="3"/>
  <c r="T279" i="3"/>
  <c r="S279" i="3"/>
  <c r="U279" i="3" s="1"/>
  <c r="M279" i="3"/>
  <c r="J279" i="3"/>
  <c r="T278" i="3"/>
  <c r="S278" i="3"/>
  <c r="U278" i="3" s="1"/>
  <c r="M278" i="3"/>
  <c r="J278" i="3"/>
  <c r="T277" i="3"/>
  <c r="S277" i="3"/>
  <c r="U277" i="3" s="1"/>
  <c r="M277" i="3"/>
  <c r="J277" i="3"/>
  <c r="T276" i="3"/>
  <c r="S276" i="3"/>
  <c r="U276" i="3" s="1"/>
  <c r="M276" i="3"/>
  <c r="J276" i="3"/>
  <c r="T275" i="3"/>
  <c r="S275" i="3"/>
  <c r="U275" i="3" s="1"/>
  <c r="M275" i="3"/>
  <c r="T274" i="3"/>
  <c r="S274" i="3"/>
  <c r="U274" i="3" s="1"/>
  <c r="M274" i="3"/>
  <c r="J275" i="3" s="1"/>
  <c r="J274" i="3"/>
  <c r="T273" i="3"/>
  <c r="S273" i="3"/>
  <c r="U273" i="3" s="1"/>
  <c r="M273" i="3"/>
  <c r="J273" i="3"/>
  <c r="T272" i="3"/>
  <c r="S272" i="3"/>
  <c r="U272" i="3" s="1"/>
  <c r="M272" i="3"/>
  <c r="J272" i="3"/>
  <c r="T271" i="3"/>
  <c r="S271" i="3"/>
  <c r="U271" i="3" s="1"/>
  <c r="M271" i="3"/>
  <c r="J271" i="3"/>
  <c r="T270" i="3"/>
  <c r="S270" i="3"/>
  <c r="U270" i="3" s="1"/>
  <c r="M270" i="3"/>
  <c r="J270" i="3" s="1"/>
  <c r="T269" i="3"/>
  <c r="S269" i="3"/>
  <c r="U269" i="3" s="1"/>
  <c r="M269" i="3"/>
  <c r="J269" i="3"/>
  <c r="T268" i="3"/>
  <c r="S268" i="3"/>
  <c r="U268" i="3" s="1"/>
  <c r="M268" i="3"/>
  <c r="J268" i="3" s="1"/>
  <c r="T267" i="3"/>
  <c r="S267" i="3"/>
  <c r="U267" i="3" s="1"/>
  <c r="M267" i="3"/>
  <c r="J267" i="3"/>
  <c r="T266" i="3"/>
  <c r="S266" i="3"/>
  <c r="U266" i="3" s="1"/>
  <c r="M266" i="3"/>
  <c r="J266" i="3"/>
  <c r="T265" i="3"/>
  <c r="S265" i="3"/>
  <c r="U265" i="3" s="1"/>
  <c r="M265" i="3"/>
  <c r="J265" i="3"/>
  <c r="T264" i="3"/>
  <c r="S264" i="3"/>
  <c r="U264" i="3" s="1"/>
  <c r="M264" i="3"/>
  <c r="J264" i="3" s="1"/>
  <c r="T263" i="3"/>
  <c r="S263" i="3"/>
  <c r="U263" i="3" s="1"/>
  <c r="M263" i="3"/>
  <c r="J263" i="3"/>
  <c r="T262" i="3"/>
  <c r="S262" i="3"/>
  <c r="U262" i="3" s="1"/>
  <c r="M262" i="3"/>
  <c r="J262" i="3" s="1"/>
  <c r="T261" i="3"/>
  <c r="S261" i="3"/>
  <c r="U261" i="3" s="1"/>
  <c r="M261" i="3"/>
  <c r="J261" i="3"/>
  <c r="T260" i="3"/>
  <c r="S260" i="3"/>
  <c r="U260" i="3" s="1"/>
  <c r="M260" i="3"/>
  <c r="J260" i="3"/>
  <c r="T259" i="3"/>
  <c r="S259" i="3"/>
  <c r="U259" i="3" s="1"/>
  <c r="M259" i="3"/>
  <c r="T258" i="3"/>
  <c r="S258" i="3"/>
  <c r="U258" i="3" s="1"/>
  <c r="M258" i="3"/>
  <c r="J259" i="3" s="1"/>
  <c r="J258" i="3"/>
  <c r="T257" i="3"/>
  <c r="S257" i="3"/>
  <c r="U257" i="3" s="1"/>
  <c r="M257" i="3"/>
  <c r="J257" i="3"/>
  <c r="T256" i="3"/>
  <c r="S256" i="3"/>
  <c r="U256" i="3" s="1"/>
  <c r="M256" i="3"/>
  <c r="J256" i="3"/>
  <c r="T255" i="3"/>
  <c r="S255" i="3"/>
  <c r="U255" i="3" s="1"/>
  <c r="M255" i="3"/>
  <c r="J255" i="3"/>
  <c r="T254" i="3"/>
  <c r="S254" i="3"/>
  <c r="U254" i="3" s="1"/>
  <c r="M254" i="3"/>
  <c r="J254" i="3" s="1"/>
  <c r="T253" i="3"/>
  <c r="S253" i="3"/>
  <c r="U253" i="3" s="1"/>
  <c r="M253" i="3"/>
  <c r="J253" i="3"/>
  <c r="T252" i="3"/>
  <c r="S252" i="3"/>
  <c r="U252" i="3" s="1"/>
  <c r="M252" i="3"/>
  <c r="J252" i="3"/>
  <c r="T251" i="3"/>
  <c r="S251" i="3"/>
  <c r="U251" i="3" s="1"/>
  <c r="M251" i="3"/>
  <c r="J251" i="3"/>
  <c r="T250" i="3"/>
  <c r="S250" i="3"/>
  <c r="U250" i="3" s="1"/>
  <c r="M250" i="3"/>
  <c r="J250" i="3"/>
  <c r="T249" i="3"/>
  <c r="S249" i="3"/>
  <c r="U249" i="3" s="1"/>
  <c r="M249" i="3"/>
  <c r="J249" i="3"/>
  <c r="T248" i="3"/>
  <c r="S248" i="3"/>
  <c r="U248" i="3" s="1"/>
  <c r="M248" i="3"/>
  <c r="J248" i="3"/>
  <c r="T247" i="3"/>
  <c r="S247" i="3"/>
  <c r="U247" i="3" s="1"/>
  <c r="M247" i="3"/>
  <c r="J247" i="3"/>
  <c r="T246" i="3"/>
  <c r="S246" i="3"/>
  <c r="U246" i="3" s="1"/>
  <c r="M246" i="3"/>
  <c r="J246" i="3"/>
  <c r="T245" i="3"/>
  <c r="S245" i="3"/>
  <c r="U245" i="3" s="1"/>
  <c r="M245" i="3"/>
  <c r="J245" i="3"/>
  <c r="T244" i="3"/>
  <c r="S244" i="3"/>
  <c r="U244" i="3" s="1"/>
  <c r="M244" i="3"/>
  <c r="J244" i="3"/>
  <c r="T243" i="3"/>
  <c r="S243" i="3"/>
  <c r="U243" i="3" s="1"/>
  <c r="M243" i="3"/>
  <c r="J243" i="3"/>
  <c r="T242" i="3"/>
  <c r="S242" i="3"/>
  <c r="U242" i="3" s="1"/>
  <c r="M242" i="3"/>
  <c r="J242" i="3"/>
  <c r="T241" i="3"/>
  <c r="S241" i="3"/>
  <c r="U241" i="3" s="1"/>
  <c r="M241" i="3"/>
  <c r="J241" i="3"/>
  <c r="T240" i="3"/>
  <c r="S240" i="3"/>
  <c r="U240" i="3" s="1"/>
  <c r="M240" i="3"/>
  <c r="J240" i="3"/>
  <c r="T239" i="3"/>
  <c r="S239" i="3"/>
  <c r="U239" i="3" s="1"/>
  <c r="M239" i="3"/>
  <c r="J239" i="3"/>
  <c r="T238" i="3"/>
  <c r="S238" i="3"/>
  <c r="U238" i="3" s="1"/>
  <c r="M238" i="3"/>
  <c r="J238" i="3"/>
  <c r="T237" i="3"/>
  <c r="S237" i="3"/>
  <c r="U237" i="3" s="1"/>
  <c r="M237" i="3"/>
  <c r="J237" i="3"/>
  <c r="T236" i="3"/>
  <c r="S236" i="3"/>
  <c r="U236" i="3" s="1"/>
  <c r="M236" i="3"/>
  <c r="J234" i="3" s="1"/>
  <c r="J236" i="3"/>
  <c r="T235" i="3"/>
  <c r="S235" i="3"/>
  <c r="U235" i="3" s="1"/>
  <c r="M235" i="3"/>
  <c r="J235" i="3"/>
  <c r="T234" i="3"/>
  <c r="S234" i="3"/>
  <c r="U234" i="3" s="1"/>
  <c r="M234" i="3"/>
  <c r="T233" i="3"/>
  <c r="S233" i="3"/>
  <c r="U233" i="3" s="1"/>
  <c r="M233" i="3"/>
  <c r="J233" i="3"/>
  <c r="T232" i="3"/>
  <c r="S232" i="3"/>
  <c r="U232" i="3" s="1"/>
  <c r="J232" i="3"/>
  <c r="T231" i="3"/>
  <c r="S231" i="3"/>
  <c r="U231" i="3" s="1"/>
  <c r="M231" i="3"/>
  <c r="J231" i="3"/>
  <c r="T230" i="3"/>
  <c r="S230" i="3"/>
  <c r="U230" i="3" s="1"/>
  <c r="M230" i="3"/>
  <c r="J230" i="3"/>
  <c r="T229" i="3"/>
  <c r="S229" i="3"/>
  <c r="U229" i="3" s="1"/>
  <c r="M229" i="3"/>
  <c r="J229" i="3"/>
  <c r="T228" i="3"/>
  <c r="S228" i="3"/>
  <c r="U228" i="3" s="1"/>
  <c r="M228" i="3"/>
  <c r="J228" i="3"/>
  <c r="T227" i="3"/>
  <c r="S227" i="3"/>
  <c r="U227" i="3" s="1"/>
  <c r="M227" i="3"/>
  <c r="T226" i="3"/>
  <c r="S226" i="3"/>
  <c r="U226" i="3" s="1"/>
  <c r="M226" i="3"/>
  <c r="J226" i="3"/>
  <c r="T225" i="3"/>
  <c r="S225" i="3"/>
  <c r="U225" i="3" s="1"/>
  <c r="M225" i="3"/>
  <c r="J225" i="3"/>
  <c r="T224" i="3"/>
  <c r="S224" i="3"/>
  <c r="U224" i="3" s="1"/>
  <c r="M224" i="3"/>
  <c r="J227" i="3" s="1"/>
  <c r="T223" i="3"/>
  <c r="S223" i="3"/>
  <c r="U223" i="3" s="1"/>
  <c r="M223" i="3"/>
  <c r="J223" i="3"/>
  <c r="T222" i="3"/>
  <c r="S222" i="3"/>
  <c r="U222" i="3" s="1"/>
  <c r="M222" i="3"/>
  <c r="J222" i="3"/>
  <c r="T221" i="3"/>
  <c r="S221" i="3"/>
  <c r="U221" i="3" s="1"/>
  <c r="M221" i="3"/>
  <c r="J221" i="3"/>
  <c r="T220" i="3"/>
  <c r="S220" i="3"/>
  <c r="U220" i="3" s="1"/>
  <c r="M220" i="3"/>
  <c r="J220" i="3"/>
  <c r="T219" i="3"/>
  <c r="S219" i="3"/>
  <c r="U219" i="3" s="1"/>
  <c r="M219" i="3"/>
  <c r="J219" i="3"/>
  <c r="T218" i="3"/>
  <c r="S218" i="3"/>
  <c r="U218" i="3" s="1"/>
  <c r="M218" i="3"/>
  <c r="J218" i="3"/>
  <c r="T217" i="3"/>
  <c r="S217" i="3"/>
  <c r="U217" i="3" s="1"/>
  <c r="M217" i="3"/>
  <c r="J217" i="3"/>
  <c r="T216" i="3"/>
  <c r="S216" i="3"/>
  <c r="U216" i="3" s="1"/>
  <c r="M216" i="3"/>
  <c r="J214" i="3" s="1"/>
  <c r="J216" i="3"/>
  <c r="T215" i="3"/>
  <c r="S215" i="3"/>
  <c r="U215" i="3" s="1"/>
  <c r="M215" i="3"/>
  <c r="J215" i="3"/>
  <c r="T214" i="3"/>
  <c r="S214" i="3"/>
  <c r="U214" i="3" s="1"/>
  <c r="M214" i="3"/>
  <c r="T213" i="3"/>
  <c r="S213" i="3"/>
  <c r="U213" i="3" s="1"/>
  <c r="M213" i="3"/>
  <c r="J213" i="3"/>
  <c r="T212" i="3"/>
  <c r="S212" i="3"/>
  <c r="U212" i="3" s="1"/>
  <c r="M212" i="3"/>
  <c r="J212" i="3" s="1"/>
  <c r="T211" i="3"/>
  <c r="S211" i="3"/>
  <c r="U211" i="3" s="1"/>
  <c r="M211" i="3"/>
  <c r="J211" i="3"/>
  <c r="T210" i="3"/>
  <c r="S210" i="3"/>
  <c r="U210" i="3" s="1"/>
  <c r="M210" i="3"/>
  <c r="J210" i="3"/>
  <c r="T209" i="3"/>
  <c r="S209" i="3"/>
  <c r="U209" i="3" s="1"/>
  <c r="M209" i="3"/>
  <c r="J209" i="3"/>
  <c r="T208" i="3"/>
  <c r="S208" i="3"/>
  <c r="U208" i="3" s="1"/>
  <c r="M208" i="3"/>
  <c r="J206" i="3" s="1"/>
  <c r="J208" i="3"/>
  <c r="T207" i="3"/>
  <c r="S207" i="3"/>
  <c r="U207" i="3" s="1"/>
  <c r="M207" i="3"/>
  <c r="J207" i="3"/>
  <c r="T206" i="3"/>
  <c r="S206" i="3"/>
  <c r="U206" i="3" s="1"/>
  <c r="M206" i="3"/>
  <c r="T205" i="3"/>
  <c r="S205" i="3"/>
  <c r="U205" i="3" s="1"/>
  <c r="M205" i="3"/>
  <c r="J205" i="3"/>
  <c r="T204" i="3"/>
  <c r="S204" i="3"/>
  <c r="U204" i="3" s="1"/>
  <c r="M204" i="3"/>
  <c r="J204" i="3"/>
  <c r="T203" i="3"/>
  <c r="S203" i="3"/>
  <c r="U203" i="3" s="1"/>
  <c r="M203" i="3"/>
  <c r="J203" i="3"/>
  <c r="T202" i="3"/>
  <c r="S202" i="3"/>
  <c r="U202" i="3" s="1"/>
  <c r="M202" i="3"/>
  <c r="J202" i="3"/>
  <c r="T201" i="3"/>
  <c r="S201" i="3"/>
  <c r="U201" i="3" s="1"/>
  <c r="M201" i="3"/>
  <c r="J201" i="3"/>
  <c r="T200" i="3"/>
  <c r="S200" i="3"/>
  <c r="U200" i="3" s="1"/>
  <c r="M200" i="3"/>
  <c r="J200" i="3"/>
  <c r="T199" i="3"/>
  <c r="S199" i="3"/>
  <c r="U199" i="3" s="1"/>
  <c r="M199" i="3"/>
  <c r="J199" i="3"/>
  <c r="T198" i="3"/>
  <c r="S198" i="3"/>
  <c r="U198" i="3" s="1"/>
  <c r="M198" i="3"/>
  <c r="J198" i="3"/>
  <c r="T197" i="3"/>
  <c r="S197" i="3"/>
  <c r="U197" i="3" s="1"/>
  <c r="M197" i="3"/>
  <c r="J197" i="3"/>
  <c r="T196" i="3"/>
  <c r="S196" i="3"/>
  <c r="U196" i="3" s="1"/>
  <c r="M196" i="3"/>
  <c r="J196" i="3"/>
  <c r="T195" i="3"/>
  <c r="S195" i="3"/>
  <c r="U195" i="3" s="1"/>
  <c r="M195" i="3"/>
  <c r="J195" i="3"/>
  <c r="T194" i="3"/>
  <c r="S194" i="3"/>
  <c r="U194" i="3" s="1"/>
  <c r="M194" i="3"/>
  <c r="T193" i="3"/>
  <c r="S193" i="3"/>
  <c r="U193" i="3" s="1"/>
  <c r="M193" i="3"/>
  <c r="J193" i="3"/>
  <c r="T192" i="3"/>
  <c r="S192" i="3"/>
  <c r="U192" i="3" s="1"/>
  <c r="M192" i="3"/>
  <c r="J192" i="3"/>
  <c r="T191" i="3"/>
  <c r="S191" i="3"/>
  <c r="U191" i="3" s="1"/>
  <c r="M191" i="3"/>
  <c r="J191" i="3"/>
  <c r="T190" i="3"/>
  <c r="S190" i="3"/>
  <c r="U190" i="3" s="1"/>
  <c r="M190" i="3"/>
  <c r="J190" i="3"/>
  <c r="T189" i="3"/>
  <c r="S189" i="3"/>
  <c r="U189" i="3" s="1"/>
  <c r="M189" i="3"/>
  <c r="J189" i="3"/>
  <c r="T188" i="3"/>
  <c r="S188" i="3"/>
  <c r="U188" i="3" s="1"/>
  <c r="M188" i="3"/>
  <c r="J188" i="3"/>
  <c r="T187" i="3"/>
  <c r="S187" i="3"/>
  <c r="U187" i="3" s="1"/>
  <c r="M187" i="3"/>
  <c r="J187" i="3"/>
  <c r="T186" i="3"/>
  <c r="S186" i="3"/>
  <c r="U186" i="3" s="1"/>
  <c r="M186" i="3"/>
  <c r="J186" i="3"/>
  <c r="T185" i="3"/>
  <c r="S185" i="3"/>
  <c r="U185" i="3" s="1"/>
  <c r="M185" i="3"/>
  <c r="J185" i="3"/>
  <c r="T184" i="3"/>
  <c r="S184" i="3"/>
  <c r="U184" i="3" s="1"/>
  <c r="M184" i="3"/>
  <c r="J184" i="3"/>
  <c r="T183" i="3"/>
  <c r="S183" i="3"/>
  <c r="U183" i="3" s="1"/>
  <c r="M183" i="3"/>
  <c r="J183" i="3"/>
  <c r="T182" i="3"/>
  <c r="S182" i="3"/>
  <c r="U182" i="3" s="1"/>
  <c r="M182" i="3"/>
  <c r="J182" i="3"/>
  <c r="T181" i="3"/>
  <c r="S181" i="3"/>
  <c r="U181" i="3" s="1"/>
  <c r="M181" i="3"/>
  <c r="J181" i="3"/>
  <c r="T180" i="3"/>
  <c r="S180" i="3"/>
  <c r="U180" i="3" s="1"/>
  <c r="M180" i="3"/>
  <c r="J180" i="3"/>
  <c r="T179" i="3"/>
  <c r="S179" i="3"/>
  <c r="U179" i="3" s="1"/>
  <c r="M179" i="3"/>
  <c r="J177" i="3" s="1"/>
  <c r="J179" i="3"/>
  <c r="T178" i="3"/>
  <c r="S178" i="3"/>
  <c r="U178" i="3" s="1"/>
  <c r="M178" i="3"/>
  <c r="J178" i="3"/>
  <c r="T177" i="3"/>
  <c r="S177" i="3"/>
  <c r="U177" i="3" s="1"/>
  <c r="M177" i="3"/>
  <c r="T176" i="3"/>
  <c r="S176" i="3"/>
  <c r="U176" i="3" s="1"/>
  <c r="J176" i="3"/>
  <c r="T175" i="3"/>
  <c r="S175" i="3"/>
  <c r="U175" i="3" s="1"/>
  <c r="J175" i="3"/>
  <c r="T174" i="3"/>
  <c r="S174" i="3"/>
  <c r="U174" i="3" s="1"/>
  <c r="M174" i="3"/>
  <c r="J174" i="3"/>
  <c r="T173" i="3"/>
  <c r="S173" i="3"/>
  <c r="U173" i="3" s="1"/>
  <c r="J173" i="3"/>
  <c r="T172" i="3"/>
  <c r="S172" i="3"/>
  <c r="U172" i="3" s="1"/>
  <c r="M172" i="3"/>
  <c r="J172" i="3" s="1"/>
  <c r="T171" i="3"/>
  <c r="S171" i="3"/>
  <c r="U171" i="3" s="1"/>
  <c r="M171" i="3"/>
  <c r="J171" i="3"/>
  <c r="T170" i="3"/>
  <c r="S170" i="3"/>
  <c r="U170" i="3" s="1"/>
  <c r="M170" i="3"/>
  <c r="J170" i="3"/>
  <c r="T169" i="3"/>
  <c r="S169" i="3"/>
  <c r="U169" i="3" s="1"/>
  <c r="M169" i="3"/>
  <c r="J169" i="3"/>
  <c r="T168" i="3"/>
  <c r="S168" i="3"/>
  <c r="U168" i="3" s="1"/>
  <c r="M168" i="3"/>
  <c r="J168" i="3"/>
  <c r="T167" i="3"/>
  <c r="S167" i="3"/>
  <c r="U167" i="3" s="1"/>
  <c r="M167" i="3"/>
  <c r="J167" i="3"/>
  <c r="T166" i="3"/>
  <c r="S166" i="3"/>
  <c r="U166" i="3" s="1"/>
  <c r="M166" i="3"/>
  <c r="J166" i="3"/>
  <c r="T165" i="3"/>
  <c r="S165" i="3"/>
  <c r="U165" i="3" s="1"/>
  <c r="M165" i="3"/>
  <c r="J165" i="3"/>
  <c r="T164" i="3"/>
  <c r="S164" i="3"/>
  <c r="U164" i="3" s="1"/>
  <c r="M164" i="3"/>
  <c r="J164" i="3" s="1"/>
  <c r="T163" i="3"/>
  <c r="S163" i="3"/>
  <c r="U163" i="3" s="1"/>
  <c r="M163" i="3"/>
  <c r="J163" i="3"/>
  <c r="T162" i="3"/>
  <c r="S162" i="3"/>
  <c r="U162" i="3" s="1"/>
  <c r="M162" i="3"/>
  <c r="T161" i="3"/>
  <c r="S161" i="3"/>
  <c r="U161" i="3" s="1"/>
  <c r="M161" i="3"/>
  <c r="T160" i="3"/>
  <c r="S160" i="3"/>
  <c r="U160" i="3" s="1"/>
  <c r="M160" i="3"/>
  <c r="J160" i="3"/>
  <c r="T159" i="3"/>
  <c r="S159" i="3"/>
  <c r="U159" i="3" s="1"/>
  <c r="M159" i="3"/>
  <c r="J162" i="3" s="1"/>
  <c r="J159" i="3"/>
  <c r="T158" i="3"/>
  <c r="S158" i="3"/>
  <c r="U158" i="3" s="1"/>
  <c r="M158" i="3"/>
  <c r="J158" i="3"/>
  <c r="T157" i="3"/>
  <c r="S157" i="3"/>
  <c r="U157" i="3" s="1"/>
  <c r="M157" i="3"/>
  <c r="T156" i="3"/>
  <c r="S156" i="3"/>
  <c r="U156" i="3" s="1"/>
  <c r="M156" i="3"/>
  <c r="T155" i="3"/>
  <c r="S155" i="3"/>
  <c r="U155" i="3" s="1"/>
  <c r="M155" i="3"/>
  <c r="T154" i="3"/>
  <c r="S154" i="3"/>
  <c r="U154" i="3" s="1"/>
  <c r="M154" i="3"/>
  <c r="J156" i="3" s="1"/>
  <c r="T153" i="3"/>
  <c r="S153" i="3"/>
  <c r="U153" i="3" s="1"/>
  <c r="M153" i="3"/>
  <c r="J153" i="3"/>
  <c r="T152" i="3"/>
  <c r="S152" i="3"/>
  <c r="U152" i="3" s="1"/>
  <c r="M152" i="3"/>
  <c r="J152" i="3"/>
  <c r="T151" i="3"/>
  <c r="S151" i="3"/>
  <c r="U151" i="3" s="1"/>
  <c r="M151" i="3"/>
  <c r="J151" i="3"/>
  <c r="T150" i="3"/>
  <c r="S150" i="3"/>
  <c r="U150" i="3" s="1"/>
  <c r="M150" i="3"/>
  <c r="J150" i="3"/>
  <c r="T149" i="3"/>
  <c r="S149" i="3"/>
  <c r="U149" i="3" s="1"/>
  <c r="M149" i="3"/>
  <c r="J149" i="3"/>
  <c r="T148" i="3"/>
  <c r="S148" i="3"/>
  <c r="U148" i="3" s="1"/>
  <c r="M148" i="3"/>
  <c r="J148" i="3" s="1"/>
  <c r="T147" i="3"/>
  <c r="S147" i="3"/>
  <c r="U147" i="3" s="1"/>
  <c r="M147" i="3"/>
  <c r="J147" i="3"/>
  <c r="T146" i="3"/>
  <c r="S146" i="3"/>
  <c r="U146" i="3" s="1"/>
  <c r="M146" i="3"/>
  <c r="J144" i="3" s="1"/>
  <c r="J146" i="3"/>
  <c r="T145" i="3"/>
  <c r="S145" i="3"/>
  <c r="U145" i="3" s="1"/>
  <c r="M145" i="3"/>
  <c r="J145" i="3"/>
  <c r="T144" i="3"/>
  <c r="S144" i="3"/>
  <c r="U144" i="3" s="1"/>
  <c r="M144" i="3"/>
  <c r="T143" i="3"/>
  <c r="S143" i="3"/>
  <c r="U143" i="3" s="1"/>
  <c r="M143" i="3"/>
  <c r="J143" i="3"/>
  <c r="T142" i="3"/>
  <c r="S142" i="3"/>
  <c r="U142" i="3" s="1"/>
  <c r="M142" i="3"/>
  <c r="J142" i="3"/>
  <c r="T141" i="3"/>
  <c r="S141" i="3"/>
  <c r="U141" i="3" s="1"/>
  <c r="M141" i="3"/>
  <c r="J141" i="3"/>
  <c r="T140" i="3"/>
  <c r="S140" i="3"/>
  <c r="U140" i="3" s="1"/>
  <c r="M140" i="3"/>
  <c r="J140" i="3"/>
  <c r="T139" i="3"/>
  <c r="S139" i="3"/>
  <c r="U139" i="3" s="1"/>
  <c r="M139" i="3"/>
  <c r="J139" i="3"/>
  <c r="T138" i="3"/>
  <c r="S138" i="3"/>
  <c r="U138" i="3" s="1"/>
  <c r="M138" i="3"/>
  <c r="J138" i="3" s="1"/>
  <c r="T137" i="3"/>
  <c r="S137" i="3"/>
  <c r="U137" i="3" s="1"/>
  <c r="M137" i="3"/>
  <c r="J137" i="3"/>
  <c r="T136" i="3"/>
  <c r="S136" i="3"/>
  <c r="U136" i="3" s="1"/>
  <c r="M136" i="3"/>
  <c r="J136" i="3"/>
  <c r="T135" i="3"/>
  <c r="S135" i="3"/>
  <c r="U135" i="3" s="1"/>
  <c r="M135" i="3"/>
  <c r="J135" i="3"/>
  <c r="T134" i="3"/>
  <c r="S134" i="3"/>
  <c r="U134" i="3" s="1"/>
  <c r="M134" i="3"/>
  <c r="J134" i="3"/>
  <c r="T133" i="3"/>
  <c r="S133" i="3"/>
  <c r="U133" i="3" s="1"/>
  <c r="M133" i="3"/>
  <c r="J133" i="3"/>
  <c r="T132" i="3"/>
  <c r="S132" i="3"/>
  <c r="U132" i="3" s="1"/>
  <c r="M132" i="3"/>
  <c r="J132" i="3" s="1"/>
  <c r="T131" i="3"/>
  <c r="S131" i="3"/>
  <c r="U131" i="3" s="1"/>
  <c r="M131" i="3"/>
  <c r="J131" i="3"/>
  <c r="T130" i="3"/>
  <c r="S130" i="3"/>
  <c r="U130" i="3" s="1"/>
  <c r="M130" i="3"/>
  <c r="J130" i="3" s="1"/>
  <c r="T129" i="3"/>
  <c r="S129" i="3"/>
  <c r="U129" i="3" s="1"/>
  <c r="M129" i="3"/>
  <c r="J129" i="3"/>
  <c r="T128" i="3"/>
  <c r="S128" i="3"/>
  <c r="U128" i="3" s="1"/>
  <c r="M128" i="3"/>
  <c r="J128" i="3"/>
  <c r="T127" i="3"/>
  <c r="S127" i="3"/>
  <c r="U127" i="3" s="1"/>
  <c r="M127" i="3"/>
  <c r="J127" i="3"/>
  <c r="T126" i="3"/>
  <c r="S126" i="3"/>
  <c r="U126" i="3" s="1"/>
  <c r="M126" i="3"/>
  <c r="J126" i="3"/>
  <c r="T125" i="3"/>
  <c r="S125" i="3"/>
  <c r="U125" i="3" s="1"/>
  <c r="M125" i="3"/>
  <c r="J125" i="3"/>
  <c r="T124" i="3"/>
  <c r="S124" i="3"/>
  <c r="U124" i="3" s="1"/>
  <c r="M124" i="3"/>
  <c r="J124" i="3"/>
  <c r="T123" i="3"/>
  <c r="S123" i="3"/>
  <c r="U123" i="3" s="1"/>
  <c r="M123" i="3"/>
  <c r="J123" i="3"/>
  <c r="T122" i="3"/>
  <c r="S122" i="3"/>
  <c r="U122" i="3" s="1"/>
  <c r="M122" i="3"/>
  <c r="J122" i="3"/>
  <c r="T121" i="3"/>
  <c r="S121" i="3"/>
  <c r="U121" i="3" s="1"/>
  <c r="M121" i="3"/>
  <c r="J121" i="3"/>
  <c r="T120" i="3"/>
  <c r="S120" i="3"/>
  <c r="U120" i="3" s="1"/>
  <c r="M120" i="3"/>
  <c r="J120" i="3" s="1"/>
  <c r="T119" i="3"/>
  <c r="S119" i="3"/>
  <c r="U119" i="3" s="1"/>
  <c r="M119" i="3"/>
  <c r="J119" i="3"/>
  <c r="T118" i="3"/>
  <c r="S118" i="3"/>
  <c r="U118" i="3" s="1"/>
  <c r="M118" i="3"/>
  <c r="J118" i="3" s="1"/>
  <c r="T117" i="3"/>
  <c r="S117" i="3"/>
  <c r="U117" i="3" s="1"/>
  <c r="M117" i="3"/>
  <c r="J117" i="3"/>
  <c r="T116" i="3"/>
  <c r="S116" i="3"/>
  <c r="U116" i="3" s="1"/>
  <c r="M116" i="3"/>
  <c r="J116" i="3"/>
  <c r="T115" i="3"/>
  <c r="S115" i="3"/>
  <c r="U115" i="3" s="1"/>
  <c r="M115" i="3"/>
  <c r="J115" i="3"/>
  <c r="T114" i="3"/>
  <c r="S114" i="3"/>
  <c r="U114" i="3" s="1"/>
  <c r="M114" i="3"/>
  <c r="J114" i="3"/>
  <c r="T113" i="3"/>
  <c r="S113" i="3"/>
  <c r="U113" i="3" s="1"/>
  <c r="M113" i="3"/>
  <c r="J113" i="3"/>
  <c r="T112" i="3"/>
  <c r="S112" i="3"/>
  <c r="U112" i="3" s="1"/>
  <c r="M112" i="3"/>
  <c r="J112" i="3"/>
  <c r="T111" i="3"/>
  <c r="S111" i="3"/>
  <c r="U111" i="3" s="1"/>
  <c r="M111" i="3"/>
  <c r="J111" i="3"/>
  <c r="T110" i="3"/>
  <c r="S110" i="3"/>
  <c r="U110" i="3" s="1"/>
  <c r="M110" i="3"/>
  <c r="J110" i="3"/>
  <c r="T109" i="3"/>
  <c r="S109" i="3"/>
  <c r="U109" i="3" s="1"/>
  <c r="M109" i="3"/>
  <c r="J109" i="3"/>
  <c r="T108" i="3"/>
  <c r="S108" i="3"/>
  <c r="U108" i="3" s="1"/>
  <c r="M108" i="3"/>
  <c r="J108" i="3"/>
  <c r="T107" i="3"/>
  <c r="S107" i="3"/>
  <c r="U107" i="3" s="1"/>
  <c r="M107" i="3"/>
  <c r="J107" i="3"/>
  <c r="T106" i="3"/>
  <c r="S106" i="3"/>
  <c r="U106" i="3" s="1"/>
  <c r="M106" i="3"/>
  <c r="J106" i="3" s="1"/>
  <c r="T105" i="3"/>
  <c r="S105" i="3"/>
  <c r="U105" i="3" s="1"/>
  <c r="M105" i="3"/>
  <c r="J105" i="3"/>
  <c r="T104" i="3"/>
  <c r="S104" i="3"/>
  <c r="U104" i="3" s="1"/>
  <c r="M104" i="3"/>
  <c r="J104" i="3" s="1"/>
  <c r="T103" i="3"/>
  <c r="S103" i="3"/>
  <c r="U103" i="3" s="1"/>
  <c r="M103" i="3"/>
  <c r="J103" i="3"/>
  <c r="T102" i="3"/>
  <c r="S102" i="3"/>
  <c r="U102" i="3" s="1"/>
  <c r="M102" i="3"/>
  <c r="J102" i="3" s="1"/>
  <c r="T101" i="3"/>
  <c r="S101" i="3"/>
  <c r="U101" i="3" s="1"/>
  <c r="M101" i="3"/>
  <c r="J101" i="3"/>
  <c r="T100" i="3"/>
  <c r="S100" i="3"/>
  <c r="U100" i="3" s="1"/>
  <c r="M100" i="3"/>
  <c r="J100" i="3"/>
  <c r="T99" i="3"/>
  <c r="S99" i="3"/>
  <c r="U99" i="3" s="1"/>
  <c r="M99" i="3"/>
  <c r="J99" i="3"/>
  <c r="T98" i="3"/>
  <c r="S98" i="3"/>
  <c r="U98" i="3" s="1"/>
  <c r="M98" i="3"/>
  <c r="J98" i="3" s="1"/>
  <c r="T97" i="3"/>
  <c r="S97" i="3"/>
  <c r="U97" i="3" s="1"/>
  <c r="M97" i="3"/>
  <c r="J97" i="3"/>
  <c r="T96" i="3"/>
  <c r="S96" i="3"/>
  <c r="U96" i="3" s="1"/>
  <c r="M96" i="3"/>
  <c r="J96" i="3" s="1"/>
  <c r="T95" i="3"/>
  <c r="S95" i="3"/>
  <c r="U95" i="3" s="1"/>
  <c r="M95" i="3"/>
  <c r="J95" i="3"/>
  <c r="T94" i="3"/>
  <c r="S94" i="3"/>
  <c r="U94" i="3" s="1"/>
  <c r="M94" i="3"/>
  <c r="J94" i="3"/>
  <c r="T93" i="3"/>
  <c r="S93" i="3"/>
  <c r="U93" i="3" s="1"/>
  <c r="M93" i="3"/>
  <c r="J93" i="3"/>
  <c r="T92" i="3"/>
  <c r="S92" i="3"/>
  <c r="U92" i="3" s="1"/>
  <c r="M92" i="3"/>
  <c r="J92" i="3"/>
  <c r="T91" i="3"/>
  <c r="S91" i="3"/>
  <c r="U91" i="3" s="1"/>
  <c r="M91" i="3"/>
  <c r="J91" i="3"/>
  <c r="T90" i="3"/>
  <c r="S90" i="3"/>
  <c r="U90" i="3" s="1"/>
  <c r="M90" i="3"/>
  <c r="J90" i="3"/>
  <c r="T89" i="3"/>
  <c r="S89" i="3"/>
  <c r="U89" i="3" s="1"/>
  <c r="M89" i="3"/>
  <c r="J89" i="3"/>
  <c r="T88" i="3"/>
  <c r="S88" i="3"/>
  <c r="U88" i="3" s="1"/>
  <c r="M88" i="3"/>
  <c r="J88" i="3"/>
  <c r="T87" i="3"/>
  <c r="S87" i="3"/>
  <c r="U87" i="3" s="1"/>
  <c r="M87" i="3"/>
  <c r="J87" i="3"/>
  <c r="T86" i="3"/>
  <c r="S86" i="3"/>
  <c r="U86" i="3" s="1"/>
  <c r="M86" i="3"/>
  <c r="J86" i="3"/>
  <c r="T85" i="3"/>
  <c r="S85" i="3"/>
  <c r="U85" i="3" s="1"/>
  <c r="M85" i="3"/>
  <c r="J85" i="3"/>
  <c r="T84" i="3"/>
  <c r="S84" i="3"/>
  <c r="U84" i="3" s="1"/>
  <c r="M84" i="3"/>
  <c r="J84" i="3"/>
  <c r="T83" i="3"/>
  <c r="S83" i="3"/>
  <c r="U83" i="3" s="1"/>
  <c r="M83" i="3"/>
  <c r="J83" i="3"/>
  <c r="T82" i="3"/>
  <c r="S82" i="3"/>
  <c r="U82" i="3" s="1"/>
  <c r="M82" i="3"/>
  <c r="J82" i="3" s="1"/>
  <c r="T81" i="3"/>
  <c r="S81" i="3"/>
  <c r="U81" i="3" s="1"/>
  <c r="M81" i="3"/>
  <c r="J81" i="3"/>
  <c r="T80" i="3"/>
  <c r="S80" i="3"/>
  <c r="U80" i="3" s="1"/>
  <c r="M80" i="3"/>
  <c r="J80" i="3"/>
  <c r="T79" i="3"/>
  <c r="S79" i="3"/>
  <c r="U79" i="3" s="1"/>
  <c r="M79" i="3"/>
  <c r="J79" i="3"/>
  <c r="T78" i="3"/>
  <c r="S78" i="3"/>
  <c r="U78" i="3" s="1"/>
  <c r="M78" i="3"/>
  <c r="J78" i="3"/>
  <c r="T77" i="3"/>
  <c r="S77" i="3"/>
  <c r="U77" i="3" s="1"/>
  <c r="M77" i="3"/>
  <c r="J77" i="3"/>
  <c r="T76" i="3"/>
  <c r="S76" i="3"/>
  <c r="U76" i="3" s="1"/>
  <c r="M76" i="3"/>
  <c r="J76" i="3"/>
  <c r="T75" i="3"/>
  <c r="S75" i="3"/>
  <c r="U75" i="3" s="1"/>
  <c r="M75" i="3"/>
  <c r="J75" i="3"/>
  <c r="T74" i="3"/>
  <c r="S74" i="3"/>
  <c r="U74" i="3" s="1"/>
  <c r="M74" i="3"/>
  <c r="J74" i="3"/>
  <c r="T73" i="3"/>
  <c r="S73" i="3"/>
  <c r="U73" i="3" s="1"/>
  <c r="M73" i="3"/>
  <c r="J73" i="3"/>
  <c r="T72" i="3"/>
  <c r="S72" i="3"/>
  <c r="U72" i="3" s="1"/>
  <c r="M72" i="3"/>
  <c r="J72" i="3"/>
  <c r="T71" i="3"/>
  <c r="S71" i="3"/>
  <c r="U71" i="3" s="1"/>
  <c r="M71" i="3"/>
  <c r="J71" i="3"/>
  <c r="T70" i="3"/>
  <c r="S70" i="3"/>
  <c r="U70" i="3" s="1"/>
  <c r="M70" i="3"/>
  <c r="J70" i="3"/>
  <c r="T69" i="3"/>
  <c r="S69" i="3"/>
  <c r="U69" i="3" s="1"/>
  <c r="M69" i="3"/>
  <c r="J69" i="3"/>
  <c r="T68" i="3"/>
  <c r="S68" i="3"/>
  <c r="U68" i="3" s="1"/>
  <c r="M68" i="3"/>
  <c r="J68" i="3"/>
  <c r="T67" i="3"/>
  <c r="S67" i="3"/>
  <c r="U67" i="3" s="1"/>
  <c r="M67" i="3"/>
  <c r="J67" i="3"/>
  <c r="T66" i="3"/>
  <c r="S66" i="3"/>
  <c r="U66" i="3" s="1"/>
  <c r="M66" i="3"/>
  <c r="J66" i="3"/>
  <c r="T65" i="3"/>
  <c r="S65" i="3"/>
  <c r="U65" i="3" s="1"/>
  <c r="M65" i="3"/>
  <c r="J65" i="3"/>
  <c r="T64" i="3"/>
  <c r="S64" i="3"/>
  <c r="U64" i="3" s="1"/>
  <c r="M64" i="3"/>
  <c r="J64" i="3"/>
  <c r="T63" i="3"/>
  <c r="S63" i="3"/>
  <c r="U63" i="3" s="1"/>
  <c r="M63" i="3"/>
  <c r="J63" i="3"/>
  <c r="T62" i="3"/>
  <c r="S62" i="3"/>
  <c r="U62" i="3" s="1"/>
  <c r="M62" i="3"/>
  <c r="J62" i="3" s="1"/>
  <c r="T61" i="3"/>
  <c r="S61" i="3"/>
  <c r="U61" i="3" s="1"/>
  <c r="M61" i="3"/>
  <c r="J61" i="3"/>
  <c r="T60" i="3"/>
  <c r="S60" i="3"/>
  <c r="U60" i="3" s="1"/>
  <c r="M60" i="3"/>
  <c r="J58" i="3" s="1"/>
  <c r="J60" i="3"/>
  <c r="T59" i="3"/>
  <c r="S59" i="3"/>
  <c r="U59" i="3" s="1"/>
  <c r="M59" i="3"/>
  <c r="J59" i="3"/>
  <c r="T58" i="3"/>
  <c r="S58" i="3"/>
  <c r="U58" i="3" s="1"/>
  <c r="M58" i="3"/>
  <c r="T57" i="3"/>
  <c r="S57" i="3"/>
  <c r="U57" i="3" s="1"/>
  <c r="M57" i="3"/>
  <c r="J57" i="3"/>
  <c r="T56" i="3"/>
  <c r="S56" i="3"/>
  <c r="U56" i="3" s="1"/>
  <c r="M56" i="3"/>
  <c r="J56" i="3"/>
  <c r="T55" i="3"/>
  <c r="S55" i="3"/>
  <c r="U55" i="3" s="1"/>
  <c r="M55" i="3"/>
  <c r="J55" i="3"/>
  <c r="T54" i="3"/>
  <c r="S54" i="3"/>
  <c r="U54" i="3" s="1"/>
  <c r="M54" i="3"/>
  <c r="J54" i="3"/>
  <c r="T53" i="3"/>
  <c r="S53" i="3"/>
  <c r="U53" i="3" s="1"/>
  <c r="M53" i="3"/>
  <c r="J53" i="3"/>
  <c r="T52" i="3"/>
  <c r="S52" i="3"/>
  <c r="U52" i="3" s="1"/>
  <c r="M52" i="3"/>
  <c r="J50" i="3" s="1"/>
  <c r="J52" i="3"/>
  <c r="T51" i="3"/>
  <c r="S51" i="3"/>
  <c r="U51" i="3" s="1"/>
  <c r="M51" i="3"/>
  <c r="J51" i="3"/>
  <c r="T50" i="3"/>
  <c r="S50" i="3"/>
  <c r="U50" i="3" s="1"/>
  <c r="M50" i="3"/>
  <c r="T49" i="3"/>
  <c r="S49" i="3"/>
  <c r="U49" i="3" s="1"/>
  <c r="M49" i="3"/>
  <c r="J49" i="3"/>
  <c r="T48" i="3"/>
  <c r="S48" i="3"/>
  <c r="U48" i="3" s="1"/>
  <c r="M48" i="3"/>
  <c r="J48" i="3"/>
  <c r="T47" i="3"/>
  <c r="S47" i="3"/>
  <c r="U47" i="3" s="1"/>
  <c r="M47" i="3"/>
  <c r="J47" i="3"/>
  <c r="T46" i="3"/>
  <c r="S46" i="3"/>
  <c r="U46" i="3" s="1"/>
  <c r="M46" i="3"/>
  <c r="J46" i="3"/>
  <c r="T45" i="3"/>
  <c r="S45" i="3"/>
  <c r="U45" i="3" s="1"/>
  <c r="M45" i="3"/>
  <c r="J45" i="3"/>
  <c r="T44" i="3"/>
  <c r="S44" i="3"/>
  <c r="U44" i="3" s="1"/>
  <c r="M44" i="3"/>
  <c r="J42" i="3" s="1"/>
  <c r="J44" i="3"/>
  <c r="T43" i="3"/>
  <c r="S43" i="3"/>
  <c r="U43" i="3" s="1"/>
  <c r="M43" i="3"/>
  <c r="J43" i="3"/>
  <c r="T42" i="3"/>
  <c r="S42" i="3"/>
  <c r="U42" i="3" s="1"/>
  <c r="M42" i="3"/>
  <c r="T41" i="3"/>
  <c r="S41" i="3"/>
  <c r="U41" i="3" s="1"/>
  <c r="M41" i="3"/>
  <c r="T40" i="3"/>
  <c r="S40" i="3"/>
  <c r="U40" i="3" s="1"/>
  <c r="M40" i="3"/>
  <c r="J40" i="3" s="1"/>
  <c r="T39" i="3"/>
  <c r="S39" i="3"/>
  <c r="U39" i="3" s="1"/>
  <c r="M39" i="3"/>
  <c r="T38" i="3"/>
  <c r="S38" i="3"/>
  <c r="U38" i="3" s="1"/>
  <c r="M38" i="3"/>
  <c r="J38" i="3" s="1"/>
  <c r="T37" i="3"/>
  <c r="S37" i="3"/>
  <c r="U37" i="3" s="1"/>
  <c r="M37" i="3"/>
  <c r="J37" i="3"/>
  <c r="T36" i="3"/>
  <c r="S36" i="3"/>
  <c r="U36" i="3" s="1"/>
  <c r="M36" i="3"/>
  <c r="J41" i="3" s="1"/>
  <c r="J36" i="3"/>
  <c r="T35" i="3"/>
  <c r="S35" i="3"/>
  <c r="U35" i="3" s="1"/>
  <c r="M35" i="3"/>
  <c r="J35" i="3"/>
  <c r="T34" i="3"/>
  <c r="S34" i="3"/>
  <c r="U34" i="3" s="1"/>
  <c r="M34" i="3"/>
  <c r="J34" i="3" s="1"/>
  <c r="T33" i="3"/>
  <c r="S33" i="3"/>
  <c r="U33" i="3" s="1"/>
  <c r="M33" i="3"/>
  <c r="J33" i="3"/>
  <c r="T32" i="3"/>
  <c r="S32" i="3"/>
  <c r="U32" i="3" s="1"/>
  <c r="M32" i="3"/>
  <c r="J32" i="3"/>
  <c r="U31" i="3"/>
  <c r="T31" i="3"/>
  <c r="S31" i="3"/>
  <c r="M31" i="3"/>
  <c r="J31" i="3"/>
  <c r="T30" i="3"/>
  <c r="S30" i="3"/>
  <c r="U30" i="3" s="1"/>
  <c r="M30" i="3"/>
  <c r="J30" i="3"/>
  <c r="T29" i="3"/>
  <c r="S29" i="3"/>
  <c r="U29" i="3" s="1"/>
  <c r="M29" i="3"/>
  <c r="J29" i="3"/>
  <c r="T28" i="3"/>
  <c r="S28" i="3"/>
  <c r="U28" i="3" s="1"/>
  <c r="M28" i="3"/>
  <c r="J28" i="3"/>
  <c r="T27" i="3"/>
  <c r="S27" i="3"/>
  <c r="U27" i="3" s="1"/>
  <c r="M27" i="3"/>
  <c r="J27" i="3"/>
  <c r="T26" i="3"/>
  <c r="S26" i="3"/>
  <c r="U26" i="3" s="1"/>
  <c r="M26" i="3"/>
  <c r="J26" i="3"/>
  <c r="T25" i="3"/>
  <c r="S25" i="3"/>
  <c r="U25" i="3" s="1"/>
  <c r="M25" i="3"/>
  <c r="J25" i="3"/>
  <c r="T24" i="3"/>
  <c r="S24" i="3"/>
  <c r="U24" i="3" s="1"/>
  <c r="M24" i="3"/>
  <c r="J20" i="3" s="1"/>
  <c r="J24" i="3"/>
  <c r="T23" i="3"/>
  <c r="S23" i="3"/>
  <c r="U23" i="3" s="1"/>
  <c r="M23" i="3"/>
  <c r="T22" i="3"/>
  <c r="S22" i="3"/>
  <c r="U22" i="3" s="1"/>
  <c r="M22" i="3"/>
  <c r="J23" i="3" s="1"/>
  <c r="T21" i="3"/>
  <c r="S21" i="3"/>
  <c r="U21" i="3" s="1"/>
  <c r="M21" i="3"/>
  <c r="J21" i="3"/>
  <c r="T20" i="3"/>
  <c r="S20" i="3"/>
  <c r="U20" i="3" s="1"/>
  <c r="M20" i="3"/>
  <c r="T19" i="3"/>
  <c r="S19" i="3"/>
  <c r="U19" i="3" s="1"/>
  <c r="M19" i="3"/>
  <c r="T18" i="3"/>
  <c r="S18" i="3"/>
  <c r="U18" i="3" s="1"/>
  <c r="M18" i="3"/>
  <c r="T17" i="3"/>
  <c r="S17" i="3"/>
  <c r="U17" i="3" s="1"/>
  <c r="M17" i="3"/>
  <c r="T16" i="3"/>
  <c r="S16" i="3"/>
  <c r="U16" i="3" s="1"/>
  <c r="M16" i="3"/>
  <c r="T15" i="3"/>
  <c r="S15" i="3"/>
  <c r="U15" i="3" s="1"/>
  <c r="M15" i="3"/>
  <c r="T14" i="3"/>
  <c r="S14" i="3"/>
  <c r="U14" i="3" s="1"/>
  <c r="M14" i="3"/>
  <c r="T13" i="3"/>
  <c r="S13" i="3"/>
  <c r="U13" i="3" s="1"/>
  <c r="M13" i="3"/>
  <c r="J13" i="3"/>
  <c r="T12" i="3"/>
  <c r="S12" i="3"/>
  <c r="U12" i="3" s="1"/>
  <c r="M12" i="3"/>
  <c r="J12" i="3"/>
  <c r="T11" i="3"/>
  <c r="S11" i="3"/>
  <c r="U11" i="3" s="1"/>
  <c r="M11" i="3"/>
  <c r="J11" i="3"/>
  <c r="T10" i="3"/>
  <c r="S10" i="3"/>
  <c r="U10" i="3" s="1"/>
  <c r="M10" i="3"/>
  <c r="J10" i="3"/>
  <c r="T9" i="3"/>
  <c r="S9" i="3"/>
  <c r="U9" i="3" s="1"/>
  <c r="M9" i="3"/>
  <c r="J9" i="3"/>
  <c r="T8" i="3"/>
  <c r="S8" i="3"/>
  <c r="U8" i="3" s="1"/>
  <c r="M8" i="3"/>
  <c r="J8" i="3"/>
  <c r="T7" i="3"/>
  <c r="S7" i="3"/>
  <c r="U7" i="3" s="1"/>
  <c r="M7" i="3"/>
  <c r="J7" i="3"/>
  <c r="T6" i="3"/>
  <c r="S6" i="3"/>
  <c r="U6" i="3" s="1"/>
  <c r="M6" i="3"/>
  <c r="J6" i="3"/>
  <c r="T5" i="3"/>
  <c r="S5" i="3"/>
  <c r="U5" i="3" s="1"/>
  <c r="M5" i="3"/>
  <c r="J5" i="3"/>
  <c r="T4" i="3"/>
  <c r="S4" i="3"/>
  <c r="U4" i="3" s="1"/>
  <c r="M4" i="3"/>
  <c r="J4" i="3"/>
  <c r="T3" i="3"/>
  <c r="S3" i="3"/>
  <c r="U3" i="3" s="1"/>
  <c r="M3" i="3"/>
  <c r="J3" i="3"/>
  <c r="J39" i="3" l="1"/>
  <c r="J22" i="3"/>
  <c r="J154" i="3"/>
  <c r="J157" i="3"/>
  <c r="U283" i="3"/>
  <c r="U285" i="3"/>
  <c r="U289" i="3"/>
  <c r="U295" i="3"/>
  <c r="U299" i="3"/>
  <c r="U305" i="3"/>
  <c r="U311" i="3"/>
  <c r="U313" i="3"/>
  <c r="U317" i="3"/>
  <c r="U325" i="3"/>
  <c r="U329" i="3"/>
  <c r="U335" i="3"/>
  <c r="U339" i="3"/>
  <c r="U343" i="3"/>
  <c r="U347" i="3"/>
  <c r="U351" i="3"/>
  <c r="U355" i="3"/>
  <c r="U361" i="3"/>
  <c r="U363" i="3"/>
  <c r="U365" i="3"/>
  <c r="U369" i="3"/>
  <c r="U373" i="3"/>
  <c r="U377" i="3"/>
  <c r="U383" i="3"/>
  <c r="U387" i="3"/>
  <c r="U389" i="3"/>
  <c r="U393" i="3"/>
  <c r="U399" i="3"/>
  <c r="U403" i="3"/>
  <c r="U405" i="3"/>
  <c r="U409" i="3"/>
  <c r="U413" i="3"/>
  <c r="U417" i="3"/>
  <c r="U419" i="3"/>
  <c r="U423" i="3"/>
  <c r="U427" i="3"/>
  <c r="U431" i="3"/>
  <c r="U434" i="3"/>
  <c r="U438" i="3"/>
  <c r="U440" i="3"/>
  <c r="U444" i="3"/>
  <c r="U446" i="3"/>
  <c r="U450" i="3"/>
  <c r="U452" i="3"/>
  <c r="U456" i="3"/>
  <c r="U458" i="3"/>
  <c r="U462" i="3"/>
  <c r="U464" i="3"/>
  <c r="U468" i="3"/>
  <c r="U472" i="3"/>
  <c r="J363" i="3"/>
  <c r="U476" i="3"/>
  <c r="U478" i="3"/>
  <c r="U482" i="3"/>
  <c r="U486" i="3"/>
  <c r="U490" i="3"/>
  <c r="U492" i="3"/>
  <c r="U496" i="3"/>
  <c r="U500" i="3"/>
  <c r="U504" i="3"/>
  <c r="U508" i="3"/>
  <c r="U512" i="3"/>
  <c r="U516" i="3"/>
  <c r="U520" i="3"/>
  <c r="U524" i="3"/>
  <c r="U528" i="3"/>
  <c r="U532" i="3"/>
  <c r="U538" i="3"/>
  <c r="U540" i="3"/>
  <c r="U542" i="3"/>
  <c r="U546" i="3"/>
  <c r="U550" i="3"/>
  <c r="U556" i="3"/>
  <c r="U558" i="3"/>
  <c r="U564" i="3"/>
  <c r="U567" i="3"/>
  <c r="U571" i="3"/>
  <c r="U576" i="3"/>
  <c r="U588" i="3"/>
  <c r="U592" i="3"/>
  <c r="U596" i="3"/>
  <c r="U600" i="3"/>
  <c r="U604" i="3"/>
  <c r="U608" i="3"/>
  <c r="U614" i="3"/>
  <c r="U620" i="3"/>
  <c r="U626" i="3"/>
  <c r="U628" i="3"/>
  <c r="U630" i="3"/>
  <c r="U638" i="3"/>
  <c r="U642" i="3"/>
  <c r="U648" i="3"/>
  <c r="U650" i="3"/>
  <c r="U654" i="3"/>
  <c r="U660" i="3"/>
  <c r="U664" i="3"/>
  <c r="U668" i="3"/>
  <c r="U672" i="3"/>
  <c r="U676" i="3"/>
  <c r="U680" i="3"/>
  <c r="U688" i="3"/>
  <c r="U690" i="3"/>
  <c r="U695" i="3"/>
  <c r="U697" i="3"/>
  <c r="U700" i="3"/>
  <c r="U704" i="3"/>
  <c r="U706" i="3"/>
  <c r="U714" i="3"/>
  <c r="U718" i="3"/>
  <c r="U722" i="3"/>
  <c r="U728" i="3"/>
  <c r="U732" i="3"/>
  <c r="U737" i="3"/>
  <c r="U740" i="3"/>
  <c r="U744" i="3"/>
  <c r="U750" i="3"/>
  <c r="U758" i="3"/>
  <c r="U762" i="3"/>
  <c r="U769" i="3"/>
  <c r="U773" i="3"/>
  <c r="U779" i="3"/>
  <c r="U782" i="3"/>
  <c r="U784" i="3"/>
  <c r="U789" i="3"/>
  <c r="U793" i="3"/>
  <c r="U795" i="3"/>
  <c r="U799" i="3"/>
  <c r="U803" i="3"/>
  <c r="U807" i="3"/>
  <c r="U810" i="3"/>
  <c r="U812" i="3"/>
  <c r="U814" i="3"/>
  <c r="U816" i="3"/>
  <c r="U818" i="3"/>
  <c r="U820" i="3"/>
  <c r="U822" i="3"/>
  <c r="U824" i="3"/>
  <c r="U826" i="3"/>
  <c r="U828" i="3"/>
  <c r="U831" i="3"/>
  <c r="U833" i="3"/>
  <c r="U839" i="3"/>
  <c r="U843" i="3"/>
  <c r="U846" i="3"/>
  <c r="U850" i="3"/>
  <c r="U854" i="3"/>
  <c r="U858" i="3"/>
  <c r="U862" i="3"/>
  <c r="U866" i="3"/>
  <c r="U870" i="3"/>
  <c r="U874" i="3"/>
  <c r="U878" i="3"/>
  <c r="U882" i="3"/>
  <c r="U886" i="3"/>
  <c r="U892" i="3"/>
  <c r="U896" i="3"/>
  <c r="U900" i="3"/>
  <c r="U904" i="3"/>
  <c r="U908" i="3"/>
  <c r="U914" i="3"/>
  <c r="U916" i="3"/>
  <c r="U918" i="3"/>
  <c r="U921" i="3"/>
  <c r="U927" i="3"/>
  <c r="U929" i="3"/>
  <c r="U933" i="3"/>
  <c r="U937" i="3"/>
  <c r="U940" i="3"/>
  <c r="U943" i="3"/>
  <c r="U948" i="3"/>
  <c r="U950" i="3"/>
  <c r="U953" i="3"/>
  <c r="U957" i="3"/>
  <c r="U961" i="3"/>
  <c r="U965" i="3"/>
  <c r="U969" i="3"/>
  <c r="U972" i="3"/>
  <c r="U974" i="3"/>
  <c r="U976" i="3"/>
  <c r="U980" i="3"/>
  <c r="U984" i="3"/>
  <c r="U987" i="3"/>
  <c r="U990" i="3"/>
  <c r="U994" i="3"/>
  <c r="U996" i="3"/>
  <c r="U1000" i="3"/>
  <c r="U1004" i="3"/>
  <c r="U1007" i="3"/>
  <c r="U1010" i="3"/>
  <c r="U1017" i="3"/>
  <c r="U1020" i="3"/>
  <c r="U1023" i="3"/>
  <c r="U1026" i="3"/>
  <c r="U1029" i="3"/>
  <c r="U1032" i="3"/>
  <c r="U1036" i="3"/>
  <c r="U1046" i="3"/>
  <c r="U1054" i="3"/>
  <c r="U1061" i="3"/>
  <c r="U1065" i="3"/>
  <c r="U1070" i="3"/>
  <c r="U1074" i="3"/>
  <c r="U1078" i="3"/>
  <c r="U1085" i="3"/>
  <c r="U1088" i="3"/>
  <c r="U1091" i="3"/>
  <c r="U1094" i="3"/>
  <c r="U1096" i="3"/>
  <c r="U1099" i="3"/>
  <c r="U1102" i="3"/>
  <c r="U1104" i="3"/>
  <c r="U1106" i="3"/>
  <c r="U1114" i="3"/>
  <c r="U1116" i="3"/>
  <c r="U1120" i="3"/>
  <c r="U1122" i="3"/>
  <c r="U1127" i="3"/>
  <c r="U1130" i="3"/>
  <c r="U1134" i="3"/>
  <c r="U1136" i="3"/>
  <c r="U1138" i="3"/>
  <c r="U1142" i="3"/>
  <c r="U1146" i="3"/>
  <c r="U1150" i="3"/>
  <c r="U1154" i="3"/>
  <c r="U1158" i="3"/>
  <c r="U1164" i="3"/>
  <c r="U1170" i="3"/>
  <c r="U1176" i="3"/>
  <c r="U1179" i="3"/>
  <c r="U1182" i="3"/>
  <c r="U1185" i="3"/>
  <c r="U1189" i="3"/>
  <c r="U1193" i="3"/>
  <c r="U1198" i="3"/>
  <c r="U1203" i="3"/>
  <c r="U1208" i="3"/>
  <c r="U1212" i="3"/>
  <c r="U1216" i="3"/>
  <c r="U1220" i="3"/>
  <c r="U1222" i="3"/>
  <c r="U1225" i="3"/>
  <c r="U1228" i="3"/>
  <c r="U1233" i="3"/>
  <c r="U1238" i="3"/>
  <c r="U1241" i="3"/>
  <c r="U1245" i="3"/>
  <c r="U1249" i="3"/>
  <c r="U1253" i="3"/>
  <c r="U1257" i="3"/>
  <c r="U1261" i="3"/>
  <c r="U1265" i="3"/>
  <c r="U1271" i="3"/>
  <c r="U1275" i="3"/>
  <c r="U1279" i="3"/>
  <c r="U1283" i="3"/>
  <c r="U1286" i="3"/>
  <c r="U1290" i="3"/>
  <c r="U1294" i="3"/>
  <c r="U1297" i="3"/>
  <c r="U1301" i="3"/>
  <c r="U1305" i="3"/>
  <c r="U1309" i="3"/>
  <c r="U1312" i="3"/>
  <c r="U1314" i="3"/>
  <c r="U1318" i="3"/>
  <c r="U1320" i="3"/>
  <c r="U1323" i="3"/>
  <c r="U1328" i="3"/>
  <c r="U1334" i="3"/>
  <c r="U1338" i="3"/>
  <c r="U1342" i="3"/>
  <c r="U1349" i="3"/>
  <c r="U1353" i="3"/>
  <c r="U1358" i="3"/>
  <c r="U1363" i="3"/>
  <c r="U1367" i="3"/>
  <c r="U1372" i="3"/>
  <c r="U1377" i="3"/>
  <c r="U1389" i="3"/>
  <c r="U1393" i="3"/>
  <c r="U1397" i="3"/>
  <c r="U1401" i="3"/>
  <c r="U1405" i="3"/>
  <c r="U1412" i="3"/>
  <c r="U1414" i="3"/>
  <c r="U1418" i="3"/>
  <c r="U1420" i="3"/>
  <c r="U1422" i="3"/>
  <c r="U1426" i="3"/>
  <c r="U1428" i="3"/>
  <c r="U1430" i="3"/>
  <c r="U1432" i="3"/>
  <c r="U1434" i="3"/>
  <c r="U1436" i="3"/>
  <c r="U1438" i="3"/>
  <c r="U1440" i="3"/>
  <c r="U1442" i="3"/>
  <c r="U1444" i="3"/>
  <c r="U1446" i="3"/>
  <c r="U1448" i="3"/>
  <c r="U1450" i="3"/>
  <c r="U1452" i="3"/>
  <c r="U1454" i="3"/>
  <c r="U1456" i="3"/>
  <c r="U1458" i="3"/>
  <c r="U1460" i="3"/>
  <c r="U1462" i="3"/>
  <c r="U1464" i="3"/>
  <c r="U1466" i="3"/>
  <c r="U1468" i="3"/>
  <c r="U1470" i="3"/>
  <c r="U1472" i="3"/>
  <c r="U1474" i="3"/>
  <c r="U1476" i="3"/>
  <c r="U1478" i="3"/>
  <c r="U1480" i="3"/>
  <c r="U1482" i="3"/>
  <c r="U1484" i="3"/>
  <c r="U1486" i="3"/>
  <c r="U1488" i="3"/>
  <c r="U1490" i="3"/>
  <c r="U1492" i="3"/>
  <c r="U1494" i="3"/>
  <c r="U1496" i="3"/>
  <c r="U1498" i="3"/>
  <c r="U1500" i="3"/>
</calcChain>
</file>

<file path=xl/comments1.xml><?xml version="1.0" encoding="utf-8"?>
<comments xmlns="http://schemas.openxmlformats.org/spreadsheetml/2006/main">
  <authors>
    <author>Administrator</author>
    <author>微软用户</author>
  </authors>
  <commentList>
    <comment ref="H20" authorId="0" shapeId="0">
      <text>
        <r>
          <rPr>
            <sz val="9"/>
            <rFont val="宋体"/>
          </rPr>
          <t>Administrator:
10/21改 根据阿良的表</t>
        </r>
      </text>
    </comment>
    <comment ref="H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11月对账单9.31
之前6.46</t>
        </r>
      </text>
    </comment>
    <comment ref="H27" authorId="0" shapeId="0">
      <text>
        <r>
          <rPr>
            <sz val="9"/>
            <rFont val="宋体"/>
          </rPr>
          <t xml:space="preserve">Administrator:
5/6改
</t>
        </r>
      </text>
    </comment>
    <comment ref="H2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不含印刷85*21cm0.16</t>
        </r>
      </text>
    </comment>
    <comment ref="H29" authorId="0" shapeId="0">
      <text>
        <r>
          <rPr>
            <sz val="9"/>
            <rFont val="宋体"/>
          </rPr>
          <t xml:space="preserve">Administrator:
8/4改
</t>
        </r>
      </text>
    </comment>
    <comment ref="H31" authorId="0" shapeId="0">
      <text>
        <r>
          <rPr>
            <sz val="9"/>
            <rFont val="宋体"/>
          </rPr>
          <t>Administrator:
5/6改</t>
        </r>
      </text>
    </comment>
    <comment ref="H32" authorId="0" shapeId="0">
      <text>
        <r>
          <rPr>
            <sz val="9"/>
            <rFont val="宋体"/>
          </rPr>
          <t>Administrator:
10/29改</t>
        </r>
      </text>
    </comment>
    <comment ref="H3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9月份对账单价格6.37
12月份对账单9.19
</t>
        </r>
      </text>
    </comment>
    <comment ref="H36" authorId="0" shapeId="0">
      <text>
        <r>
          <rPr>
            <sz val="9"/>
            <rFont val="宋体"/>
          </rPr>
          <t>Administrator:
5/6改</t>
        </r>
      </text>
    </comment>
    <comment ref="H37" authorId="0" shapeId="0">
      <text>
        <r>
          <rPr>
            <sz val="9"/>
            <rFont val="宋体"/>
          </rPr>
          <t xml:space="preserve">Administrator:
8/4改
不含印刷0.16
</t>
        </r>
      </text>
    </comment>
    <comment ref="H4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9月份对账单价格6.37
1月份对账单9.19</t>
        </r>
      </text>
    </comment>
    <comment ref="H44" authorId="0" shapeId="0">
      <text>
        <r>
          <rPr>
            <sz val="9"/>
            <rFont val="宋体"/>
          </rPr>
          <t>Administrator:
5/6改</t>
        </r>
      </text>
    </comment>
    <comment ref="H45" authorId="0" shapeId="0">
      <text>
        <r>
          <rPr>
            <sz val="9"/>
            <rFont val="宋体"/>
          </rPr>
          <t>Administrator:
10/29改</t>
        </r>
      </text>
    </comment>
    <comment ref="H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52" authorId="0" shapeId="0">
      <text>
        <r>
          <rPr>
            <sz val="9"/>
            <rFont val="宋体"/>
          </rPr>
          <t xml:space="preserve">Administrator:
5/6改
</t>
        </r>
      </text>
    </comment>
    <comment ref="H53" authorId="0" shapeId="0">
      <text>
        <r>
          <rPr>
            <sz val="9"/>
            <rFont val="宋体"/>
          </rPr>
          <t>Administrator:
10/29改</t>
        </r>
      </text>
    </comment>
    <comment ref="H61" authorId="0" shapeId="0">
      <text>
        <r>
          <rPr>
            <sz val="9"/>
            <rFont val="宋体"/>
          </rPr>
          <t>Administrator:
10/29改</t>
        </r>
      </text>
    </comment>
    <comment ref="H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
11月对账单8.62
之前8.06</t>
        </r>
      </text>
    </comment>
    <comment ref="H65" authorId="0" shapeId="0">
      <text>
        <r>
          <rPr>
            <sz val="9"/>
            <rFont val="宋体"/>
          </rPr>
          <t>Administrator:
5/6改</t>
        </r>
      </text>
    </comment>
    <comment ref="H66" authorId="0" shapeId="0">
      <text>
        <r>
          <rPr>
            <sz val="9"/>
            <rFont val="宋体"/>
          </rPr>
          <t>Administrator:
10/29改</t>
        </r>
      </text>
    </comment>
    <comment ref="H6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9月份对账单价格6.93
1月份对账单9.99</t>
        </r>
      </text>
    </comment>
    <comment ref="H69" authorId="0" shapeId="0">
      <text>
        <r>
          <rPr>
            <sz val="9"/>
            <rFont val="宋体"/>
          </rPr>
          <t xml:space="preserve">Administrator:
5/6改
</t>
        </r>
      </text>
    </comment>
    <comment ref="H70" authorId="0" shapeId="0">
      <text>
        <r>
          <rPr>
            <sz val="9"/>
            <rFont val="宋体"/>
          </rPr>
          <t>Administrator:
11/20
改</t>
        </r>
      </text>
    </comment>
    <comment ref="R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11/24在库
</t>
        </r>
      </text>
    </comment>
    <comment ref="H73" authorId="0" shapeId="0">
      <text>
        <r>
          <rPr>
            <sz val="9"/>
            <rFont val="宋体"/>
          </rPr>
          <t>Administrator:
10/29改</t>
        </r>
      </text>
    </comment>
    <comment ref="H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9月份对账单价格8.56
12月份对账单9.99</t>
        </r>
      </text>
    </comment>
    <comment ref="H75" authorId="0" shapeId="0">
      <text>
        <r>
          <rPr>
            <sz val="9"/>
            <rFont val="宋体"/>
          </rPr>
          <t xml:space="preserve">Administrator:
5/6改
</t>
        </r>
      </text>
    </comment>
    <comment ref="H76" authorId="0" shapeId="0">
      <text>
        <r>
          <rPr>
            <sz val="9"/>
            <rFont val="宋体"/>
          </rPr>
          <t>Administrator:
10/29改</t>
        </r>
      </text>
    </comment>
    <comment ref="H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7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8/30改
</t>
        </r>
      </text>
    </comment>
    <comment ref="H80" authorId="0" shapeId="0">
      <text>
        <r>
          <rPr>
            <sz val="9"/>
            <rFont val="宋体"/>
          </rPr>
          <t>Administrator:
10/29改</t>
        </r>
      </text>
    </comment>
    <comment ref="H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86" authorId="0" shapeId="0">
      <text>
        <r>
          <rPr>
            <sz val="9"/>
            <rFont val="宋体"/>
          </rPr>
          <t>Administrator:
10/29改</t>
        </r>
      </text>
    </comment>
    <comment ref="H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11月对账单6.25
之前3.83</t>
        </r>
      </text>
    </comment>
    <comment ref="H94" authorId="0" shapeId="0">
      <text>
        <r>
          <rPr>
            <sz val="9"/>
            <rFont val="宋体"/>
          </rPr>
          <t>Administrator:
10/29改</t>
        </r>
      </text>
    </comment>
    <comment ref="H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8月份对账单6.93
12月份对账单9.99
</t>
        </r>
      </text>
    </comment>
    <comment ref="H100" authorId="0" shapeId="0">
      <text>
        <r>
          <rPr>
            <sz val="9"/>
            <rFont val="宋体"/>
          </rPr>
          <t xml:space="preserve">Administrator:
5/6改
</t>
        </r>
      </text>
    </comment>
    <comment ref="U1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全部不良
12.14补不良27900
12.21补16000
接下来陆续补齐</t>
        </r>
      </text>
    </comment>
    <comment ref="H101" authorId="0" shapeId="0">
      <text>
        <r>
          <rPr>
            <sz val="9"/>
            <rFont val="宋体"/>
          </rPr>
          <t>Administrator:
8/4改</t>
        </r>
      </text>
    </comment>
    <comment ref="H1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9月份对账单价格7.71
12月份对账单11.11
</t>
        </r>
      </text>
    </comment>
    <comment ref="H109" authorId="0" shapeId="0">
      <text>
        <r>
          <rPr>
            <sz val="9"/>
            <rFont val="宋体"/>
          </rPr>
          <t xml:space="preserve">Administrator:
5/6改
</t>
        </r>
      </text>
    </comment>
    <comment ref="H110" authorId="0" shapeId="0">
      <text>
        <r>
          <rPr>
            <sz val="9"/>
            <rFont val="宋体"/>
          </rPr>
          <t>Administrator:
10/29改</t>
        </r>
      </text>
    </comment>
    <comment ref="H1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U1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134+6坏</t>
        </r>
      </text>
    </comment>
    <comment ref="H112" authorId="0" shapeId="0">
      <text>
        <r>
          <rPr>
            <sz val="9"/>
            <rFont val="宋体"/>
          </rPr>
          <t xml:space="preserve">Administrator:
5/6改
</t>
        </r>
      </text>
    </comment>
    <comment ref="P113" authorId="0" shapeId="0">
      <text>
        <r>
          <rPr>
            <sz val="9"/>
            <rFont val="宋体"/>
          </rPr>
          <t>Administrator:
8800良品 6360不良品</t>
        </r>
      </text>
    </comment>
    <comment ref="U113" authorId="0" shapeId="0">
      <text>
        <r>
          <rPr>
            <sz val="9"/>
            <rFont val="宋体"/>
          </rPr>
          <t>Administrator:
8800良品 6360不良品</t>
        </r>
      </text>
    </comment>
    <comment ref="H115" authorId="0" shapeId="0">
      <text>
        <r>
          <rPr>
            <sz val="9"/>
            <rFont val="宋体"/>
          </rPr>
          <t>Administrator:
5/12改</t>
        </r>
      </text>
    </comment>
    <comment ref="I1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18年4月份改羽智做，需要喷码</t>
        </r>
      </text>
    </comment>
    <comment ref="H116" authorId="0" shapeId="0">
      <text>
        <r>
          <rPr>
            <sz val="9"/>
            <rFont val="宋体"/>
          </rPr>
          <t>Administrator:
3/18改</t>
        </r>
      </text>
    </comment>
    <comment ref="H12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9月份对账单价格7.24
1月份对账单10.49</t>
        </r>
      </text>
    </comment>
    <comment ref="H128" authorId="0" shapeId="0">
      <text>
        <r>
          <rPr>
            <sz val="9"/>
            <rFont val="宋体"/>
          </rPr>
          <t xml:space="preserve">Administrator:
5/6改
</t>
        </r>
      </text>
    </comment>
    <comment ref="H129" authorId="0" shapeId="0">
      <text>
        <r>
          <rPr>
            <sz val="9"/>
            <rFont val="宋体"/>
          </rPr>
          <t xml:space="preserve">Administrator:
8/4改
</t>
        </r>
      </text>
    </comment>
    <comment ref="H1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8月份对账单7.24
2018.1.10下订单8.94
</t>
        </r>
      </text>
    </comment>
    <comment ref="P133" authorId="0" shapeId="0">
      <text>
        <r>
          <rPr>
            <sz val="9"/>
            <rFont val="宋体"/>
          </rPr>
          <t>Administrator:
好用的86个</t>
        </r>
      </text>
    </comment>
    <comment ref="U133" authorId="0" shapeId="0">
      <text>
        <r>
          <rPr>
            <sz val="9"/>
            <rFont val="宋体"/>
          </rPr>
          <t>Administrator:
好用的86个</t>
        </r>
      </text>
    </comment>
    <comment ref="H135" authorId="0" shapeId="0">
      <text>
        <r>
          <rPr>
            <sz val="9"/>
            <rFont val="宋体"/>
          </rPr>
          <t>Administrator:
5/6改</t>
        </r>
      </text>
    </comment>
    <comment ref="H136" authorId="0" shapeId="0">
      <text>
        <r>
          <rPr>
            <sz val="9"/>
            <rFont val="宋体"/>
          </rPr>
          <t>Administrator:
8/6改</t>
        </r>
      </text>
    </comment>
    <comment ref="H1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12月份对账单6.27</t>
        </r>
      </text>
    </comment>
    <comment ref="H1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2月份对账单价格7.52
12月份对账单8.54</t>
        </r>
      </text>
    </comment>
    <comment ref="H146" authorId="0" shapeId="0">
      <text>
        <r>
          <rPr>
            <sz val="9"/>
            <rFont val="宋体"/>
          </rPr>
          <t>Administrator:
5/6改</t>
        </r>
      </text>
    </comment>
    <comment ref="H147" authorId="0" shapeId="0">
      <text>
        <r>
          <rPr>
            <sz val="9"/>
            <rFont val="宋体"/>
          </rPr>
          <t>Administrator:
12/29改</t>
        </r>
      </text>
    </comment>
    <comment ref="H1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11月对账单3.9
之前2.71</t>
        </r>
      </text>
    </comment>
    <comment ref="H1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12月份对账单0.34
之前从未改价时0.36</t>
        </r>
      </text>
    </comment>
    <comment ref="H1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11月对账单3.9
之前2.46</t>
        </r>
      </text>
    </comment>
    <comment ref="H15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11月对账单0.34
之前0.36</t>
        </r>
      </text>
    </comment>
    <comment ref="H166" authorId="0" shapeId="0">
      <text>
        <r>
          <rPr>
            <b/>
            <sz val="9"/>
            <rFont val="宋体"/>
          </rPr>
          <t>Administrator:
8月份对账单
3.39
12月份对账单4.89</t>
        </r>
      </text>
    </comment>
    <comment ref="H16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12月份对账单0.4</t>
        </r>
      </text>
    </comment>
    <comment ref="H1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4月份对账单价格0.04
8月份对账单0.039
</t>
        </r>
      </text>
    </comment>
    <comment ref="H177" authorId="0" shapeId="0">
      <text>
        <r>
          <rPr>
            <sz val="9"/>
            <rFont val="宋体"/>
          </rPr>
          <t>Administrator:
10/21改</t>
        </r>
      </text>
    </comment>
    <comment ref="H1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9月份对账单价格5.86
12月份对账单8.38
</t>
        </r>
      </text>
    </comment>
    <comment ref="H1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之前牧亚0.12
荣亮0.085</t>
        </r>
      </text>
    </comment>
    <comment ref="I1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由牧亚改为荣亮</t>
        </r>
      </text>
    </comment>
    <comment ref="H222" authorId="0" shapeId="0">
      <text>
        <r>
          <rPr>
            <sz val="9"/>
            <rFont val="宋体"/>
          </rPr>
          <t>Administrator:
10/21改</t>
        </r>
      </text>
    </comment>
    <comment ref="H225" authorId="0" shapeId="0">
      <text>
        <r>
          <rPr>
            <sz val="9"/>
            <rFont val="宋体"/>
          </rPr>
          <t>Administrator:
10/21改</t>
        </r>
      </text>
    </comment>
    <comment ref="P242" authorId="0" shapeId="0">
      <text>
        <r>
          <rPr>
            <sz val="9"/>
            <rFont val="宋体"/>
          </rPr>
          <t>Administrator:
李盘</t>
        </r>
      </text>
    </comment>
    <comment ref="U242" authorId="0" shapeId="0">
      <text>
        <r>
          <rPr>
            <sz val="9"/>
            <rFont val="宋体"/>
          </rPr>
          <t>Administrator:
李盘</t>
        </r>
      </text>
    </comment>
    <comment ref="H2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8月份对账单5.78
12月份对账单8.26
</t>
        </r>
      </text>
    </comment>
    <comment ref="H2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8月份对账单价格1.13
12月份对账单1.66</t>
        </r>
      </text>
    </comment>
    <comment ref="H25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11月对账单10.24
18.01.10下订单8.96
</t>
        </r>
      </text>
    </comment>
    <comment ref="H25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9月份对账单价格1.59
12-1月份对账单1.38
18.01.10下订单价格1.38</t>
        </r>
      </text>
    </comment>
    <comment ref="H260" authorId="0" shapeId="0">
      <text>
        <r>
          <rPr>
            <sz val="9"/>
            <rFont val="宋体"/>
          </rPr>
          <t>Administrator:
5/10改</t>
        </r>
      </text>
    </comment>
    <comment ref="H266" authorId="0" shapeId="0">
      <text>
        <r>
          <rPr>
            <sz val="9"/>
            <rFont val="宋体"/>
          </rPr>
          <t>Administrator:
10/21改</t>
        </r>
      </text>
    </comment>
    <comment ref="H267" authorId="0" shapeId="0">
      <text>
        <r>
          <rPr>
            <sz val="9"/>
            <rFont val="宋体"/>
          </rPr>
          <t>Administrator:
10/21改</t>
        </r>
      </text>
    </comment>
    <comment ref="H279" authorId="0" shapeId="0">
      <text>
        <r>
          <rPr>
            <sz val="9"/>
            <rFont val="宋体"/>
          </rPr>
          <t>Administrator:
7/4改</t>
        </r>
      </text>
    </comment>
    <comment ref="H2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28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8月份对账单0.65
1月份对账单0.54
</t>
        </r>
      </text>
    </comment>
    <comment ref="H2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11月对账单0.095
12.20之前0.085
</t>
        </r>
      </text>
    </comment>
    <comment ref="H2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2017.12月份对账单价格2.47
2018.12月份对账单2.67</t>
        </r>
      </text>
    </comment>
    <comment ref="H28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12月份对账单0.5
之前0.65</t>
        </r>
      </text>
    </comment>
    <comment ref="H2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2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2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11月对账单3.98
之前2.44</t>
        </r>
      </text>
    </comment>
    <comment ref="H3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
12.19之前0.75</t>
        </r>
      </text>
    </comment>
    <comment ref="H3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之前牧亚0.21
12/14改</t>
        </r>
      </text>
    </comment>
    <comment ref="H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0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1月份对账单价格</t>
        </r>
      </text>
    </comment>
    <comment ref="H3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1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9月份对账单价格3.93
12月份对账单5.35</t>
        </r>
      </text>
    </comment>
    <comment ref="H3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7月份对账单价格3.32
12月份对账单4.78</t>
        </r>
      </text>
    </comment>
    <comment ref="H31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1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4/10改</t>
        </r>
      </text>
    </comment>
    <comment ref="H319" authorId="0" shapeId="0">
      <text>
        <r>
          <rPr>
            <sz val="9"/>
            <rFont val="宋体"/>
          </rPr>
          <t>Administrator:
12/10改</t>
        </r>
      </text>
    </comment>
    <comment ref="H333" authorId="0" shapeId="0">
      <text>
        <r>
          <rPr>
            <sz val="9"/>
            <rFont val="宋体"/>
          </rPr>
          <t>Administrator:
10/21改 之前没价格</t>
        </r>
      </text>
    </comment>
    <comment ref="H338" authorId="0" shapeId="0">
      <text>
        <r>
          <rPr>
            <sz val="9"/>
            <rFont val="宋体"/>
          </rPr>
          <t>Administrator:
5/9改</t>
        </r>
      </text>
    </comment>
    <comment ref="H341" authorId="0" shapeId="0">
      <text>
        <r>
          <rPr>
            <sz val="9"/>
            <rFont val="宋体"/>
          </rPr>
          <t>Administrator:
6/25改，5月份对账单价格</t>
        </r>
      </text>
    </comment>
    <comment ref="H346" authorId="0" shapeId="0">
      <text>
        <r>
          <rPr>
            <sz val="9"/>
            <rFont val="宋体"/>
          </rPr>
          <t>Administrator:
5/9改</t>
        </r>
      </text>
    </comment>
    <comment ref="H349" authorId="0" shapeId="0">
      <text>
        <r>
          <rPr>
            <sz val="9"/>
            <rFont val="宋体"/>
          </rPr>
          <t>Administrator:
6/25改，5月份对账单价格</t>
        </r>
      </text>
    </comment>
    <comment ref="H353" authorId="0" shapeId="0">
      <text>
        <r>
          <rPr>
            <sz val="9"/>
            <rFont val="宋体"/>
          </rPr>
          <t>Administrator:
5/9改</t>
        </r>
      </text>
    </comment>
    <comment ref="H356" authorId="0" shapeId="0">
      <text>
        <r>
          <rPr>
            <sz val="9"/>
            <rFont val="宋体"/>
          </rPr>
          <t>Administrator:
6/25改，5月份对账单价格</t>
        </r>
      </text>
    </comment>
    <comment ref="H3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11月对账单8.12
之前5.68</t>
        </r>
      </text>
    </comment>
    <comment ref="H36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12月份对账单0.88
之前0.75</t>
        </r>
      </text>
    </comment>
    <comment ref="H367" authorId="0" shapeId="0">
      <text>
        <r>
          <rPr>
            <sz val="9"/>
            <rFont val="宋体"/>
          </rPr>
          <t>Administrator:
东盛做0.15元</t>
        </r>
      </text>
    </comment>
    <comment ref="J367" authorId="0" shapeId="0">
      <text>
        <r>
          <rPr>
            <sz val="9"/>
            <rFont val="宋体"/>
          </rPr>
          <t>Administrator:
东盛做0.15元</t>
        </r>
      </text>
    </comment>
    <comment ref="H3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8月份对账单5.68
1月对账单7.11
</t>
        </r>
      </text>
    </comment>
    <comment ref="H381" authorId="0" shapeId="0">
      <text>
        <r>
          <rPr>
            <sz val="9"/>
            <rFont val="宋体"/>
          </rPr>
          <t>Administrator:
10/21改</t>
        </r>
      </text>
    </comment>
    <comment ref="H389" authorId="0" shapeId="0">
      <text>
        <r>
          <rPr>
            <sz val="9"/>
            <rFont val="宋体"/>
          </rPr>
          <t>Administrator:
4/21改</t>
        </r>
      </text>
    </comment>
    <comment ref="H40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9月份对账单价格6.89
1月份对账单9.85</t>
        </r>
      </text>
    </comment>
    <comment ref="H4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8月份对账单6.89
1月份对账单8.62</t>
        </r>
      </text>
    </comment>
    <comment ref="H41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1月份对账单0.94
之前0.76</t>
        </r>
      </text>
    </comment>
    <comment ref="H419" authorId="0" shapeId="0">
      <text>
        <r>
          <rPr>
            <sz val="9"/>
            <rFont val="宋体"/>
          </rPr>
          <t>Administrator:
4/21改</t>
        </r>
      </text>
    </comment>
    <comment ref="H4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9月份对账单价格6.89
1月份对账单9.85</t>
        </r>
      </text>
    </comment>
    <comment ref="H44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9月份对账单价格7.63
12月份对账单10.9
</t>
        </r>
      </text>
    </comment>
    <comment ref="H4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12月份对账单1.11
之前0.8</t>
        </r>
      </text>
    </comment>
    <comment ref="H446" authorId="0" shapeId="0">
      <text>
        <r>
          <rPr>
            <sz val="9"/>
            <rFont val="宋体"/>
          </rPr>
          <t>Administrator:
10/21改价</t>
        </r>
      </text>
    </comment>
    <comment ref="H4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8月份对账单7.63
1月份对账单9.54
</t>
        </r>
      </text>
    </comment>
    <comment ref="H4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1月份对账单1.1
之前0.8</t>
        </r>
      </text>
    </comment>
    <comment ref="H458" authorId="0" shapeId="0">
      <text>
        <r>
          <rPr>
            <sz val="9"/>
            <rFont val="宋体"/>
          </rPr>
          <t>Administrator:
10/21改</t>
        </r>
      </text>
    </comment>
    <comment ref="H4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9月份对账单价格6.23
1月份对账单8.9</t>
        </r>
      </text>
    </comment>
    <comment ref="H4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12月份对账单1
之前0.84</t>
        </r>
      </text>
    </comment>
    <comment ref="H467" authorId="0" shapeId="0">
      <text>
        <r>
          <rPr>
            <sz val="9"/>
            <rFont val="宋体"/>
          </rPr>
          <t>Administrator:
东盛做 0.16元</t>
        </r>
      </text>
    </comment>
    <comment ref="H4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9月份对账单价格6.23
1月份对账单7.79
</t>
        </r>
      </text>
    </comment>
    <comment ref="H47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
之前0.86</t>
        </r>
      </text>
    </comment>
    <comment ref="H478" authorId="0" shapeId="0">
      <text>
        <r>
          <rPr>
            <sz val="9"/>
            <rFont val="宋体"/>
          </rPr>
          <t>Administrator:
10/21改</t>
        </r>
      </text>
    </comment>
    <comment ref="H4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11月对账单7.52
之前4.36</t>
        </r>
      </text>
    </comment>
    <comment ref="H49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10月份对账单1.1
12.19之前0.6</t>
        </r>
      </text>
    </comment>
    <comment ref="H5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9月份对账单价格5.26
1月份对账单6.58</t>
        </r>
      </text>
    </comment>
    <comment ref="H5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1月份对账单1.65
之前0.6</t>
        </r>
      </text>
    </comment>
    <comment ref="H5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11月对账单8.6
之前7.54</t>
        </r>
      </text>
    </comment>
    <comment ref="H5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12月份对账单0.88
之前0.75
</t>
        </r>
      </text>
    </comment>
    <comment ref="H5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
11月对账单价格0.155
12月份对账单0.17</t>
        </r>
      </text>
    </comment>
    <comment ref="H534" authorId="0" shapeId="0">
      <text>
        <r>
          <rPr>
            <sz val="9"/>
            <rFont val="宋体"/>
          </rPr>
          <t>Administrator:
5/20改</t>
        </r>
      </text>
    </comment>
    <comment ref="H54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11月对账单4.01
之前2.46</t>
        </r>
      </text>
    </comment>
    <comment ref="H5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10月份对账单0.7
12月份对账单0.45</t>
        </r>
      </text>
    </comment>
    <comment ref="D570" authorId="0" shapeId="0">
      <text>
        <r>
          <rPr>
            <sz val="9"/>
            <rFont val="宋体"/>
          </rPr>
          <t>Administrator:   同条码tm50008</t>
        </r>
      </text>
    </comment>
    <comment ref="H5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8月份对账单价格</t>
        </r>
      </text>
    </comment>
    <comment ref="H5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61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11月对账单8.09
之前4.95</t>
        </r>
      </text>
    </comment>
    <comment ref="H61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11月对账单0.8
之前0.85</t>
        </r>
      </text>
    </comment>
    <comment ref="H6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
12月份对账单8.64</t>
        </r>
      </text>
    </comment>
    <comment ref="H6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之前牧亚0.134
荣亮0.09</t>
        </r>
      </text>
    </comment>
    <comment ref="I6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牧亚改荣亮</t>
        </r>
      </text>
    </comment>
    <comment ref="H631" authorId="0" shapeId="0">
      <text>
        <r>
          <rPr>
            <sz val="9"/>
            <rFont val="宋体"/>
          </rPr>
          <t>Administrator:
10/21改</t>
        </r>
      </text>
    </comment>
    <comment ref="E639" authorId="1" shapeId="0">
      <text>
        <r>
          <rPr>
            <sz val="9"/>
            <rFont val="宋体"/>
          </rPr>
          <t xml:space="preserve">出荷不用
</t>
        </r>
      </text>
    </comment>
    <comment ref="E640" authorId="1" shapeId="0">
      <text>
        <r>
          <rPr>
            <sz val="9"/>
            <rFont val="宋体"/>
          </rPr>
          <t xml:space="preserve">出荷不用
</t>
        </r>
      </text>
    </comment>
    <comment ref="E641" authorId="1" shapeId="0">
      <text>
        <r>
          <rPr>
            <sz val="9"/>
            <rFont val="宋体"/>
          </rPr>
          <t xml:space="preserve">出荷不用
</t>
        </r>
      </text>
    </comment>
    <comment ref="E642" authorId="1" shapeId="0">
      <text>
        <r>
          <rPr>
            <sz val="9"/>
            <rFont val="宋体"/>
          </rPr>
          <t xml:space="preserve">出荷不用
</t>
        </r>
      </text>
    </comment>
    <comment ref="H6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10月份对账单1.04
12.19之前0.75</t>
        </r>
      </text>
    </comment>
    <comment ref="P6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11700退货，这个月补了11700</t>
        </r>
      </text>
    </comment>
    <comment ref="H689" authorId="0" shapeId="0">
      <text>
        <r>
          <rPr>
            <sz val="9"/>
            <rFont val="宋体"/>
          </rPr>
          <t>Administrator:
12/10改</t>
        </r>
      </text>
    </comment>
    <comment ref="H6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4月份对账单价格6.05
12月份对账单8.47</t>
        </r>
      </text>
    </comment>
    <comment ref="H7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9月份对账单价格6.85
1月份对账单9.78</t>
        </r>
      </text>
    </comment>
    <comment ref="H7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1月份对账单0.95
之前1
</t>
        </r>
      </text>
    </comment>
    <comment ref="H734" authorId="0" shapeId="0">
      <text>
        <r>
          <rPr>
            <sz val="9"/>
            <rFont val="宋体"/>
          </rPr>
          <t>Administrator:
3/26改</t>
        </r>
      </text>
    </comment>
    <comment ref="P734" authorId="0" shapeId="0">
      <text>
        <r>
          <rPr>
            <sz val="9"/>
            <rFont val="宋体"/>
          </rPr>
          <t>Administrator:
有字 7500
空白 6400</t>
        </r>
      </text>
    </comment>
    <comment ref="U734" authorId="0" shapeId="0">
      <text>
        <r>
          <rPr>
            <sz val="9"/>
            <rFont val="宋体"/>
          </rPr>
          <t>Administrator:
有字 7500
空白 6400</t>
        </r>
      </text>
    </comment>
    <comment ref="H7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11月对账单9.31
之前6.52</t>
        </r>
      </text>
    </comment>
    <comment ref="H7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11月对账单0.9,
之前1</t>
        </r>
      </text>
    </comment>
    <comment ref="I7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牧亚改荣亮
</t>
        </r>
      </text>
    </comment>
    <comment ref="H74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4月份对账单价格2.71
12.20订单价格3.86
</t>
        </r>
      </text>
    </comment>
    <comment ref="H758" authorId="0" shapeId="0">
      <text>
        <r>
          <rPr>
            <sz val="9"/>
            <rFont val="宋体"/>
          </rPr>
          <t>Administrator:
5/10改</t>
        </r>
      </text>
    </comment>
    <comment ref="H759" authorId="0" shapeId="0">
      <text>
        <r>
          <rPr>
            <sz val="9"/>
            <rFont val="宋体"/>
          </rPr>
          <t>Administrator:
7/8改</t>
        </r>
      </text>
    </comment>
    <comment ref="H77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9月份对账单价格5.48
1月份对账单7.9</t>
        </r>
      </text>
    </comment>
    <comment ref="H7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1月份对账单0.62
之前0.64</t>
        </r>
      </text>
    </comment>
    <comment ref="H7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5月份对账单价格3.96
12月份对账单6.47</t>
        </r>
      </text>
    </comment>
    <comment ref="H7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12月份对账单0.6
之前0.62</t>
        </r>
      </text>
    </comment>
    <comment ref="H778" authorId="0" shapeId="0">
      <text>
        <r>
          <rPr>
            <sz val="9"/>
            <rFont val="宋体"/>
          </rPr>
          <t>Administrator:
每个0.0039KG</t>
        </r>
      </text>
    </comment>
    <comment ref="H78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7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9月份对账单价格6.26
1月份对账单9.03</t>
        </r>
      </text>
    </comment>
    <comment ref="H78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1月份对账单0.68
之前0.7</t>
        </r>
      </text>
    </comment>
    <comment ref="H7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7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之前友捷单价3
</t>
        </r>
      </text>
    </comment>
    <comment ref="H8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之前友捷2.5</t>
        </r>
      </text>
    </comment>
    <comment ref="I8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11.24改</t>
        </r>
      </text>
    </comment>
    <comment ref="I8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9.11改，价格波动大，暂时没写</t>
        </r>
      </text>
    </comment>
    <comment ref="H8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8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9月份对账单价格7.84
12月份对账单11.29
</t>
        </r>
      </text>
    </comment>
    <comment ref="H831" authorId="0" shapeId="0">
      <text>
        <r>
          <rPr>
            <sz val="9"/>
            <rFont val="宋体"/>
          </rPr>
          <t>Administrator:
5/6改</t>
        </r>
      </text>
    </comment>
    <comment ref="H832" authorId="0" shapeId="0">
      <text>
        <r>
          <rPr>
            <sz val="9"/>
            <rFont val="宋体"/>
          </rPr>
          <t>Administrator:
5/18改</t>
        </r>
      </text>
    </comment>
    <comment ref="H8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11月对账单9.31
之前6.52</t>
        </r>
      </text>
    </comment>
    <comment ref="H8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11月对账单0.94
12月份对账单0.81</t>
        </r>
      </text>
    </comment>
    <comment ref="H8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12.14改</t>
        </r>
      </text>
    </comment>
    <comment ref="R8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补货的
</t>
        </r>
      </text>
    </comment>
    <comment ref="H8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8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843" authorId="0" shapeId="0">
      <text>
        <r>
          <rPr>
            <sz val="9"/>
            <rFont val="宋体"/>
          </rPr>
          <t xml:space="preserve">Administrator:
12/10改
</t>
        </r>
      </text>
    </comment>
    <comment ref="H8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8月份对账单5.23
12月份对账单6.1
</t>
        </r>
      </text>
    </comment>
    <comment ref="H855" authorId="0" shapeId="0">
      <text>
        <r>
          <rPr>
            <sz val="9"/>
            <rFont val="宋体"/>
          </rPr>
          <t>Administrator:
12/29改</t>
        </r>
      </text>
    </comment>
    <comment ref="H8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8月份对账单5.23
12月份对账单6.1
</t>
        </r>
      </text>
    </comment>
    <comment ref="H859" authorId="0" shapeId="0">
      <text>
        <r>
          <rPr>
            <sz val="9"/>
            <rFont val="宋体"/>
          </rPr>
          <t>Administrator:
12/29改</t>
        </r>
      </text>
    </comment>
    <comment ref="H86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11月对账单8.4
之前5.88
2018.1.10下订单7.35</t>
        </r>
      </text>
    </comment>
    <comment ref="H86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11月对账单2.06
之前1.41
2018.1.10下订单1.79</t>
        </r>
      </text>
    </comment>
    <comment ref="G863" authorId="0" shapeId="0">
      <text>
        <r>
          <rPr>
            <sz val="9"/>
            <rFont val="宋体"/>
          </rPr>
          <t>Administrator:
版费600元*6色</t>
        </r>
      </text>
    </comment>
    <comment ref="H865" authorId="0" shapeId="0">
      <text>
        <r>
          <rPr>
            <sz val="9"/>
            <rFont val="宋体"/>
          </rPr>
          <t>Administrator:
外箱个数&lt;100,单价12.5元
外箱个数&gt;=100,单价9元
5/13改</t>
        </r>
      </text>
    </comment>
    <comment ref="H867" authorId="0" shapeId="0">
      <text>
        <r>
          <rPr>
            <sz val="9"/>
            <rFont val="宋体"/>
          </rPr>
          <t>Administrator:
外箱个数&lt;100,单价12.5元
外箱个数&gt;=100,单价9元
5/13改</t>
        </r>
      </text>
    </comment>
    <comment ref="H8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11月对账单9.41
之前8.07</t>
        </r>
      </text>
    </comment>
    <comment ref="H8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10月份对账单0.035
8月份对账单0.045</t>
        </r>
      </text>
    </comment>
    <comment ref="H871" authorId="0" shapeId="0">
      <text>
        <r>
          <rPr>
            <sz val="9"/>
            <rFont val="宋体"/>
          </rPr>
          <t xml:space="preserve">Administrator:
12/10改
</t>
        </r>
      </text>
    </comment>
    <comment ref="H8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对账单单价5.8
</t>
        </r>
      </text>
    </comment>
    <comment ref="H8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882" authorId="0" shapeId="0">
      <text>
        <r>
          <rPr>
            <sz val="9"/>
            <rFont val="宋体"/>
          </rPr>
          <t>Administrator:
6月份对账单价格</t>
        </r>
      </text>
    </comment>
    <comment ref="H884" authorId="0" shapeId="0">
      <text>
        <r>
          <rPr>
            <sz val="9"/>
            <rFont val="宋体"/>
          </rPr>
          <t>Administrator:
账内0.861，账外0.47</t>
        </r>
      </text>
    </comment>
    <comment ref="H885" authorId="0" shapeId="0">
      <text>
        <r>
          <rPr>
            <sz val="9"/>
            <rFont val="宋体"/>
          </rPr>
          <t xml:space="preserve">Administrator:
账内1.2778，账外0.425
</t>
        </r>
      </text>
    </comment>
    <comment ref="H8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3月份对账单单价格</t>
        </r>
      </text>
    </comment>
    <comment ref="H894" authorId="0" shapeId="0">
      <text>
        <r>
          <rPr>
            <sz val="9"/>
            <rFont val="宋体"/>
          </rPr>
          <t>Administrator:
12/17改</t>
        </r>
      </text>
    </comment>
    <comment ref="H8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7月份对账单价格6.18
12月对账单6.56
1月份对账单9.46</t>
        </r>
      </text>
    </comment>
    <comment ref="H898" authorId="0" shapeId="0">
      <text>
        <r>
          <rPr>
            <sz val="9"/>
            <rFont val="宋体"/>
          </rPr>
          <t>Administrator:
3/8改</t>
        </r>
      </text>
    </comment>
    <comment ref="H9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10月份对账单6.13
3月份对账单8.23</t>
        </r>
      </text>
    </comment>
    <comment ref="H9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11月对账单9.38
之前6.51</t>
        </r>
      </text>
    </comment>
    <comment ref="H9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10月份对账单6.13
9月份对账单6.89
1月份对账单9.38</t>
        </r>
      </text>
    </comment>
    <comment ref="H9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11月对账单6.93
之前6.52
1月份对账单9.99</t>
        </r>
      </text>
    </comment>
    <comment ref="H916" authorId="0" shapeId="0">
      <text>
        <r>
          <rPr>
            <sz val="9"/>
            <rFont val="宋体"/>
          </rPr>
          <t>Administrator:
5/10改</t>
        </r>
      </text>
    </comment>
    <comment ref="H923" authorId="0" shapeId="0">
      <text>
        <r>
          <rPr>
            <sz val="9"/>
            <rFont val="宋体"/>
          </rPr>
          <t>Administrator:
10/29改</t>
        </r>
      </text>
    </comment>
    <comment ref="H924" authorId="0" shapeId="0">
      <text>
        <r>
          <rPr>
            <sz val="9"/>
            <rFont val="宋体"/>
          </rPr>
          <t>Administrator:
5/6改</t>
        </r>
      </text>
    </comment>
    <comment ref="H92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5月份对账单价格4.41
12月对账单7.35</t>
        </r>
      </text>
    </comment>
    <comment ref="H9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5月份对账单价格0.87
12月份对账单1.51</t>
        </r>
      </text>
    </comment>
    <comment ref="H92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5月份对账单价格4.41
12月份对账单7.35</t>
        </r>
      </text>
    </comment>
    <comment ref="H9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11月对账单1.03
12月份对账单1.51</t>
        </r>
      </text>
    </comment>
    <comment ref="H9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7月份对账单价格5.64
12月份对账单9.21</t>
        </r>
      </text>
    </comment>
    <comment ref="H93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939" authorId="0" shapeId="0">
      <text>
        <r>
          <rPr>
            <sz val="9"/>
            <rFont val="宋体"/>
          </rPr>
          <t>Administrator:
12/10改</t>
        </r>
      </text>
    </comment>
    <comment ref="H942" authorId="0" shapeId="0">
      <text>
        <r>
          <rPr>
            <sz val="9"/>
            <rFont val="宋体"/>
          </rPr>
          <t>Administrator:
12/10改</t>
        </r>
      </text>
    </comment>
    <comment ref="H944" authorId="0" shapeId="0">
      <text>
        <r>
          <rPr>
            <sz val="9"/>
            <rFont val="宋体"/>
          </rPr>
          <t xml:space="preserve">Administrator:
8月份对账单6.83
12月份对账单7
</t>
        </r>
      </text>
    </comment>
    <comment ref="H94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</t>
        </r>
      </text>
    </comment>
    <comment ref="I957" authorId="0" shapeId="0">
      <text>
        <r>
          <rPr>
            <sz val="9"/>
            <rFont val="宋体"/>
          </rPr>
          <t xml:space="preserve">Administrator:
小邓订
</t>
        </r>
      </text>
    </comment>
    <comment ref="H96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970" authorId="0" shapeId="0">
      <text>
        <r>
          <rPr>
            <sz val="9"/>
            <rFont val="宋体"/>
          </rPr>
          <t>Administrator:
5/6改</t>
        </r>
      </text>
    </comment>
    <comment ref="H9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11月对账单价格3.94
之前2.73</t>
        </r>
      </text>
    </comment>
    <comment ref="H9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固定
</t>
        </r>
      </text>
    </comment>
    <comment ref="H985" authorId="0" shapeId="0">
      <text>
        <r>
          <rPr>
            <sz val="9"/>
            <rFont val="宋体"/>
          </rPr>
          <t>Administrator:
12/29改</t>
        </r>
      </text>
    </comment>
    <comment ref="H1000" authorId="0" shapeId="0">
      <text>
        <r>
          <rPr>
            <sz val="9"/>
            <rFont val="宋体"/>
          </rPr>
          <t>Administrator:
5/6改</t>
        </r>
      </text>
    </comment>
    <comment ref="H10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8月份对账单6.33
12月份对账单7.51
</t>
        </r>
      </text>
    </comment>
    <comment ref="H10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8月份对账单1.23
12月份对账单1.48</t>
        </r>
      </text>
    </comment>
    <comment ref="H1003" authorId="0" shapeId="0">
      <text>
        <r>
          <rPr>
            <sz val="9"/>
            <rFont val="宋体"/>
          </rPr>
          <t>Administrator:
5月份对账单价格</t>
        </r>
      </text>
    </comment>
    <comment ref="H1011" authorId="0" shapeId="0">
      <text>
        <r>
          <rPr>
            <b/>
            <sz val="9"/>
            <rFont val="宋体"/>
          </rPr>
          <t xml:space="preserve">Administrator:
2017.12.20订单价格6.26
</t>
        </r>
        <r>
          <rPr>
            <sz val="9"/>
            <rFont val="宋体"/>
          </rPr>
          <t>12月份对账单价格5.22</t>
        </r>
      </text>
    </comment>
    <comment ref="H1013" authorId="0" shapeId="0">
      <text>
        <r>
          <rPr>
            <sz val="9"/>
            <rFont val="宋体"/>
          </rPr>
          <t>Administrator:
3/26改</t>
        </r>
      </text>
    </comment>
    <comment ref="H10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12.20之前3.64
1月份对账单5.59
2017.12.20下订单价格5.43</t>
        </r>
      </text>
    </comment>
    <comment ref="H10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10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9月份对账单6.37
12月份对账单9.19
2018.1.11下订单7.87</t>
        </r>
      </text>
    </comment>
    <comment ref="H1037" authorId="0" shapeId="0">
      <text>
        <r>
          <rPr>
            <sz val="9"/>
            <rFont val="宋体"/>
          </rPr>
          <t>Administrator:
5/6改</t>
        </r>
      </text>
    </comment>
    <comment ref="H105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10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11对账单6.27
11.04是6.4
12月份对账单是6.4
1月份对账单5.5</t>
        </r>
      </text>
    </comment>
    <comment ref="H10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6/17改</t>
        </r>
      </text>
    </comment>
    <comment ref="H10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11月对账单10.43
之前7.24</t>
        </r>
      </text>
    </comment>
    <comment ref="H1068" authorId="0" shapeId="0">
      <text>
        <r>
          <rPr>
            <sz val="9"/>
            <rFont val="宋体"/>
          </rPr>
          <t>Administrator:
5/6改</t>
        </r>
      </text>
    </comment>
    <comment ref="H10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0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1月份对账单价格</t>
        </r>
      </text>
    </comment>
    <comment ref="H107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11月对账单10.35
1月份对账单10.35
2018.1.10下订单8.87</t>
        </r>
      </text>
    </comment>
    <comment ref="P10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退货5100</t>
        </r>
      </text>
    </comment>
    <comment ref="H10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9月份对账单价格6.74
12月份对账单9.72
</t>
        </r>
      </text>
    </comment>
    <comment ref="H1095" authorId="0" shapeId="0">
      <text>
        <r>
          <rPr>
            <sz val="9"/>
            <rFont val="宋体"/>
          </rPr>
          <t>Administrator:
7/11改</t>
        </r>
      </text>
    </comment>
    <comment ref="H1096" authorId="0" shapeId="0">
      <text>
        <r>
          <rPr>
            <sz val="9"/>
            <rFont val="宋体"/>
          </rPr>
          <t>Administrator:
6/29改</t>
        </r>
      </text>
    </comment>
    <comment ref="H11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10/22改</t>
        </r>
      </text>
    </comment>
    <comment ref="H1104" authorId="0" shapeId="0">
      <text>
        <r>
          <rPr>
            <sz val="9"/>
            <rFont val="宋体"/>
          </rPr>
          <t>Administrator:
7/9改</t>
        </r>
      </text>
    </comment>
    <comment ref="H11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1/11改
</t>
        </r>
      </text>
    </comment>
    <comment ref="H11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
12月份对账单8.64</t>
        </r>
      </text>
    </comment>
    <comment ref="H11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2017.12月份对账单0.85
2017.9.1改价0.8</t>
        </r>
      </text>
    </comment>
    <comment ref="H11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7.52
12月份对账单9.21
1月份对账单7.9</t>
        </r>
      </text>
    </comment>
    <comment ref="H112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11月对账单6.95
18.01.10下订单价格6.08
</t>
        </r>
      </text>
    </comment>
    <comment ref="H112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11月对账单1.69
18.01.10下订单1.47
</t>
        </r>
      </text>
    </comment>
    <comment ref="I11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18年4月份改羽智做，需要喷码</t>
        </r>
      </text>
    </comment>
    <comment ref="H112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9月份对账单价格8.71
2018.1.8下订单7.47</t>
        </r>
      </text>
    </comment>
    <comment ref="H11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8月份对账单6.37
1月份对账单9.19
</t>
        </r>
      </text>
    </comment>
    <comment ref="H11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8/1改
不含印刷0.16
</t>
        </r>
      </text>
    </comment>
    <comment ref="H11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11月对账单10.16
之前7.71</t>
        </r>
      </text>
    </comment>
    <comment ref="H11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5/12改</t>
        </r>
      </text>
    </comment>
    <comment ref="H11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4/27改</t>
        </r>
      </text>
    </comment>
    <comment ref="H11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11月对账单10.75
1月份对账单9.22</t>
        </r>
      </text>
    </comment>
    <comment ref="I114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</t>
        </r>
      </text>
    </comment>
    <comment ref="H114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8月份对账单6.2
12月份对账单7.66
</t>
        </r>
      </text>
    </comment>
    <comment ref="H114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
</t>
        </r>
      </text>
    </comment>
    <comment ref="H114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11月对账单9.19
之前6.37
2018.1.10下订单7.87</t>
        </r>
      </text>
    </comment>
    <comment ref="H115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15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116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7/25改</t>
        </r>
      </text>
    </comment>
    <comment ref="H11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8月份对账单3.39
12月份对账单4.89
</t>
        </r>
      </text>
    </comment>
    <comment ref="H11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12月份对账单0.4</t>
        </r>
      </text>
    </comment>
    <comment ref="H11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4月份对账单价格0.04
8月份对账单0.039
</t>
        </r>
      </text>
    </comment>
    <comment ref="H1177" authorId="0" shapeId="0">
      <text>
        <r>
          <rPr>
            <b/>
            <sz val="9"/>
            <rFont val="宋体"/>
          </rPr>
          <t xml:space="preserve">Administrator:
</t>
        </r>
        <r>
          <rPr>
            <sz val="9"/>
            <rFont val="宋体"/>
          </rPr>
          <t xml:space="preserve">3/27改
</t>
        </r>
      </text>
    </comment>
    <comment ref="H1178" authorId="0" shapeId="0">
      <text>
        <r>
          <rPr>
            <b/>
            <sz val="9"/>
            <rFont val="宋体"/>
          </rPr>
          <t xml:space="preserve">Administrator:
</t>
        </r>
        <r>
          <rPr>
            <sz val="9"/>
            <rFont val="宋体"/>
          </rPr>
          <t xml:space="preserve">3/27改
</t>
        </r>
      </text>
    </comment>
    <comment ref="H11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18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11月对账单10.16
之前6.22</t>
        </r>
      </text>
    </comment>
    <comment ref="H11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11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2018.1.18订单4.42
1.18之前3</t>
        </r>
      </text>
    </comment>
    <comment ref="H120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2018.1.18订单1.01
1.18之前0.65</t>
        </r>
      </text>
    </comment>
    <comment ref="H120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8.5改
</t>
        </r>
      </text>
    </comment>
    <comment ref="H122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6月份对账单价格</t>
        </r>
      </text>
    </comment>
    <comment ref="H122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6月份对账单价格</t>
        </r>
      </text>
    </comment>
    <comment ref="H1236" authorId="0" shapeId="0">
      <text>
        <r>
          <rPr>
            <b/>
            <sz val="9"/>
            <rFont val="宋体"/>
          </rPr>
          <t>Administrator:
2017.12.20下订单7.36</t>
        </r>
        <r>
          <rPr>
            <sz val="9"/>
            <rFont val="宋体"/>
          </rPr>
          <t xml:space="preserve">
9月份对账单8.06
11月对账单8.59
12月份对账单7.36</t>
        </r>
      </text>
    </comment>
    <comment ref="H12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12.20之前0.05
12.20下订单0.035</t>
        </r>
      </text>
    </comment>
    <comment ref="H124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11月对账单11.3
之前7.84
</t>
        </r>
      </text>
    </comment>
    <comment ref="H124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7月份对账单5.62
2018.1.10下订单7.87</t>
        </r>
      </text>
    </comment>
    <comment ref="H124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I12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8.21将飞翔改成荣亮
</t>
        </r>
      </text>
    </comment>
    <comment ref="R12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补录上月少录
</t>
        </r>
      </text>
    </comment>
    <comment ref="H125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6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I12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9/2
飞翔改荣亮</t>
        </r>
      </text>
    </comment>
    <comment ref="H12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8月份对账单0.036
12.15之前为0.18
</t>
        </r>
      </text>
    </comment>
    <comment ref="I12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
</t>
        </r>
      </text>
    </comment>
    <comment ref="H12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8.25小周送的新品，本体自家生产没写价格</t>
        </r>
      </text>
    </comment>
    <comment ref="C128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小邓新品</t>
        </r>
      </text>
    </comment>
    <comment ref="H12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11月对账单9.05
之前7.92
</t>
        </r>
      </text>
    </comment>
    <comment ref="H12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10月份对账单1.25
11月对账单0.9
12月份对账单0.75</t>
        </r>
      </text>
    </comment>
    <comment ref="C12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小周新品</t>
        </r>
      </text>
    </comment>
    <comment ref="H12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12.20下订单7.83
11月对账单9.13
12月份对账单7.83</t>
        </r>
      </text>
    </comment>
    <comment ref="H129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12.20之前0.035
12.20下订单0.04
1月份对账单0.035</t>
        </r>
      </text>
    </comment>
    <comment ref="C1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小邓新品</t>
        </r>
      </text>
    </comment>
    <comment ref="H1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12月份对账单价格8.92
之前价格为9.81
</t>
        </r>
      </text>
    </comment>
    <comment ref="H13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12.20下订单5.23
12.20之前价格6.1
</t>
        </r>
      </text>
    </comment>
    <comment ref="C131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H131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12.20下订单4.82
12.20之前价格5.63
</t>
        </r>
      </text>
    </comment>
    <comment ref="C13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H132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12.20下订单6.35
12.20之前6.8</t>
        </r>
      </text>
    </comment>
    <comment ref="H132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12.20下订单7.98
12.20之前8.8</t>
        </r>
      </text>
    </comment>
    <comment ref="C13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</t>
        </r>
      </text>
    </comment>
    <comment ref="H13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12.20之前价格8
12.20下订单价格7.32</t>
        </r>
      </text>
    </comment>
    <comment ref="H13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0.225/只 数量对半</t>
        </r>
      </text>
    </comment>
    <comment ref="H13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12.20订单价格7.32
12.20之前8</t>
        </r>
      </text>
    </comment>
    <comment ref="C13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0.225/只数量对半</t>
        </r>
      </text>
    </comment>
    <comment ref="C134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</t>
        </r>
      </text>
    </comment>
    <comment ref="C13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11月对账单9.32
之前8.94</t>
        </r>
      </text>
    </comment>
    <comment ref="C135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C13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
新品确认价格8.14
</t>
        </r>
      </text>
    </comment>
    <comment ref="C13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C13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</t>
        </r>
      </text>
    </comment>
    <comment ref="C13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</t>
        </r>
      </text>
    </comment>
    <comment ref="H13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1月份对账单8.46
之前确认新品价格8.64
</t>
        </r>
      </text>
    </comment>
    <comment ref="H14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之前飞翔0.18
1.25入库荣亮0.18</t>
        </r>
      </text>
    </comment>
    <comment ref="H140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1月份对账单7.11
之前8.62</t>
        </r>
      </text>
    </comment>
    <comment ref="C14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阿良姐硅胶</t>
        </r>
      </text>
    </comment>
    <comment ref="H141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1月份对账单8.62
之前6.58</t>
        </r>
      </text>
    </comment>
    <comment ref="C14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阿良硅胶
</t>
        </r>
      </text>
    </comment>
    <comment ref="H14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1月份对账单6.58
之前7.11</t>
        </r>
      </text>
    </comment>
    <comment ref="C14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阿良硅胶
</t>
        </r>
      </text>
    </comment>
    <comment ref="C14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</commentList>
</comments>
</file>

<file path=xl/sharedStrings.xml><?xml version="1.0" encoding="utf-8"?>
<sst xmlns="http://schemas.openxmlformats.org/spreadsheetml/2006/main" count="7704" uniqueCount="2129">
  <si>
    <t xml:space="preserve">   </t>
  </si>
  <si>
    <t>换算成套的价格</t>
  </si>
  <si>
    <t>每箱所需数量</t>
  </si>
  <si>
    <t>现场</t>
  </si>
  <si>
    <t>仓库</t>
  </si>
  <si>
    <t>月初在库数</t>
  </si>
  <si>
    <t>总入库库数</t>
  </si>
  <si>
    <t>总出库库数</t>
  </si>
  <si>
    <t>月末在库数</t>
  </si>
  <si>
    <t>JAN</t>
  </si>
  <si>
    <t>品目</t>
  </si>
  <si>
    <t>货名</t>
  </si>
  <si>
    <t>辅料名</t>
  </si>
  <si>
    <t>单价元/枚</t>
  </si>
  <si>
    <t>厂商</t>
  </si>
  <si>
    <t>每pcs单价</t>
  </si>
  <si>
    <t>B</t>
  </si>
  <si>
    <t>CTN</t>
  </si>
  <si>
    <t>TOTAL</t>
  </si>
  <si>
    <t>シリコン</t>
  </si>
  <si>
    <t>002369</t>
  </si>
  <si>
    <t>シリコンバラン グリーン</t>
  </si>
  <si>
    <t>硅胶巴郎草</t>
  </si>
  <si>
    <t>硅胶巴郎草 外箱</t>
  </si>
  <si>
    <t>鑫泰</t>
  </si>
  <si>
    <t>硅胶巴郎草台纸</t>
  </si>
  <si>
    <t>2369#与2376#切角OPP袋</t>
  </si>
  <si>
    <t>羽智</t>
  </si>
  <si>
    <t>硅胶草/熊巴郎中袋17+4*10CM（2369#2376#通用）</t>
  </si>
  <si>
    <t>飞翔</t>
  </si>
  <si>
    <t>硅胶</t>
  </si>
  <si>
    <t>硅胶巴郎小草 粉色</t>
  </si>
  <si>
    <t>硅胶巴郎小草 橙色</t>
  </si>
  <si>
    <t>002376</t>
  </si>
  <si>
    <t>シリコンバラン ベア</t>
  </si>
  <si>
    <t>硅胶巴郎熊</t>
  </si>
  <si>
    <t>硅胶巴郎熊外箱</t>
  </si>
  <si>
    <t>硅胶巴郎熊台纸</t>
  </si>
  <si>
    <t>硅胶巴郎大熊 橙色</t>
  </si>
  <si>
    <t>硅胶巴郎大熊 粉色</t>
  </si>
  <si>
    <t>硅胶巴郎大熊 草绿色</t>
  </si>
  <si>
    <t>硅胶巴郎小熊 橙色</t>
  </si>
  <si>
    <t>硅胶巴郎小熊 粉色</t>
  </si>
  <si>
    <t>硅胶巴郎小熊 草绿色</t>
  </si>
  <si>
    <t>包装</t>
  </si>
  <si>
    <t>009207</t>
  </si>
  <si>
    <t>ちょこんとマヨカップ</t>
  </si>
  <si>
    <t>三个小兔子人</t>
  </si>
  <si>
    <t>三个小兔子人 外箱</t>
  </si>
  <si>
    <t>三个小兔子人 本体 粉</t>
  </si>
  <si>
    <t>三个小兔子人 本体 橘</t>
  </si>
  <si>
    <t>三个小兔子人 本体 绿</t>
  </si>
  <si>
    <t>三个小兔子人 吸塑</t>
  </si>
  <si>
    <t>三个小兔子人 内盒</t>
  </si>
  <si>
    <t>NB</t>
  </si>
  <si>
    <t>ペーパーカップ類</t>
  </si>
  <si>
    <t>009399</t>
  </si>
  <si>
    <t>ペーパーカップ２０個</t>
  </si>
  <si>
    <t>20P纸杯</t>
  </si>
  <si>
    <t>20P纸杯 外箱</t>
  </si>
  <si>
    <t>20P纸杯 OPP袋子</t>
  </si>
  <si>
    <t>PE 中袋 85*21CM 含印刷</t>
  </si>
  <si>
    <t>荣亮</t>
  </si>
  <si>
    <t>505044</t>
  </si>
  <si>
    <t>フレンチペーパーカップ20個</t>
  </si>
  <si>
    <t>铁塔杯</t>
  </si>
  <si>
    <t>铁塔杯 外箱</t>
  </si>
  <si>
    <t>铁塔杯 中袋不干胶</t>
  </si>
  <si>
    <t>铁塔杯 OPP袋子</t>
  </si>
  <si>
    <t>PE 中袋 85*21CM（5044#6090#5099#7516#2033#7615#7425#9464#1013#6027#2876#1839#7679#4115#4420#3499通用）</t>
  </si>
  <si>
    <t>铁塔杯 粉色</t>
  </si>
  <si>
    <t>天三</t>
  </si>
  <si>
    <t>铁塔杯 咖啡色</t>
  </si>
  <si>
    <t>505051</t>
  </si>
  <si>
    <t>ドット柄ペーパーカップ20個</t>
  </si>
  <si>
    <t>水点印刷杯</t>
  </si>
  <si>
    <t>水点印刷杯 外箱</t>
  </si>
  <si>
    <t>水点印刷杯 OPP袋子</t>
  </si>
  <si>
    <t>水点印刷杯 大红</t>
  </si>
  <si>
    <t>水点印刷杯 蓝色</t>
  </si>
  <si>
    <t>水点印刷杯 玖红</t>
  </si>
  <si>
    <t>水点印刷杯 绿色</t>
  </si>
  <si>
    <t>6090</t>
  </si>
  <si>
    <t>仮ギンガムレースカップ205ml20個</t>
  </si>
  <si>
    <t>新款蕾丝格子 印刷杯</t>
  </si>
  <si>
    <t>新款蕾丝 印刷杯外箱</t>
  </si>
  <si>
    <t>新款蕾丝 印刷杯中袋不干胶</t>
  </si>
  <si>
    <t>新款蕾丝 印刷杯 OPP袋子</t>
  </si>
  <si>
    <t>PE 中袋 85*21CM（5044#6090#5099#7516#2033#7615#7425#9464#1013#6027#2876#1839#7679#4115#通用）</t>
  </si>
  <si>
    <t>新款蕾丝 印刷杯 绿色</t>
  </si>
  <si>
    <t>新款蕾丝 印刷杯 粉色</t>
  </si>
  <si>
    <t>新款蕾丝 印刷杯 蓝色</t>
  </si>
  <si>
    <t>新款蕾丝 印刷杯 红色</t>
  </si>
  <si>
    <t>仮ペーパカップアニマル</t>
  </si>
  <si>
    <t>动物杯</t>
  </si>
  <si>
    <t>动物杯外箱</t>
  </si>
  <si>
    <t>05099</t>
  </si>
  <si>
    <t>动物杯中袋不干胶</t>
  </si>
  <si>
    <t>动物杯 OPP袋子</t>
  </si>
  <si>
    <t>动物杯  紫色</t>
  </si>
  <si>
    <t>动物杯  绿色</t>
  </si>
  <si>
    <t>动物杯  黄色</t>
  </si>
  <si>
    <t>动物杯  粉色</t>
  </si>
  <si>
    <t>17516</t>
  </si>
  <si>
    <t>仮　ペーパーカップ　くまモン柄</t>
  </si>
  <si>
    <t>熊型印刷纸杯</t>
  </si>
  <si>
    <t>熊型印刷纸杯外箱</t>
  </si>
  <si>
    <t>熊型印刷纸杯中袋不干胶</t>
  </si>
  <si>
    <t>熊型印刷纸杯OPP袋子</t>
  </si>
  <si>
    <t>仮ペーパーカップさくら　205ML　20個</t>
  </si>
  <si>
    <t>樱花印刷纸杯</t>
  </si>
  <si>
    <t>樱花印刷纸杯外箱</t>
  </si>
  <si>
    <t>樱花印刷纸杯中袋不干胶</t>
  </si>
  <si>
    <t>樱花印刷纸杯OPP袋子</t>
  </si>
  <si>
    <t>010340</t>
  </si>
  <si>
    <t>ペーパーカップ２０５ml３０個</t>
  </si>
  <si>
    <t>30P纸杯</t>
  </si>
  <si>
    <t>30P纸杯 外箱</t>
  </si>
  <si>
    <t>30P纸杯 OPP袋子</t>
  </si>
  <si>
    <t>PE 中袋 85*18+7+7cm 含印刷</t>
  </si>
  <si>
    <t>760016</t>
  </si>
  <si>
    <t>Ｇ＆Ｇペーパーカップ３０個</t>
  </si>
  <si>
    <t>G&amp;G 30P纸杯</t>
  </si>
  <si>
    <t>G&amp;G 31P纸杯外箱</t>
  </si>
  <si>
    <t>G&amp;G 30P纸杯OPP袋子</t>
  </si>
  <si>
    <t>PE 中袋 85*18+7+7cm  0016#0276#1896#通用）</t>
  </si>
  <si>
    <t>CFペーパーカップ30個</t>
  </si>
  <si>
    <t>CF 30P 纸杯</t>
  </si>
  <si>
    <t>CF 30P 纸杯外箱</t>
  </si>
  <si>
    <t>CF 30P 纸杯 OPP 袋子</t>
  </si>
  <si>
    <t>PE 中袋 85*18+7+7cm （0016#0276#1896#通用）</t>
  </si>
  <si>
    <t>DS</t>
  </si>
  <si>
    <t>91896</t>
  </si>
  <si>
    <t>取手付ペーパーカップ２０５ｍｌ　２０Ｐ</t>
  </si>
  <si>
    <t>DS 粘把杯</t>
  </si>
  <si>
    <t>DS 粘把杯 外箱</t>
  </si>
  <si>
    <t>DS 粘把杯 中袋不干胶</t>
  </si>
  <si>
    <t>DS 粘把杯 OPP袋子</t>
  </si>
  <si>
    <t>DS 粘把杯 粘把</t>
  </si>
  <si>
    <t>纸杯</t>
  </si>
  <si>
    <t>DS 粘把杯 已粘把</t>
  </si>
  <si>
    <t>93785</t>
  </si>
  <si>
    <t>柄付き紙コップ２０５ｍｌ　クラウン柄　２０個入</t>
  </si>
  <si>
    <t>皇冠印刷杯</t>
  </si>
  <si>
    <t>皇冠印刷杯 外箱</t>
  </si>
  <si>
    <t>皇冠印刷杯 中袋不干胶</t>
  </si>
  <si>
    <t>皇冠印刷杯 OPP袋</t>
  </si>
  <si>
    <t>牧亚</t>
  </si>
  <si>
    <t>PE 中袋 73*15.6+7.2+7.2cm（3792#0357#3785#通用）</t>
  </si>
  <si>
    <t>皇冠印刷杯 黑色</t>
  </si>
  <si>
    <t>皇冠印刷杯 蓝色</t>
  </si>
  <si>
    <t>皇冠印刷杯 红色</t>
  </si>
  <si>
    <t>皇冠印刷杯 土黄色</t>
  </si>
  <si>
    <t>93792</t>
  </si>
  <si>
    <t>柄付き紙コップ２０５ｍｌ　２トーン柄　２０個入</t>
  </si>
  <si>
    <t>四彩印刷杯</t>
  </si>
  <si>
    <t>四彩印刷杯 外箱</t>
  </si>
  <si>
    <t>四彩印刷杯 中袋不干胶</t>
  </si>
  <si>
    <t>四彩印刷杯 OPP袋</t>
  </si>
  <si>
    <t>四彩印刷杯 大红</t>
  </si>
  <si>
    <t>四彩印刷杯 深粉</t>
  </si>
  <si>
    <t>四彩印刷杯 浅粉</t>
  </si>
  <si>
    <t>四彩印刷杯 玖红</t>
  </si>
  <si>
    <t>05006</t>
  </si>
  <si>
    <t>仮カラーペーパーカップ</t>
  </si>
  <si>
    <t>五色纸杯</t>
  </si>
  <si>
    <t>五色纸杯 外箱</t>
  </si>
  <si>
    <t>五色纸杯 OPP袋子</t>
  </si>
  <si>
    <t>五色纸杯 粉红</t>
  </si>
  <si>
    <t>五色纸杯 紫色</t>
  </si>
  <si>
    <t>五色纸杯 蓝色</t>
  </si>
  <si>
    <t>五色纸杯 绿色</t>
  </si>
  <si>
    <t>五色纸杯 黄色</t>
  </si>
  <si>
    <t>010357</t>
  </si>
  <si>
    <t>ペーパーカップ４０個</t>
  </si>
  <si>
    <t>40P纸杯</t>
  </si>
  <si>
    <t>40P纸杯 外箱</t>
  </si>
  <si>
    <t>40P纸杯 中袋不干胶</t>
  </si>
  <si>
    <t>40P纸杯 OPP袋子</t>
  </si>
  <si>
    <t>SE</t>
  </si>
  <si>
    <t>522928</t>
  </si>
  <si>
    <t>Ｓペーパーカップ４０個</t>
  </si>
  <si>
    <t>SE 40P纸杯</t>
  </si>
  <si>
    <t>SE 40P纸杯 外箱</t>
  </si>
  <si>
    <t>SE 40P纸杯 OPP袋子</t>
  </si>
  <si>
    <t>PE 中袋 73*15.6+7.2+7.2cm含印刷</t>
  </si>
  <si>
    <t>55250</t>
  </si>
  <si>
    <t>カラー紙コップ　容量約２０５ｍｌ　各色５Ｐ　２５個入</t>
  </si>
  <si>
    <t>DS 五彩杯</t>
  </si>
  <si>
    <t>DS 五彩杯外箱</t>
  </si>
  <si>
    <t>DS 五彩杯 OPP袋子</t>
  </si>
  <si>
    <t>DS 五彩杯  黄色</t>
  </si>
  <si>
    <t>DS 五彩杯  粉色</t>
  </si>
  <si>
    <t>DS 五彩杯  橙色</t>
  </si>
  <si>
    <t>DS 五彩杯  蓝色</t>
  </si>
  <si>
    <t>DS 五彩杯  绿色</t>
  </si>
  <si>
    <t>OEM</t>
  </si>
  <si>
    <t>JP様分ペーパーカップ50個入　</t>
  </si>
  <si>
    <t>JP 50入纸杯</t>
  </si>
  <si>
    <t>JP 50入纸杯 外箱</t>
  </si>
  <si>
    <t>JP 51入纸杯</t>
  </si>
  <si>
    <t>JP 50入纸杯 隔板45*47CM</t>
  </si>
  <si>
    <t>JP 50入纸杯 中袋不干胶</t>
  </si>
  <si>
    <t>JP 50入纸杯 OPP袋子</t>
  </si>
  <si>
    <t>PE 中袋60*30+11.5+11.5cm</t>
  </si>
  <si>
    <t>05082</t>
  </si>
  <si>
    <t>ドット柄ペーパーカップ100ml 30個</t>
  </si>
  <si>
    <t xml:space="preserve">100ml 水点纸杯30P </t>
  </si>
  <si>
    <t>100ml 水点纸杯30P 外箱</t>
  </si>
  <si>
    <t xml:space="preserve">100ml 水点纸杯30P OPP袋子 </t>
  </si>
  <si>
    <t>PE 中袋 55*15+3.5+3.5cm含印刷</t>
  </si>
  <si>
    <t xml:space="preserve">100ml 水点纸杯31P </t>
  </si>
  <si>
    <t>100ml 水点纸杯30P 红底白点</t>
  </si>
  <si>
    <t xml:space="preserve">100ml 水点纸杯32P </t>
  </si>
  <si>
    <t>100ml 水点纸杯30P 蓝底白点</t>
  </si>
  <si>
    <t xml:space="preserve">100ml 水点纸杯33P </t>
  </si>
  <si>
    <t>100ml 水点纸杯30P 黄底白点</t>
  </si>
  <si>
    <t>4978446506034</t>
  </si>
  <si>
    <t>フレンチ柄ペーパーカップ100ml30個</t>
  </si>
  <si>
    <t xml:space="preserve">100ml 铁纸杯30P </t>
  </si>
  <si>
    <t>100ml 铁纸杯30P 外箱</t>
  </si>
  <si>
    <t>100ml 铁纸杯30P 中袋不干胶 取消</t>
  </si>
  <si>
    <t xml:space="preserve">100ml 铁纸杯30P OPP袋子 </t>
  </si>
  <si>
    <t>100ml 铁纸杯 白色</t>
  </si>
  <si>
    <t>100ml 铁纸杯 茶色</t>
  </si>
  <si>
    <t>CE-085　ペーパーカップ205ml　30P</t>
  </si>
  <si>
    <t>30P 入白杯</t>
  </si>
  <si>
    <t>30P 入白杯外箱</t>
  </si>
  <si>
    <t>30P 入白杯OPP袋</t>
  </si>
  <si>
    <t>80929</t>
  </si>
  <si>
    <t>4562246980929</t>
  </si>
  <si>
    <t>CE-086　ペーパーカップ205ml　50P</t>
  </si>
  <si>
    <t>50P 入白杯</t>
  </si>
  <si>
    <t>50P 入白杯外箱</t>
  </si>
  <si>
    <t>50P 入白杯隔板58*42CM</t>
  </si>
  <si>
    <t>50P 入白杯OPP袋</t>
  </si>
  <si>
    <t>016083</t>
  </si>
  <si>
    <t>レースペーパーカップ15個入</t>
  </si>
  <si>
    <t>15P 蕾丝杯</t>
  </si>
  <si>
    <t>15P 蕾丝杯 外箱</t>
  </si>
  <si>
    <t>15P 蕾丝杯 中袋不干胶</t>
  </si>
  <si>
    <t>15P 蕾丝杯 OPP袋子</t>
  </si>
  <si>
    <t>PE 中袋 67*21cm(6083#8789#9946#5670#3436#通用）</t>
  </si>
  <si>
    <t>16P 蕾丝杯</t>
  </si>
  <si>
    <t>15P 蕾丝杯 咖啡色（6083#5670#通用）</t>
  </si>
  <si>
    <t>17P 蕾丝杯</t>
  </si>
  <si>
    <t>15P 蕾丝杯 粉红色（6083#5670#通用）</t>
  </si>
  <si>
    <t>009979</t>
  </si>
  <si>
    <t>シリコンスプーン</t>
  </si>
  <si>
    <t>硅胶勺子</t>
  </si>
  <si>
    <t>硅胶勺子外箱</t>
  </si>
  <si>
    <t>硅胶勺子内盒（9979#6228#通用）</t>
  </si>
  <si>
    <t>硅胶勺子内盒用不干胶</t>
  </si>
  <si>
    <t>硅胶勺子OPP袋子</t>
  </si>
  <si>
    <t>硅胶勺子 透明红色（9979#6228#通用）</t>
  </si>
  <si>
    <t>硅胶勺子 黄色（9979#6228#通用）</t>
  </si>
  <si>
    <t>硅胶勺子 浅蓝色（9979#6228#通用）</t>
  </si>
  <si>
    <t>SF シリコンスプーンカラーアソート</t>
  </si>
  <si>
    <t>硅胶勺子透明OPP袋子（Ｗ50×Ｈ175+回折40ｍｍ）</t>
  </si>
  <si>
    <t>硅胶勺子OPP袋用不干胶</t>
  </si>
  <si>
    <t>客供</t>
  </si>
  <si>
    <t>硅胶勺子外箱用不干胶</t>
  </si>
  <si>
    <t>009993</t>
  </si>
  <si>
    <t>新シリコンキャップ付菜箸</t>
  </si>
  <si>
    <t>硅胶筷子</t>
  </si>
  <si>
    <t>硅胶筷子外箱</t>
  </si>
  <si>
    <t>硅胶筷子内盒（9993#5022#通用）</t>
  </si>
  <si>
    <t>硅胶筷子内盒不干胶</t>
  </si>
  <si>
    <t>硅胶筷子咖啡色台纸（9993#5022#通用）</t>
  </si>
  <si>
    <t>硅胶筷子OPP袋子</t>
  </si>
  <si>
    <t>硅胶筷子套 咖啡色</t>
  </si>
  <si>
    <t>硅胶筷子套 红色</t>
  </si>
  <si>
    <t>硅胶筷子套 绿色  取消</t>
  </si>
  <si>
    <t>长筷子 橙色头</t>
  </si>
  <si>
    <t>春晖</t>
  </si>
  <si>
    <t>长筷子 粉色头</t>
  </si>
  <si>
    <t>长筷子 绿色头</t>
  </si>
  <si>
    <t>032168</t>
  </si>
  <si>
    <t>レースシリコンカップ</t>
  </si>
  <si>
    <t>蕾丝硅胶杯 8号</t>
  </si>
  <si>
    <t>蕾丝硅胶杯8号外箱</t>
  </si>
  <si>
    <t>蕾丝硅胶杯8号内盒</t>
  </si>
  <si>
    <t>蕾丝硅胶杯8号OPP袋子</t>
  </si>
  <si>
    <t>PS 蕾丝硅胶杯8号吸塑</t>
  </si>
  <si>
    <t>东盛</t>
  </si>
  <si>
    <t>蕾丝硅胶杯 9号</t>
  </si>
  <si>
    <t>蕾丝硅胶杯 紫色</t>
  </si>
  <si>
    <t>蕾丝硅胶杯 10号</t>
  </si>
  <si>
    <t>蕾丝硅胶杯 粉红</t>
  </si>
  <si>
    <t>032175</t>
  </si>
  <si>
    <t>ﾗﾌﾞﾘｰﾗﾝﾁ ﾚｰｽｼﾘｺﾝｶｯﾌﾟ6号</t>
  </si>
  <si>
    <t>午餐系列蕾丝硅胶杯 6号</t>
  </si>
  <si>
    <t>午餐系列蕾丝硅胶杯 6号外箱</t>
  </si>
  <si>
    <t>午餐系列蕾丝硅胶杯 6号OPP袋子</t>
  </si>
  <si>
    <t>蕾丝6号杯吸塑（3个装）</t>
  </si>
  <si>
    <t>康盛</t>
  </si>
  <si>
    <t>午餐系列蕾丝硅胶杯 6号内盒</t>
  </si>
  <si>
    <t>午餐系列蕾丝硅胶杯 7号</t>
  </si>
  <si>
    <t>蕾丝硅胶杯 6号浅黄（2175#1015#9153#通用）</t>
  </si>
  <si>
    <t>午餐系列蕾丝硅胶杯 8号</t>
  </si>
  <si>
    <t>蕾丝硅胶杯 6号浅绿（2175#1015#9153#通用）</t>
  </si>
  <si>
    <t>午餐系列蕾丝硅胶杯 9号</t>
  </si>
  <si>
    <t>蕾丝硅胶杯 6号浅粉（2175#1015#9153#通用）</t>
  </si>
  <si>
    <t>51015</t>
  </si>
  <si>
    <t>仮ｶﾞｰﾙｽﾞﾗﾝﾁ ｼﾘｺﾝｶｯﾌﾟﾚｰｽ 6号</t>
  </si>
  <si>
    <t>GL硅胶蕾丝杯6号</t>
  </si>
  <si>
    <t>GL硅胶蕾丝杯6号 外箱</t>
  </si>
  <si>
    <t>GL硅胶蕾丝杯6号 OPP袋子</t>
  </si>
  <si>
    <t>GL硅胶蕾丝杯6号 台纸</t>
  </si>
  <si>
    <t>8号折边罩</t>
  </si>
  <si>
    <t>优华</t>
  </si>
  <si>
    <t>GL硅胶蕾丝杯6号 内盒</t>
  </si>
  <si>
    <t>GL硅胶蕾丝杯7号</t>
  </si>
  <si>
    <t>蕾丝硅胶杯 6号浅黄（2175#1015#通用）</t>
  </si>
  <si>
    <t>GL硅胶蕾丝杯8号</t>
  </si>
  <si>
    <t>蕾丝硅胶杯 6号浅绿（2175#1015#通用）</t>
  </si>
  <si>
    <t>GL硅胶蕾丝杯9号</t>
  </si>
  <si>
    <t>蕾丝硅胶杯 6号浅粉（2175#1015#通用）</t>
  </si>
  <si>
    <t>032137</t>
  </si>
  <si>
    <t>ﾗﾌﾞﾘｰﾗﾝﾁ ｼﾘｺﾝﾊﾞﾗﾝ ﾊｰﾄ</t>
  </si>
  <si>
    <t>午餐系列硅胶巴郎爱心</t>
  </si>
  <si>
    <t>午餐系列硅胶巴郎爱心外箱</t>
  </si>
  <si>
    <t>午餐系列硅胶巴郎爱心台纸</t>
  </si>
  <si>
    <t>午餐系列硅胶巴郎爱心蕾丝OPP袋子</t>
  </si>
  <si>
    <t>PE 中袋 17+4*11CM（2137#2144#通用）</t>
  </si>
  <si>
    <t>午餐系列硅胶巴郎爱心中袋不干胶</t>
  </si>
  <si>
    <t>硅胶巴郎爱心 粉红</t>
  </si>
  <si>
    <t>硅胶巴郎爱心 黄色</t>
  </si>
  <si>
    <t>硅胶巴郎爱心 浅绿</t>
  </si>
  <si>
    <t>51046</t>
  </si>
  <si>
    <t>仮ｶﾞｰﾙｽﾞﾗﾝﾁ ｼﾘｺﾝﾊﾞﾗﾝ ﾌﾟﾘﾃｨ</t>
  </si>
  <si>
    <t>GL　硅胶心形巴郎</t>
  </si>
  <si>
    <t>GL　硅胶心形巴郎外箱</t>
  </si>
  <si>
    <t>GL　硅胶心形巴郎OPP袋子</t>
  </si>
  <si>
    <t>GL　硅胶心形巴郎台纸</t>
  </si>
  <si>
    <t>硅胶草巴郎PE中袋 21+4*13.5CM</t>
  </si>
  <si>
    <t>GL　硅胶心形巴郎中袋不干胶</t>
  </si>
  <si>
    <t>032144</t>
  </si>
  <si>
    <t>ﾗﾌﾞﾘｰﾗﾝﾁ ｼﾘｺﾝﾊﾞﾗﾝ ﾚｰｽ</t>
  </si>
  <si>
    <t>午餐系列硅胶巴郎蕾丝</t>
  </si>
  <si>
    <t>午餐系列硅胶巴郎蕾丝外箱</t>
  </si>
  <si>
    <t>午餐系列硅胶巴郎蕾丝台纸</t>
  </si>
  <si>
    <t>午餐系列硅胶巴郎蕾丝中袋不干胶</t>
  </si>
  <si>
    <t>硅胶巴郎蕾丝 粉红</t>
  </si>
  <si>
    <t>硅胶巴郎蕾丝 黄色</t>
  </si>
  <si>
    <t>硅胶巴郎蕾丝 浅绿</t>
  </si>
  <si>
    <t>020363</t>
  </si>
  <si>
    <t>【IY様分】お正月用ｼﾘｺﾝ製おかずｶｯﾌﾟ赤・黒</t>
  </si>
  <si>
    <t>IY正月用 硅胶9号杯</t>
  </si>
  <si>
    <t>IY正月用 硅胶9号杯外箱</t>
  </si>
  <si>
    <t>IY正月用 硅胶9号杯袋子</t>
  </si>
  <si>
    <t>MARUKI 9号杯吸塑（2个装）（2630#7096#2614#2746#0363#3049#通用）</t>
  </si>
  <si>
    <t>IY正月用 硅胶9号杯 内盒</t>
  </si>
  <si>
    <t>IY正月用 硅胶9号杯 内盒不干胶</t>
  </si>
  <si>
    <t>IY正月用 硅胶9号杯外箱不干胶</t>
  </si>
  <si>
    <t>IY正月用 硅胶10号杯</t>
  </si>
  <si>
    <t>硅胶9号杯 黑色</t>
  </si>
  <si>
    <t>IY正月用 硅胶11号杯</t>
  </si>
  <si>
    <t>硅胶9号杯 红色</t>
  </si>
  <si>
    <t>青島</t>
  </si>
  <si>
    <t>017653</t>
  </si>
  <si>
    <t>Ｓすりこぎ１８㎝</t>
  </si>
  <si>
    <t>18捣棒</t>
  </si>
  <si>
    <t>18cm捣棒的OPP袋子（最新改版）</t>
  </si>
  <si>
    <t>017660</t>
  </si>
  <si>
    <t>Ｓすりこぎ２４㎝</t>
  </si>
  <si>
    <t>24捣棒</t>
  </si>
  <si>
    <t>24捣棒的OPP袋子（最新改版）</t>
  </si>
  <si>
    <t>绳子带子</t>
  </si>
  <si>
    <t>东莞大朗</t>
  </si>
  <si>
    <t>017677</t>
  </si>
  <si>
    <t>めん棒約33㎝</t>
  </si>
  <si>
    <t>33面棒</t>
  </si>
  <si>
    <t>33cm面棒的袋子（最新改版）</t>
  </si>
  <si>
    <t>032335</t>
  </si>
  <si>
    <t>ｼﾘｺﾝ製ﾗﾝﾁﾍﾞﾙﾄ ｼﾞｭｴﾘｰ</t>
  </si>
  <si>
    <t xml:space="preserve">硅胶饭盒带宝石 爱心装饰 </t>
  </si>
  <si>
    <t>硅胶饭盒带宝石 爱心装饰外箱</t>
  </si>
  <si>
    <t>硅胶饭盒带宝石 爱心装饰内盒</t>
  </si>
  <si>
    <t xml:space="preserve">硅胶饭盒带宝石 爱心装饰台纸 </t>
  </si>
  <si>
    <t>硅胶饭盒袋  宝石 爱心装饰 OPP袋子</t>
  </si>
  <si>
    <t xml:space="preserve">硅胶饭盒带   </t>
  </si>
  <si>
    <t>硅胶饭盒带    宝石装饰</t>
  </si>
  <si>
    <t xml:space="preserve">硅胶饭盒带    爱心装饰 </t>
  </si>
  <si>
    <t>032465</t>
  </si>
  <si>
    <t>シリコン製ランチベルト２個入</t>
  </si>
  <si>
    <t>硅胶饭盒带</t>
  </si>
  <si>
    <t>硅胶饰品带外箱</t>
  </si>
  <si>
    <t>硅胶饰品带内盒</t>
  </si>
  <si>
    <t>硅胶饰品带台纸</t>
  </si>
  <si>
    <t>硅胶饰品带OPP袋子</t>
  </si>
  <si>
    <t>硅胶饰品带 粉色</t>
  </si>
  <si>
    <t>硅胶饰品带 茶色</t>
  </si>
  <si>
    <t>硅胶饰品 爱心粉色</t>
  </si>
  <si>
    <t>硅胶饰品 熊头茶色</t>
  </si>
  <si>
    <t>仮フタ付きランチカップ白無地</t>
  </si>
  <si>
    <t xml:space="preserve">白色带盖午餐杯 </t>
  </si>
  <si>
    <t>白色带盖午餐杯  外箱</t>
  </si>
  <si>
    <t>32588</t>
  </si>
  <si>
    <t>白色带盖午餐杯  内盒</t>
  </si>
  <si>
    <t>PET杯盖 直径7.5CM （2588#3745#5229#2564#2595#8504#8856#8863#6852#1143#7354#3412#通用）</t>
  </si>
  <si>
    <t>白色带盖午餐杯 OPP袋子</t>
  </si>
  <si>
    <t>白色带盖午餐杯 本体（2588#5229#通用）</t>
  </si>
  <si>
    <t>55229</t>
  </si>
  <si>
    <t>フタ付ホワイトペーパーカップ１４０ｍｌ　８個入</t>
  </si>
  <si>
    <t>DS 午餐杯</t>
  </si>
  <si>
    <t>DS 145ML午餐杯外箱 67.5*41.5*63</t>
  </si>
  <si>
    <t>DS 145ML午餐杯内盒</t>
  </si>
  <si>
    <t>DS 145ML午餐杯OPP袋子</t>
  </si>
  <si>
    <t>白色带盖午餐杯145ML 本体（2588#5229#通用）</t>
  </si>
  <si>
    <t>仮フタ付きランチカップフレンチ柄</t>
  </si>
  <si>
    <t>铁塔图案带盖午餐杯</t>
  </si>
  <si>
    <t>铁塔图案带盖午餐杯 外箱</t>
  </si>
  <si>
    <t>铁塔图案带盖午餐杯 内盒</t>
  </si>
  <si>
    <t>铁塔图案带盖午餐杯 OPP袋子</t>
  </si>
  <si>
    <t>铁塔图案带盖午餐杯 咖啡色</t>
  </si>
  <si>
    <t>铁塔图案带盖午餐杯 中黄色</t>
  </si>
  <si>
    <t xml:space="preserve">32564
</t>
  </si>
  <si>
    <t>フタ付きランチカップ</t>
  </si>
  <si>
    <t>老款水点午餐杯</t>
  </si>
  <si>
    <t>老款水点午餐杯 外箱</t>
  </si>
  <si>
    <t>老款水点午餐杯 内盒</t>
  </si>
  <si>
    <t>PET杯盖 直径7.5CM（2588#3745#5229#2564#2595#8504#8856#8863#6852#1143#7354#3412#通用）</t>
  </si>
  <si>
    <t>老款水点午餐杯 OPP袋子</t>
  </si>
  <si>
    <t>老款水点午餐杯 黄红点</t>
  </si>
  <si>
    <t>老款水点午餐杯 黄绿点</t>
  </si>
  <si>
    <t>035213</t>
  </si>
  <si>
    <t>シリコンチョコトレー</t>
  </si>
  <si>
    <t>硅胶巧克力托盘</t>
  </si>
  <si>
    <t>硅胶棒冰盒 外箱</t>
  </si>
  <si>
    <t>硅胶棒冰盒 内盒</t>
  </si>
  <si>
    <t>硅胶棒冰盒 OPP袋子</t>
  </si>
  <si>
    <t>硅胶棒冰盒 小棍子</t>
  </si>
  <si>
    <t>硅胶棒冰盒 吸塑</t>
  </si>
  <si>
    <t>980292</t>
  </si>
  <si>
    <t>4978446980292</t>
  </si>
  <si>
    <t>業務用紙コップ</t>
  </si>
  <si>
    <t>业务用杯100P</t>
  </si>
  <si>
    <t>业务用杯100P 外箱</t>
  </si>
  <si>
    <t>业务用杯100P OPP袋子</t>
  </si>
  <si>
    <t>広州</t>
  </si>
  <si>
    <t>038344</t>
  </si>
  <si>
    <t>Ｓクックガード 700390SE</t>
  </si>
  <si>
    <t>700390SE</t>
  </si>
  <si>
    <t>700390SE OPP袋</t>
  </si>
  <si>
    <t>シリコンキッチンマット丸型１枚入</t>
  </si>
  <si>
    <t>圆型垫片</t>
  </si>
  <si>
    <t>圆型垫片外箱</t>
  </si>
  <si>
    <t>503521</t>
  </si>
  <si>
    <t>圆型垫片内盒</t>
  </si>
  <si>
    <t>157g/白台纸  22*24 mm（03521#5210#5227#10739#9022#5234#5241#通用）</t>
  </si>
  <si>
    <t>紫丹</t>
  </si>
  <si>
    <t>圆型垫片OPP袋子</t>
  </si>
  <si>
    <t>圆型垫片 黄绿(03521#0739#5234#通用)</t>
  </si>
  <si>
    <t>圆型垫片 紫红(03521#0739#5210#9022#通用)</t>
  </si>
  <si>
    <t>圆型垫片 黑色（03521#5227#通用）</t>
  </si>
  <si>
    <t>CD</t>
  </si>
  <si>
    <t>010739</t>
  </si>
  <si>
    <t>Ｂシリコンキッチンマット丸型</t>
  </si>
  <si>
    <t>065210</t>
  </si>
  <si>
    <t>ｼﾘｺﾝﾏﾙﾁﾏｯﾄIH用2枚入ﾋﾟﾝｸ</t>
  </si>
  <si>
    <t>IH 圆形垫片粉色2枚入</t>
  </si>
  <si>
    <t>IH 圆形垫片粉色2枚入外箱</t>
  </si>
  <si>
    <t>IH 圆形垫片粉色2枚入内盒</t>
  </si>
  <si>
    <t>IH 圆形垫片粉色2枚入OPP袋子</t>
  </si>
  <si>
    <t>065227</t>
  </si>
  <si>
    <t>ｼﾘｺﾝﾏﾙﾁﾏｯﾄIH用2枚入ﾌﾞﾗｯｸ</t>
  </si>
  <si>
    <t>IH 圆形垫片  黑色2枚入</t>
  </si>
  <si>
    <t>IH 圆形垫片  黑色2枚入外箱</t>
  </si>
  <si>
    <t>IH 圆形垫片  黑色2枚入内盒</t>
  </si>
  <si>
    <t>IH 圆形垫片  黑色2枚入OPP袋子</t>
  </si>
  <si>
    <t>19022</t>
  </si>
  <si>
    <t xml:space="preserve">4571258019022
</t>
  </si>
  <si>
    <t>ﾅﾌｺ　ｼﾘｺﾝﾏﾙﾁﾏｯﾄIH用2枚入PK</t>
  </si>
  <si>
    <t>IH 圆形垫片  透明粉色2枚入外箱</t>
  </si>
  <si>
    <t>IH 圆形垫片  透明粉色2枚入内盒</t>
  </si>
  <si>
    <t>IH 圆形垫片  透明粉色2枚入OPP袋子</t>
  </si>
  <si>
    <t>圆型垫片 透明粉色</t>
  </si>
  <si>
    <t>065234</t>
  </si>
  <si>
    <t>ｼﾘｺﾝﾏﾙﾁﾏｯﾄIH用2枚入ｸﾞﾘｰﾝ</t>
  </si>
  <si>
    <t>IH 圆形垫片  绿色2枚入</t>
  </si>
  <si>
    <t>IH 圆形垫片  绿色2枚入外箱</t>
  </si>
  <si>
    <t>IH 圆形垫片  绿色2枚入内盒</t>
  </si>
  <si>
    <t>IH 圆形垫片  绿色2枚入OPP袋子</t>
  </si>
  <si>
    <t>IH 圆形垫片  绿色3枚入</t>
  </si>
  <si>
    <t>シリコンキッチンマット角型１枚入</t>
  </si>
  <si>
    <t>方型垫片</t>
  </si>
  <si>
    <t>方型垫片外箱</t>
  </si>
  <si>
    <t>503514</t>
  </si>
  <si>
    <t>方型垫片内箱</t>
  </si>
  <si>
    <t>方型垫片中袋不干胶</t>
  </si>
  <si>
    <t>方型垫片31*31台纸</t>
  </si>
  <si>
    <t>方型垫片OPP袋子</t>
  </si>
  <si>
    <t>广欣</t>
  </si>
  <si>
    <t>方型垫片PE中袋48*34.5CM（03514#50003#50009#50005#通用）</t>
  </si>
  <si>
    <t>方型垫片 透明粉</t>
  </si>
  <si>
    <t>方型垫片 透明绿</t>
  </si>
  <si>
    <t>方型垫片 透明白</t>
  </si>
  <si>
    <t>065241</t>
  </si>
  <si>
    <t>ｼﾘｺﾝﾏﾙﾁﾏｯﾄﾚﾝｼﾞ用ﾋﾟﾝｸ</t>
  </si>
  <si>
    <t>高额方形垫片 粉色</t>
  </si>
  <si>
    <t>高额方形垫片 粉色外箱</t>
  </si>
  <si>
    <t>高额方形垫片 粉色OPP袋子</t>
  </si>
  <si>
    <t>157g/白台纸  31*31 mm+刀模</t>
  </si>
  <si>
    <t>中袋</t>
  </si>
  <si>
    <t>高额方形垫片 粉色中袋不干胶</t>
  </si>
  <si>
    <t>065258</t>
  </si>
  <si>
    <t>ｼﾘｺﾝﾏﾙﾁﾏｯﾄﾚﾝｼﾞ用ｸﾞﾘｰﾝ</t>
  </si>
  <si>
    <t>高额方形垫片 绿色</t>
  </si>
  <si>
    <t>高额方形垫片 外箱</t>
  </si>
  <si>
    <t>高额方形垫片 绿色OPP袋子</t>
  </si>
  <si>
    <t>高额方形垫片 绿色中袋不干胶</t>
  </si>
  <si>
    <t>065265</t>
  </si>
  <si>
    <t>ｼﾘｺﾝﾏﾙﾁﾏｯﾄﾚﾝｼﾞ用ﾎﾜｲﾄ</t>
  </si>
  <si>
    <t>高额方形垫片 白色</t>
  </si>
  <si>
    <t>高额方形垫片 白色外箱</t>
  </si>
  <si>
    <t>高额方形垫片 白色OPP袋子</t>
  </si>
  <si>
    <t>高额方形垫片 白色中袋不干胶</t>
  </si>
  <si>
    <t>065418</t>
  </si>
  <si>
    <t>ﾗｸﾗｸﾏﾏｼﾘｺﾝｶｯﾌﾟ深型６号</t>
  </si>
  <si>
    <t>深型蛋糕杯 6号</t>
  </si>
  <si>
    <t>深型蛋糕杯 6号 外箱</t>
  </si>
  <si>
    <t>深型蛋糕杯 6号 内盒</t>
  </si>
  <si>
    <t>深型蛋糕杯 6号 台纸</t>
  </si>
  <si>
    <t>深型6号三折边吸塑</t>
  </si>
  <si>
    <t>深型蛋糕杯 6号 绿色</t>
  </si>
  <si>
    <t>深型蛋糕杯 6号 红色</t>
  </si>
  <si>
    <t>深型蛋糕杯 6号 黄色</t>
  </si>
  <si>
    <t>深型蛋糕杯 6号 粉色</t>
  </si>
  <si>
    <t>065425</t>
  </si>
  <si>
    <t>ﾗｸﾗｸﾏﾏｼﾘｺﾝｶｯﾌﾟ深型８号</t>
  </si>
  <si>
    <t>深型蛋糕杯 8号</t>
  </si>
  <si>
    <t>深型蛋糕杯 8号 外箱</t>
  </si>
  <si>
    <t>深型蛋糕杯 8号 内盒</t>
  </si>
  <si>
    <t>深型蛋糕杯 8号 台纸</t>
  </si>
  <si>
    <t>深型8号三折边吸塑</t>
  </si>
  <si>
    <t>深型蛋糕杯 8号 粉红</t>
  </si>
  <si>
    <t>深型蛋糕杯 8号 橙色</t>
  </si>
  <si>
    <t>深型蛋糕杯 8号 黄绿</t>
  </si>
  <si>
    <t>065432</t>
  </si>
  <si>
    <t>ﾗｸﾗｸﾏﾏｼﾘｺﾝｶｯﾌﾟ深型９号</t>
  </si>
  <si>
    <t>深型蛋糕杯 9号</t>
  </si>
  <si>
    <t>深型蛋糕杯 9号 外箱</t>
  </si>
  <si>
    <t>深型蛋糕杯 9号 内盒</t>
  </si>
  <si>
    <t>深型蛋糕杯 9号 台纸</t>
  </si>
  <si>
    <t>9号三折边吸塑（5432#1022#通用）</t>
  </si>
  <si>
    <t>深型蛋糕杯 9号 黄绿</t>
  </si>
  <si>
    <t>深型蛋糕杯 9号 粉红</t>
  </si>
  <si>
    <t>51022</t>
  </si>
  <si>
    <t>仮ｶﾞｰﾙｽﾞﾗﾝﾁ ｼﾘｺﾝｶｯﾌﾟﾚｰｽ 8号</t>
  </si>
  <si>
    <t>GL硅胶蕾丝杯8号 外箱</t>
  </si>
  <si>
    <t>GL硅胶蕾丝杯8号 内盒</t>
  </si>
  <si>
    <t>GL硅胶蕾丝杯8号 台纸</t>
  </si>
  <si>
    <t>シリコンおかずカップ６号</t>
  </si>
  <si>
    <t>硅胶杯 6号</t>
  </si>
  <si>
    <t>硅胶杯 6号外箱49.5*43.5*53.5</t>
  </si>
  <si>
    <t>502616</t>
  </si>
  <si>
    <t>硅胶杯 6号内盒</t>
  </si>
  <si>
    <t>MARUKI 6号杯吸塑（4个装）（2616#2591#7072#5012#2715#2760#通用）</t>
  </si>
  <si>
    <t>硅胶杯 6号OPP袋子</t>
  </si>
  <si>
    <t>硅胶杯 6号 浅蓝（2616#7072#5012#通用）</t>
  </si>
  <si>
    <t>硅胶杯 6号 橙色（2616#7072#5012#通用）</t>
  </si>
  <si>
    <t>硅胶杯 6号 粉红（2616#7072#5012#通用）</t>
  </si>
  <si>
    <t>硅胶杯 6号 浅绿（2616#7072#5012#通用）</t>
  </si>
  <si>
    <t>22591</t>
  </si>
  <si>
    <t>SEシリコンおかずカップ６号</t>
  </si>
  <si>
    <t>SE 硅胶杯 6号</t>
  </si>
  <si>
    <t>SE 硅胶杯 6号 外箱</t>
  </si>
  <si>
    <t>SE 硅胶杯 6号 内盒</t>
  </si>
  <si>
    <t>SE 硅胶杯 6号 OPP袋子</t>
  </si>
  <si>
    <t>MARUKI 6号杯吸塑（4个装）（2616#2591#7072#5012#2715#通用）</t>
  </si>
  <si>
    <t>硅胶杯 6号 浅蓝（2591#04123通用）</t>
  </si>
  <si>
    <t>硅胶杯</t>
  </si>
  <si>
    <t>硅胶杯 6号 橙色（2591#04123通用）</t>
  </si>
  <si>
    <t>硅胶杯 6号 粉红（2591#04123通用）</t>
  </si>
  <si>
    <t>硅胶杯 6号 浅绿（2591#04123通用）</t>
  </si>
  <si>
    <t>207072</t>
  </si>
  <si>
    <t>BEシリコカップ６号　４Ｐ</t>
  </si>
  <si>
    <t>BE 硅胶6号杯</t>
  </si>
  <si>
    <t>BE 硅胶6号杯 外箱</t>
  </si>
  <si>
    <t>BE 硅胶6号杯 内盒</t>
  </si>
  <si>
    <t>BE 硅胶6号杯 OPP袋子</t>
  </si>
  <si>
    <t>硅胶杯 6号 浅蓝（2616#2591#7072#5012#通用）</t>
  </si>
  <si>
    <t>硅胶杯 6号 橙色（2616#2591#7072#5012#通用）</t>
  </si>
  <si>
    <t>硅胶杯 6号 粉红（2616#2591#7072#5012#通用）</t>
  </si>
  <si>
    <t>硅胶杯 6号 浅绿（2616#2591#7072#5012#通用）</t>
  </si>
  <si>
    <t>065012</t>
  </si>
  <si>
    <t>ﾗﾝﾁﾃﾞｺｼﾘｺﾝお弁当ｶｯﾌﾟﾊﾟｽﾃﾙ６号</t>
  </si>
  <si>
    <t>硅胶杯 6号外箱</t>
  </si>
  <si>
    <t>502715</t>
  </si>
  <si>
    <t>シリコンおかずカップビビッド６号</t>
  </si>
  <si>
    <t>硅胶蛋糕杯 6号</t>
  </si>
  <si>
    <t>硅胶蛋糕杯 6号外箱</t>
  </si>
  <si>
    <t>硅胶蛋糕杯 6号内盒</t>
  </si>
  <si>
    <t>硅胶蛋糕杯 6号OPP袋子</t>
  </si>
  <si>
    <t>硅胶杯 6号 大红（0072#2715通用）</t>
  </si>
  <si>
    <t>硅胶杯 6号 深绿（0072#2715通用）</t>
  </si>
  <si>
    <t>硅胶杯 6号 深黄（0072#2715通用）</t>
  </si>
  <si>
    <t>硅胶杯 6号 紫色（0072#2715通用）</t>
  </si>
  <si>
    <t>502623</t>
  </si>
  <si>
    <t>シリコンおかずカップ８号</t>
  </si>
  <si>
    <t>硅胶杯 8号</t>
  </si>
  <si>
    <t>硅胶杯 8号外箱</t>
  </si>
  <si>
    <t>硅胶杯 8号内盒</t>
  </si>
  <si>
    <t>硅胶杯 8号OPP袋子</t>
  </si>
  <si>
    <t>MARUKI 8号杯吸塑（3个装）（2623#2607#5029#7089#2722#3025#2777#通用）</t>
  </si>
  <si>
    <t>硅胶杯 8号 柠檬黄（2623#2607#5029#7089#3025#通用）</t>
  </si>
  <si>
    <t>硅胶杯 8号 粉红（2623#2607#5029#7089#3025#通用）</t>
  </si>
  <si>
    <t>硅胶杯 8号 浅兰（2623#2607#5029#7089#3025#通用）</t>
  </si>
  <si>
    <t>22607</t>
  </si>
  <si>
    <t>SEシリコンおかずカップ８号</t>
  </si>
  <si>
    <t>SE 硅胶杯 8号</t>
  </si>
  <si>
    <t>SE 硅胶杯 8号 外箱</t>
  </si>
  <si>
    <t>SE 硅胶杯 8号 内盒</t>
  </si>
  <si>
    <t>SE 硅胶杯 8号 OPP袋子</t>
  </si>
  <si>
    <t>065029</t>
  </si>
  <si>
    <t>ﾗﾝﾁﾃﾞｺｼﾘｺﾝお弁当ｶｯﾌﾟﾊﾟｽﾃﾙ８号</t>
  </si>
  <si>
    <t>207089</t>
  </si>
  <si>
    <t>BEシリコカップ８号　３Ｐ</t>
  </si>
  <si>
    <t>BE 硅胶8号杯</t>
  </si>
  <si>
    <t>BE 硅胶8号杯 外箱</t>
  </si>
  <si>
    <t>BE 硅胶8号杯 内盒</t>
  </si>
  <si>
    <t>BE 硅胶8号杯 OPP袋子</t>
  </si>
  <si>
    <t>シリコンおかずカップビビッド８号</t>
  </si>
  <si>
    <t>硅胶蛋糕杯 8号</t>
  </si>
  <si>
    <t>硅胶蛋糕杯 8号外箱</t>
  </si>
  <si>
    <t>502722</t>
  </si>
  <si>
    <t>硅胶蛋糕杯 8号内盒</t>
  </si>
  <si>
    <t>硅胶蛋糕杯 8号OPP袋子</t>
  </si>
  <si>
    <t>硅胶杯 8号  大红</t>
  </si>
  <si>
    <t>硅胶杯 8号 深黄</t>
  </si>
  <si>
    <t>硅胶杯  8号 深绿</t>
  </si>
  <si>
    <t>シリコンおかずカップ９号</t>
  </si>
  <si>
    <t>硅胶杯 9号</t>
  </si>
  <si>
    <t>硅胶杯 9号外箱</t>
  </si>
  <si>
    <t>502630</t>
  </si>
  <si>
    <t>硅胶杯 9号内盒</t>
  </si>
  <si>
    <t>硅胶杯 9号OPP袋子</t>
  </si>
  <si>
    <t>硅胶杯 9号 粉红（2630#7096#2614#3049#通用）</t>
  </si>
  <si>
    <t>硅胶杯 9号 浅绿（2630#7096#2614#3049#通用）</t>
  </si>
  <si>
    <t>207096</t>
  </si>
  <si>
    <t>BEシリコカップ９号　２Ｐ</t>
  </si>
  <si>
    <t>BE 硅胶9号杯</t>
  </si>
  <si>
    <t>BE 硅胶9号杯 外箱</t>
  </si>
  <si>
    <t>BE 硅胶9号杯 内盒</t>
  </si>
  <si>
    <t>BE 硅胶9号杯 OPP袋子</t>
  </si>
  <si>
    <t>22614</t>
  </si>
  <si>
    <t>SEシリコンおかずカップ９号</t>
  </si>
  <si>
    <t>SE 硅胶杯 9号</t>
  </si>
  <si>
    <t>SE 硅胶杯 9号 外箱</t>
  </si>
  <si>
    <t>SE 硅胶杯 9号 内盒</t>
  </si>
  <si>
    <t>SE 硅胶杯 9号 OPP袋子</t>
  </si>
  <si>
    <t>502746</t>
  </si>
  <si>
    <t>シリコンおかずカップ９号赤・黒各1枚</t>
  </si>
  <si>
    <t>硅胶杯 9号 OPP袋子</t>
  </si>
  <si>
    <t>硅胶杯 9号 大红</t>
  </si>
  <si>
    <t>硅胶杯 9号 黑色</t>
  </si>
  <si>
    <t>502678</t>
  </si>
  <si>
    <t>シリコンおかずカップ小判</t>
  </si>
  <si>
    <t>硅胶杯 小判</t>
  </si>
  <si>
    <t>硅胶杯 小判外箱</t>
  </si>
  <si>
    <t>硅胶杯 小判内盒</t>
  </si>
  <si>
    <t>硅胶杯 小判OPP袋子</t>
  </si>
  <si>
    <t>小判吸塑（2678#2621#5036#2739#通用）</t>
  </si>
  <si>
    <t>硅胶杯 小判 粉色（2678#2621#5036#通用）</t>
  </si>
  <si>
    <t>硅胶杯 小判 浅绿（2678#2621#5036#通用）</t>
  </si>
  <si>
    <t>硅胶杯 小判 橙色（2678#2621#5036#通用）</t>
  </si>
  <si>
    <t>22621</t>
  </si>
  <si>
    <t>SEシリコンおかずカップ小判</t>
  </si>
  <si>
    <t>SE 硅胶杯 小判</t>
  </si>
  <si>
    <t>SE 硅胶杯 小判 外箱</t>
  </si>
  <si>
    <t>SE 硅胶杯 小判 内盒</t>
  </si>
  <si>
    <t>SE 硅胶杯 小判 OPP袋子</t>
  </si>
  <si>
    <t>065036</t>
  </si>
  <si>
    <t>ﾗﾝﾁﾃﾞｺｼﾘｺﾝお弁当ｶｯﾌﾟﾊﾟｽﾃﾙ小判</t>
  </si>
  <si>
    <t>502739</t>
  </si>
  <si>
    <t>シリコンおかずカップビビッド小判</t>
  </si>
  <si>
    <t>硅胶蛋糕杯 小判</t>
  </si>
  <si>
    <t>硅胶蛋糕杯外箱</t>
  </si>
  <si>
    <t>硅胶蛋糕杯内盒</t>
  </si>
  <si>
    <t>硅胶蛋糕杯OPP袋子</t>
  </si>
  <si>
    <t>硅胶杯 小判 深绿</t>
  </si>
  <si>
    <t>硅胶杯 小判 大红</t>
  </si>
  <si>
    <t>硅胶杯 小判 深黄</t>
  </si>
  <si>
    <t>502647</t>
  </si>
  <si>
    <t>シリコンおかずカップ４号</t>
  </si>
  <si>
    <t>硅胶杯 4号</t>
  </si>
  <si>
    <t>硅胶杯 4号外箱 51.5*42.5*47.5</t>
  </si>
  <si>
    <t>硅胶杯 4号内盒</t>
  </si>
  <si>
    <t>硅胶杯 4号OPP袋子</t>
  </si>
  <si>
    <t>MARUKI 4号杯吸塑（5个装）（2584#2647#2753#通用</t>
  </si>
  <si>
    <t>硅胶杯 4号 粉红</t>
  </si>
  <si>
    <t>硅胶杯 4号 橙色</t>
  </si>
  <si>
    <t>硅胶杯 4号 浅蓝</t>
  </si>
  <si>
    <t>硅胶杯 4号 柠檬黄</t>
  </si>
  <si>
    <t>硅胶杯 4号 浅绿</t>
  </si>
  <si>
    <t>22584</t>
  </si>
  <si>
    <t>SEシリコンおかずカップ４号</t>
  </si>
  <si>
    <t>SE 硅胶杯 4号</t>
  </si>
  <si>
    <t>SE 硅胶杯 4号 外箱</t>
  </si>
  <si>
    <t>SE 硅胶杯 4号 内盒</t>
  </si>
  <si>
    <t>SE 硅胶杯 4号 OPP袋子</t>
  </si>
  <si>
    <t>硅胶杯 4号 粉红M4号新色</t>
  </si>
  <si>
    <t>硅胶杯 4号 橙色M4号新色</t>
  </si>
  <si>
    <t>硅胶杯 4号 浅蓝M4号新色</t>
  </si>
  <si>
    <t>硅胶杯 4号 柠檬黄M4号新色</t>
  </si>
  <si>
    <t>硅胶杯 4号 浅绿M4号新色</t>
  </si>
  <si>
    <t>502814</t>
  </si>
  <si>
    <t>抗菌ｼﾘｺﾝおかずｶｯﾌﾟｸﾘｱ6号</t>
  </si>
  <si>
    <t>半透明抗菌硅胶杯 6号</t>
  </si>
  <si>
    <t>半透明抗菌硅胶杯 6号外箱</t>
  </si>
  <si>
    <t>半透明抗菌硅胶杯 6号内盒</t>
  </si>
  <si>
    <t>半透明抗菌硅胶杯 6号台纸</t>
  </si>
  <si>
    <t>半透明抗菌硅胶杯 6号吸塑</t>
  </si>
  <si>
    <t>半透明抗菌硅胶杯 6号 绿色</t>
  </si>
  <si>
    <t>半透明抗菌硅胶杯 6号 红色</t>
  </si>
  <si>
    <t>半透明抗菌硅胶杯 6号 黄色</t>
  </si>
  <si>
    <t>502821</t>
  </si>
  <si>
    <t>抗菌ｼﾘｺﾝおかずｶｯﾌﾟｸﾘｱ8号</t>
  </si>
  <si>
    <t>半透明抗菌硅胶杯 8号</t>
  </si>
  <si>
    <t>半透明抗菌硅胶杯 8号外箱</t>
  </si>
  <si>
    <t>半透明抗菌硅胶杯 8号内盒</t>
  </si>
  <si>
    <t>半透明抗菌硅胶杯 8号台纸</t>
  </si>
  <si>
    <t>半透明抗菌硅胶杯 8号吸塑</t>
  </si>
  <si>
    <t>半透明抗菌硅胶杯 8号 黄绿色</t>
  </si>
  <si>
    <t>半透明抗菌硅胶杯 8号 淡红色</t>
  </si>
  <si>
    <t>503125</t>
  </si>
  <si>
    <t>シリコンクッキングリングハート</t>
  </si>
  <si>
    <t>爱心煎蛋器</t>
  </si>
  <si>
    <t>爱心煎蛋器外箱</t>
  </si>
  <si>
    <t>爱心煎蛋器内盒</t>
  </si>
  <si>
    <t>爱心煎蛋器OPP袋子</t>
  </si>
  <si>
    <t>爱心煎蛋器 本体</t>
  </si>
  <si>
    <t>シリコンクッキングリングフラワー</t>
  </si>
  <si>
    <t>花型煎蛋器</t>
  </si>
  <si>
    <t>花型煎蛋器外箱</t>
  </si>
  <si>
    <t>花型煎蛋器内盒</t>
  </si>
  <si>
    <t>花型煎蛋器OPP袋子</t>
  </si>
  <si>
    <t>花型煎蛋器 本体</t>
  </si>
  <si>
    <t>シリコンクッキングリング角型</t>
  </si>
  <si>
    <t>长方型煎蛋器</t>
  </si>
  <si>
    <t>长方型煎蛋器外箱</t>
  </si>
  <si>
    <t>503279</t>
  </si>
  <si>
    <t>长方型煎蛋器内盒</t>
  </si>
  <si>
    <t>长方型煎蛋器台纸</t>
  </si>
  <si>
    <t>长方型煎蛋器吸塑</t>
  </si>
  <si>
    <t>长方型煎蛋器 本体</t>
  </si>
  <si>
    <t>503378</t>
  </si>
  <si>
    <t>シリコンクッキングリングミニﾊｰﾄ型ﾌﾗﾜｰ型</t>
  </si>
  <si>
    <t>迷你煎蛋器 爱心 花</t>
  </si>
  <si>
    <t>迷你煎蛋器 爱心 花外箱</t>
  </si>
  <si>
    <t>迷你煎蛋器 爱心 花内盒</t>
  </si>
  <si>
    <t>迷你煎蛋器 爱心 花台纸</t>
  </si>
  <si>
    <t>迷你煎蛋器 爱心 花OPP袋子</t>
  </si>
  <si>
    <t>迷你煎蛋器 爱心 粉色</t>
  </si>
  <si>
    <t>迷你煎蛋器 爱心 蓝色</t>
  </si>
  <si>
    <t>迷你煎蛋器 花 粉色</t>
  </si>
  <si>
    <t>迷你煎蛋器 花 蓝色</t>
  </si>
  <si>
    <t>503415</t>
  </si>
  <si>
    <t>シリコンコースターフラワー2枚</t>
  </si>
  <si>
    <t>小花垫</t>
  </si>
  <si>
    <t>小花垫外箱</t>
  </si>
  <si>
    <t>小花垫内盒</t>
  </si>
  <si>
    <t>小花垫OPP袋</t>
  </si>
  <si>
    <t>小花垫 桃红</t>
  </si>
  <si>
    <t>小花垫 鲜红</t>
  </si>
  <si>
    <t>シリコンコースタークローバー2枚</t>
  </si>
  <si>
    <t>三叶草</t>
  </si>
  <si>
    <t>三叶草外箱</t>
  </si>
  <si>
    <t>三叶草内盒</t>
  </si>
  <si>
    <t>三叶草OPP袋</t>
  </si>
  <si>
    <t>三叶草 黄绿</t>
  </si>
  <si>
    <t>三叶草 深绿</t>
  </si>
  <si>
    <t>503149</t>
  </si>
  <si>
    <t>シリコンおかずカップハート</t>
  </si>
  <si>
    <t>硅胶杯 爱心</t>
  </si>
  <si>
    <t>硅胶杯 爱心外箱</t>
  </si>
  <si>
    <t>硅胶杯 爱心内盒</t>
  </si>
  <si>
    <t>硅胶杯 爱心OPP袋子</t>
  </si>
  <si>
    <t>PS</t>
  </si>
  <si>
    <t>503361</t>
  </si>
  <si>
    <t>シリコンクッキングリングミニクマ型ホシ型</t>
  </si>
  <si>
    <t>迷你煎蛋器 熊 星星</t>
  </si>
  <si>
    <t>迷你煎蛋器 熊 星星外箱</t>
  </si>
  <si>
    <t>迷你煎蛋器 熊 星星内盒</t>
  </si>
  <si>
    <t>迷你煎蛋器 熊 星星台纸</t>
  </si>
  <si>
    <t>迷你煎蛋器 熊 星星OPP袋子</t>
  </si>
  <si>
    <t>30919（tm50007)</t>
  </si>
  <si>
    <t>シリコンおかずカップ　角型2個パックRD・BK(たつみや様用)</t>
  </si>
  <si>
    <t>方型蛋糕杯 红+黑 外箱</t>
  </si>
  <si>
    <t>方型蛋糕杯 红+黑 内盒（0919#0636通用）</t>
  </si>
  <si>
    <t>方型蛋糕杯 OPP袋（0919#0636通用）</t>
  </si>
  <si>
    <t>方型蛋糕杯 红+黑 白台纸（0919#0636通用）</t>
  </si>
  <si>
    <t>方型蛋糕杯 红+黑 OPP袋用不干胶</t>
  </si>
  <si>
    <t>方型蛋糕杯 红+黑 内盒用不干胶</t>
  </si>
  <si>
    <t>方型蛋糕杯 红</t>
  </si>
  <si>
    <t>方型蛋糕杯 黑</t>
  </si>
  <si>
    <t>30636(tm50008)</t>
  </si>
  <si>
    <t>シリコン長方形おかずカップ 緑+黄</t>
  </si>
  <si>
    <t>方型蛋糕杯 绿+黄</t>
  </si>
  <si>
    <t>方型蛋糕杯 绿+黄 外箱</t>
  </si>
  <si>
    <t>方型蛋糕杯 绿+黄 内盒(0919#0636#通用）</t>
  </si>
  <si>
    <t>方型蛋糕杯 OPP袋（0919#063650003#50009#通用）</t>
  </si>
  <si>
    <t>方型蛋糕杯 绿+黄 白台纸(0919#0636#通用）</t>
  </si>
  <si>
    <t>方型蛋糕杯 绿+黄 OPP袋用不干胶</t>
  </si>
  <si>
    <t>方型蛋糕杯 绿+黄 内盒用不干胶</t>
  </si>
  <si>
    <t>方型蛋糕杯 绿（0636#50003#50009#通用）</t>
  </si>
  <si>
    <t>方型蛋糕杯 黄</t>
  </si>
  <si>
    <t>04863</t>
  </si>
  <si>
    <t>厚手ケーキボックス6号　トレー付</t>
  </si>
  <si>
    <t>6号蛋糕盒 含托盘</t>
  </si>
  <si>
    <t>6号蛋糕盒 含托盘外箱</t>
  </si>
  <si>
    <t>暂不做</t>
  </si>
  <si>
    <t>6号蛋糕盒 含托盘内盒</t>
  </si>
  <si>
    <t>6号蛋糕盒 含托盘台纸</t>
  </si>
  <si>
    <t>6号蛋糕盒 含托盘彩卡</t>
  </si>
  <si>
    <t xml:space="preserve">6号蛋糕盒 </t>
  </si>
  <si>
    <t>6号托盘</t>
  </si>
  <si>
    <t>6号蛋糕盒 含托盘OPP袋子</t>
  </si>
  <si>
    <t>6号蛋糕盒用塑料膜</t>
  </si>
  <si>
    <t>505150</t>
  </si>
  <si>
    <t>シリコントレーフラワー５個入</t>
  </si>
  <si>
    <t>硅胶杯 花</t>
  </si>
  <si>
    <t>硅胶杯 花型 外箱</t>
  </si>
  <si>
    <t>硅胶杯 花型 内盒</t>
  </si>
  <si>
    <t>硅胶杯 花型 OPP袋子</t>
  </si>
  <si>
    <t>硅胶杯 花型 粉色</t>
  </si>
  <si>
    <t>硅胶杯 花型 橙色</t>
  </si>
  <si>
    <t>761129</t>
  </si>
  <si>
    <t>Ｇ＆Ｇシリコーンおかずカップ６号</t>
  </si>
  <si>
    <t>G&amp;G 硅胶杯6号</t>
  </si>
  <si>
    <t>G&amp;G 硅胶杯6号 外箱</t>
  </si>
  <si>
    <t>G&amp;G 硅胶杯6号 内盒</t>
  </si>
  <si>
    <t>G&amp;G 硅胶杯6号 OPP袋</t>
  </si>
  <si>
    <t>PS 6号</t>
  </si>
  <si>
    <t>761136</t>
  </si>
  <si>
    <t>Ｇ＆Ｇシリコーンおかずカップ８号</t>
  </si>
  <si>
    <t>G&amp;G 硅胶杯8号</t>
  </si>
  <si>
    <t>G&amp;G 硅胶杯8号 外箱</t>
  </si>
  <si>
    <t>G&amp;G 硅胶杯8号 内盒</t>
  </si>
  <si>
    <t>G&amp;G 硅胶杯8号 OPP袋</t>
  </si>
  <si>
    <t>PS 8号</t>
  </si>
  <si>
    <t>761143</t>
  </si>
  <si>
    <t>Ｇ＆Ｇシリコーンおかずカップ９号</t>
  </si>
  <si>
    <t>G&amp;G 硅胶杯9号</t>
  </si>
  <si>
    <t>G&amp;G 硅胶杯9号 外箱</t>
  </si>
  <si>
    <t>G&amp;G 硅胶杯9号 内盒</t>
  </si>
  <si>
    <t>G&amp;G 硅胶杯9号 OPP袋</t>
  </si>
  <si>
    <t>PS 9号</t>
  </si>
  <si>
    <t>207119</t>
  </si>
  <si>
    <t>BEシリコンカップ抗菌　６号</t>
  </si>
  <si>
    <t>BE 抗菌 6号杯</t>
  </si>
  <si>
    <t>BE 抗菌 6号杯 外箱</t>
  </si>
  <si>
    <t>BE 抗菌 6号杯 内盒</t>
  </si>
  <si>
    <t>BE 抗菌 6号杯 台纸</t>
  </si>
  <si>
    <t>BE 抗菌 6号杯 吸塑</t>
  </si>
  <si>
    <t>207126</t>
  </si>
  <si>
    <t>BEシリコンカップ抗菌　８号</t>
  </si>
  <si>
    <t>BE 抗菌 8号杯</t>
  </si>
  <si>
    <t>BE 抗菌 8号杯 外箱</t>
  </si>
  <si>
    <t>BE 抗菌 8号杯 内盒</t>
  </si>
  <si>
    <t>BE 抗菌 8号杯 台纸</t>
  </si>
  <si>
    <t>BE 抗菌 8号杯 吸塑</t>
  </si>
  <si>
    <t>209618</t>
  </si>
  <si>
    <t>BEシルエットゴム</t>
  </si>
  <si>
    <t>BE 橡胶圈</t>
  </si>
  <si>
    <t>BE 橡胶圈 OPP袋子</t>
  </si>
  <si>
    <t>BE 橡胶圈 内盒</t>
  </si>
  <si>
    <t>BE 橡胶圈 外箱</t>
  </si>
  <si>
    <t>209663</t>
  </si>
  <si>
    <t>BEシリコン万能マット　丸</t>
  </si>
  <si>
    <t>BE 圆形垫片</t>
  </si>
  <si>
    <t>BE 圆形垫片 OPP袋子</t>
  </si>
  <si>
    <t>157g/白台纸  22*24 mm+刀模</t>
  </si>
  <si>
    <t>BE 圆形垫片 内盒</t>
  </si>
  <si>
    <t>BE 圆形垫片 外箱</t>
  </si>
  <si>
    <t>013754</t>
  </si>
  <si>
    <t>シリコンカップカバー</t>
  </si>
  <si>
    <t>硅胶杯盖</t>
  </si>
  <si>
    <t>硅胶杯盖 外箱</t>
  </si>
  <si>
    <t>硅胶杯盖 内盒</t>
  </si>
  <si>
    <t>硅胶杯盖 OPP袋子</t>
  </si>
  <si>
    <t>BE 硅胶小杯盖 深黄--M</t>
  </si>
  <si>
    <t>BE 硅胶小杯盖 大红--M</t>
  </si>
  <si>
    <t>BE 硅胶小杯盖 深绿--M</t>
  </si>
  <si>
    <t>BEシリコンカバー マグカップ用</t>
  </si>
  <si>
    <t>BE 硅胶杯盖</t>
  </si>
  <si>
    <t>BE 硅胶小杯盖 外箱</t>
  </si>
  <si>
    <t>209755</t>
  </si>
  <si>
    <t>BE 硅胶小杯盖 内盒</t>
  </si>
  <si>
    <t>BE 硅胶小杯盖 OPP袋子</t>
  </si>
  <si>
    <t>BE 硅胶小杯盖 鲜红--C</t>
  </si>
  <si>
    <t>BE 硅胶小杯盖 桃红--C</t>
  </si>
  <si>
    <t>BE 硅胶小杯盖 红橙--C</t>
  </si>
  <si>
    <t>BE 硅胶小杯盖 绿--C</t>
  </si>
  <si>
    <t>217217</t>
  </si>
  <si>
    <t>BEシリコンカバー　マルチタイプ</t>
  </si>
  <si>
    <t>BE 大硅胶杯盖</t>
  </si>
  <si>
    <t>BE 硅胶大杯盖 外箱</t>
  </si>
  <si>
    <t>BE 硅胶大杯盖 内盒</t>
  </si>
  <si>
    <t>BE 硅胶大杯盖 OPP袋</t>
  </si>
  <si>
    <t>BE 硅胶大杯盖 鲜红--C</t>
  </si>
  <si>
    <t>BE 硅胶大杯盖 桃红--C</t>
  </si>
  <si>
    <t>BE 硅胶大杯盖 红橙--C</t>
  </si>
  <si>
    <t>BE 硅胶大杯盖 绿--C</t>
  </si>
  <si>
    <t>020141</t>
  </si>
  <si>
    <t>BTめん棒</t>
  </si>
  <si>
    <t>BT36面棒</t>
  </si>
  <si>
    <t>BT36面棒OPP袋子</t>
  </si>
  <si>
    <t>213916</t>
  </si>
  <si>
    <t>RS391シリコンおかずカップ６号</t>
  </si>
  <si>
    <t>RS 硅胶6号杯</t>
  </si>
  <si>
    <t>RS 硅胶6号杯 OPP袋子</t>
  </si>
  <si>
    <t>？</t>
  </si>
  <si>
    <t>RS 硅胶6号杯内盒</t>
  </si>
  <si>
    <t>RS 硅胶6号杯外箱</t>
  </si>
  <si>
    <t>213930</t>
  </si>
  <si>
    <t>RS393シリコンおかずカップ９号</t>
  </si>
  <si>
    <t>RS 硅胶9号杯</t>
  </si>
  <si>
    <t>RS 硅胶9号杯 OPP袋子</t>
  </si>
  <si>
    <t>RS 硅胶9号杯 内盒</t>
  </si>
  <si>
    <t>RS 硅胶9号杯 外箱</t>
  </si>
  <si>
    <t>20710</t>
  </si>
  <si>
    <t>シリコンカップ　ハート　4P</t>
  </si>
  <si>
    <t>BE 硅胶杯爱心</t>
  </si>
  <si>
    <t>BE 硅胶杯爱心 OPP袋子</t>
  </si>
  <si>
    <t>BE 硅胶杯爱心 内盒</t>
  </si>
  <si>
    <t>BE 硅胶杯爱心 外箱</t>
  </si>
  <si>
    <t>70153</t>
  </si>
  <si>
    <t>シリコンランチョンマット</t>
  </si>
  <si>
    <t>硅胶垫片 新款</t>
  </si>
  <si>
    <t>硅胶垫片 新款 外箱</t>
  </si>
  <si>
    <t>硅胶垫片 新款 台纸24.7*21.5CM</t>
  </si>
  <si>
    <t>硅胶垫片 新款 OPP袋子</t>
  </si>
  <si>
    <t>PE 中袋不干胶</t>
  </si>
  <si>
    <t>PE 中袋40*15.5CM</t>
  </si>
  <si>
    <t>硅胶垫片 新款 透明粉红</t>
  </si>
  <si>
    <t>硅胶垫片 新款 透明绿</t>
  </si>
  <si>
    <t>シリコン製氷トレーハート</t>
  </si>
  <si>
    <t>心型冰格</t>
  </si>
  <si>
    <t>心型冰格外箱</t>
  </si>
  <si>
    <t>心型冰格内盒</t>
  </si>
  <si>
    <t>心型冰格OPP袋</t>
  </si>
  <si>
    <t>心型冰格台纸</t>
  </si>
  <si>
    <t>心型冰格 本体</t>
  </si>
  <si>
    <t>70016</t>
  </si>
  <si>
    <t>仮　シリコンカップカバー　リボン</t>
  </si>
  <si>
    <t>硅胶杯盖 蝴蝶结</t>
  </si>
  <si>
    <t>硅胶杯盖 蝴蝶结 外箱</t>
  </si>
  <si>
    <t>硅胶杯盖 蝴蝶结 内盒</t>
  </si>
  <si>
    <t>硅胶杯盖 蝴蝶结 OPP袋子</t>
  </si>
  <si>
    <t>硅胶杯盖  粉红</t>
  </si>
  <si>
    <t>硅胶杯盖  黄色</t>
  </si>
  <si>
    <t>硅胶杯盖  绿色</t>
  </si>
  <si>
    <t>硅胶杯盖  丝带 深粉</t>
  </si>
  <si>
    <t>硅胶杯盖  丝带 黄色</t>
  </si>
  <si>
    <t>硅胶杯盖  丝带 深绿</t>
  </si>
  <si>
    <t>硅胶杯盖  宝石 黄色</t>
  </si>
  <si>
    <t>硅胶杯盖  宝石 蓝色</t>
  </si>
  <si>
    <t>硅胶杯盖  宝石 粉色</t>
  </si>
  <si>
    <t>70023</t>
  </si>
  <si>
    <t>仮　シリコンカップカバー　風見鶏</t>
  </si>
  <si>
    <t>硅胶杯盖 风向标 外箱</t>
  </si>
  <si>
    <t>硅胶杯盖 风向标 内盒</t>
  </si>
  <si>
    <t>硅胶杯盖 风向标 OPP袋子</t>
  </si>
  <si>
    <t>硅胶杯盖 风向标款盖子 深红</t>
  </si>
  <si>
    <t>硅胶杯盖 风向标款盖子 黄色</t>
  </si>
  <si>
    <t>硅胶杯盖 风向标款盖子 蓝色</t>
  </si>
  <si>
    <t>硅胶杯盖 风向标 茶色</t>
  </si>
  <si>
    <t>硅胶杯盖 风向标 红色</t>
  </si>
  <si>
    <t>硅胶杯盖 风向标 粉红</t>
  </si>
  <si>
    <t>03117</t>
  </si>
  <si>
    <t>ペーパーカップ275ｍｌ　20pcs20セット入</t>
  </si>
  <si>
    <t>DS 275ml 纸杯</t>
  </si>
  <si>
    <t>DS 205ml 纸杯 OPP袋子</t>
  </si>
  <si>
    <t xml:space="preserve">PE </t>
  </si>
  <si>
    <t>不做</t>
  </si>
  <si>
    <t>DS 205ml 纸杯 中袋不干胶</t>
  </si>
  <si>
    <t>DS 205ml 纸杯 外箱</t>
  </si>
  <si>
    <t>03124</t>
  </si>
  <si>
    <t>ペーパーカップ400ｍｌ　12Ｐ×20セット入</t>
  </si>
  <si>
    <t>DS 400ml 纸杯</t>
  </si>
  <si>
    <t>DS 400ml 纸杯 OPP袋子</t>
  </si>
  <si>
    <t>PE 中袋 95*18+7+7</t>
  </si>
  <si>
    <t>DS 400ml 纸杯 外箱</t>
  </si>
  <si>
    <t>27506</t>
  </si>
  <si>
    <t>フタ付きカラーおかずカップ　１６個入</t>
  </si>
  <si>
    <t>四彩杯</t>
  </si>
  <si>
    <t>四彩杯外箱</t>
  </si>
  <si>
    <t>四彩杯内盒</t>
  </si>
  <si>
    <t>四彩杯 OPP袋</t>
  </si>
  <si>
    <t>四彩杯 杯盖</t>
  </si>
  <si>
    <t>四彩杯 粉色</t>
  </si>
  <si>
    <t>四彩杯 黄色</t>
  </si>
  <si>
    <t>四彩杯 蓝色</t>
  </si>
  <si>
    <t>四彩杯 绿色</t>
  </si>
  <si>
    <t>93815</t>
  </si>
  <si>
    <t>シリコン製　ランチベルト　３個入</t>
  </si>
  <si>
    <t>DS硅胶饭盒带</t>
  </si>
  <si>
    <t>DS硅胶饭盒带 外箱</t>
  </si>
  <si>
    <t>DS硅胶饭盒带 内盒</t>
  </si>
  <si>
    <t>DS硅胶饭盒带 台纸</t>
  </si>
  <si>
    <t>DS硅胶饭盒带 OPP袋子</t>
  </si>
  <si>
    <t>DS硅胶饭盒带 浅粉红</t>
  </si>
  <si>
    <t>DS硅胶饭盒带 天蓝</t>
  </si>
  <si>
    <t>DS硅胶饭盒带 浅黄</t>
  </si>
  <si>
    <t>03330</t>
  </si>
  <si>
    <t>仮　シリコンおかずカップ角型特大</t>
  </si>
  <si>
    <t>大方形硅胶杯</t>
  </si>
  <si>
    <t>大方形硅胶杯  外箱</t>
  </si>
  <si>
    <t>大方形硅胶杯  内盒</t>
  </si>
  <si>
    <t>大方形硅胶杯  PS 吸塑</t>
  </si>
  <si>
    <t>大方形硅胶杯  OPP袋子</t>
  </si>
  <si>
    <t>大方形硅胶杯  粉色</t>
  </si>
  <si>
    <t>大方形硅胶杯  绿色</t>
  </si>
  <si>
    <t>4978446503347</t>
  </si>
  <si>
    <t>仮　シリコンおかずカﾂプハ―卜大</t>
  </si>
  <si>
    <t>大心型硅胶杯  外箱</t>
  </si>
  <si>
    <t>大心型硅胶杯  内盒</t>
  </si>
  <si>
    <t>大心型硅胶杯  OPP袋</t>
  </si>
  <si>
    <t>大心型硅胶杯  吸塑</t>
  </si>
  <si>
    <t>大心型硅胶杯  粉色</t>
  </si>
  <si>
    <t>大心型硅胶杯  紫色</t>
  </si>
  <si>
    <t>大心型硅胶杯  绿色</t>
  </si>
  <si>
    <t>35220</t>
  </si>
  <si>
    <t>仮　ホットチョコキュートブレート</t>
  </si>
  <si>
    <t>棒冰盒</t>
  </si>
  <si>
    <t>棒冰盒 外箱</t>
  </si>
  <si>
    <t>棒冰盒 内盒</t>
  </si>
  <si>
    <t>棒冰盒 OPP袋子</t>
  </si>
  <si>
    <t>棒冰盒 吸塑</t>
  </si>
  <si>
    <t>棒冰盒 木棒</t>
  </si>
  <si>
    <t>百竹行</t>
  </si>
  <si>
    <t>棒冰盒 本体</t>
  </si>
  <si>
    <t>棒冰盒 本体盖子</t>
  </si>
  <si>
    <t>4978446505181</t>
  </si>
  <si>
    <t>仮ひんやりアイスキﾔンディー型</t>
  </si>
  <si>
    <t>冰棍</t>
  </si>
  <si>
    <t>冰棍 外箱</t>
  </si>
  <si>
    <t>冰棍 内盒</t>
  </si>
  <si>
    <t>冰棍 OPP袋</t>
  </si>
  <si>
    <t>冰棍 吸塑</t>
  </si>
  <si>
    <t>冰棍 木棒</t>
  </si>
  <si>
    <t>冰棍 本体</t>
  </si>
  <si>
    <t>冰棍 本体盖子</t>
  </si>
  <si>
    <t>40P白袋</t>
  </si>
  <si>
    <t>50P白袋</t>
  </si>
  <si>
    <t>4571258013785</t>
  </si>
  <si>
    <t>橡皮筋</t>
  </si>
  <si>
    <t>橡皮筋 外箱</t>
  </si>
  <si>
    <t>橡皮筋 内盒</t>
  </si>
  <si>
    <t>橡皮筋 opp袋</t>
  </si>
  <si>
    <t>4978446505167</t>
  </si>
  <si>
    <t>ふんわり厚焼きホットケーキ</t>
  </si>
  <si>
    <t xml:space="preserve">硅胶蛋糕模 </t>
  </si>
  <si>
    <t>硅胶蛋糕模 加厚型 外箱</t>
  </si>
  <si>
    <t>硅胶蛋糕模 加厚型 内盒</t>
  </si>
  <si>
    <t>硅胶蛋糕模 加厚型 PS 托盘吸塑（5167#5396#通用）</t>
  </si>
  <si>
    <t>硅胶蛋糕模 加厚型 opp袋子</t>
  </si>
  <si>
    <t>4978446505174</t>
  </si>
  <si>
    <t>もぐもぐくまさんのシリコンケーキ</t>
  </si>
  <si>
    <t>小熊硅胶蛋糕模</t>
  </si>
  <si>
    <t>小熊硅胶蛋糕模型 外箱</t>
  </si>
  <si>
    <t>小熊硅胶蛋糕模型 内盒</t>
  </si>
  <si>
    <t>小熊硅胶蛋糕模型 PS托盘</t>
  </si>
  <si>
    <t>小熊硅胶蛋糕模型 opp</t>
  </si>
  <si>
    <t>蕾丝6号杯</t>
  </si>
  <si>
    <t>外箱</t>
  </si>
  <si>
    <t>内盒</t>
  </si>
  <si>
    <t>外箱用不干胶</t>
  </si>
  <si>
    <t>内盒用不干胶</t>
  </si>
  <si>
    <t>OPP用不干胶</t>
  </si>
  <si>
    <t>opp袋子</t>
  </si>
  <si>
    <t>本体（2175#1015#9153#通用）</t>
  </si>
  <si>
    <t>4934924001804</t>
  </si>
  <si>
    <t xml:space="preserve">JP 50入纸杯 </t>
  </si>
  <si>
    <t>隔板</t>
  </si>
  <si>
    <t>opp</t>
  </si>
  <si>
    <t>4934924001798</t>
  </si>
  <si>
    <t xml:space="preserve">30P纸杯 </t>
  </si>
  <si>
    <t>205ml白杯 外箱</t>
  </si>
  <si>
    <t>205ml白杯 opp</t>
  </si>
  <si>
    <t>4978446032595</t>
  </si>
  <si>
    <t>仮ドット柄 フタ付きランチカップ</t>
  </si>
  <si>
    <t>145ml 圆点午餐杯</t>
  </si>
  <si>
    <t>145ml 圆点午餐杯外箱</t>
  </si>
  <si>
    <t>145ml 圆点午餐杯内盒</t>
  </si>
  <si>
    <t>145ml 圆点午餐杯opp</t>
  </si>
  <si>
    <t xml:space="preserve">4902121080175
</t>
  </si>
  <si>
    <t>205ml万圣节13*28/28*3丝 透明cpp </t>
  </si>
  <si>
    <t>205ml万圣节中袋45*21</t>
  </si>
  <si>
    <t>205ml纸杯彩色不干胶</t>
  </si>
  <si>
    <t>黑色不干胶</t>
  </si>
  <si>
    <t>4902121080199</t>
  </si>
  <si>
    <t>145ml万圣节纸杯OPP凹底内袋23+3*13CM（5768#5068#9773#4719#0199#4764#0818#6470#7742#1501#3511#通用）</t>
  </si>
  <si>
    <t>145ml万圣节纸杯 纸标签</t>
  </si>
  <si>
    <t>23+6*43中袋</t>
  </si>
  <si>
    <t>周转袋</t>
  </si>
  <si>
    <t>硅胶用袋</t>
  </si>
  <si>
    <t>95*115</t>
  </si>
  <si>
    <t>直接出口</t>
  </si>
  <si>
    <t>0252</t>
  </si>
  <si>
    <t>台纸</t>
  </si>
  <si>
    <t>0429#</t>
  </si>
  <si>
    <t>4978446070429</t>
  </si>
  <si>
    <t>硅胶8号杯</t>
  </si>
  <si>
    <t>硅胶8号杯 外箱</t>
  </si>
  <si>
    <t>硅胶8号杯 内盒</t>
  </si>
  <si>
    <t>硅胶8号杯 折盒64*35*63  吸塑</t>
  </si>
  <si>
    <t>硅胶8号杯 不干胶</t>
  </si>
  <si>
    <t>0412#</t>
  </si>
  <si>
    <t>4978446070412</t>
  </si>
  <si>
    <t>硅胶6号杯</t>
  </si>
  <si>
    <t>硅胶6号杯 外箱</t>
  </si>
  <si>
    <t>硅胶6号杯 内盒</t>
  </si>
  <si>
    <t>硅胶6号杯 折盒 53*40*50</t>
  </si>
  <si>
    <t>硅胶6号杯 不干胶</t>
  </si>
  <si>
    <t>0436#</t>
  </si>
  <si>
    <t>4978446070436</t>
  </si>
  <si>
    <t>硅胶9号杯</t>
  </si>
  <si>
    <t>硅胶9号杯 外箱</t>
  </si>
  <si>
    <t>硅胶9号杯 内盒</t>
  </si>
  <si>
    <t>硅胶9号杯  折盒 70*70*43</t>
  </si>
  <si>
    <t>硅胶9号杯  不干胶</t>
  </si>
  <si>
    <t>0443#</t>
  </si>
  <si>
    <t>4978446070443</t>
  </si>
  <si>
    <t>角型硅胶杯</t>
  </si>
  <si>
    <t>角型硅胶杯 外箱</t>
  </si>
  <si>
    <t>角型硅胶杯 内盒</t>
  </si>
  <si>
    <t>角型硅胶杯 折盒 68*62*45</t>
  </si>
  <si>
    <t>角型硅胶杯 不干胶</t>
  </si>
  <si>
    <t>nt10252</t>
  </si>
  <si>
    <t>蕾丝6号杯 外箱W54.5*D25*H43.5</t>
  </si>
  <si>
    <t>6#吸塑中袋65*14+4+4</t>
  </si>
  <si>
    <t>蕾丝6号杯 吸塑（3个装）</t>
  </si>
  <si>
    <t>注塑</t>
  </si>
  <si>
    <t>圣诞节印刷杯</t>
  </si>
  <si>
    <t>圣诞节印刷杯 外箱</t>
  </si>
  <si>
    <t>圣诞节印刷杯 opp</t>
  </si>
  <si>
    <t>圣诞节印刷杯 PE夹边中袋13+4+4*50CM（5768#9773#2460#4719#5068#4764#0818#6470#7742#1501#3511#4726#通用）</t>
  </si>
  <si>
    <t>圣诞节印刷杯 不干胶</t>
  </si>
  <si>
    <t>圣诞节印刷杯本体</t>
  </si>
  <si>
    <t>大唐</t>
  </si>
  <si>
    <t>外发</t>
  </si>
  <si>
    <t>小胶带</t>
  </si>
  <si>
    <t>1.5cm*20cm</t>
  </si>
  <si>
    <t>晶晶</t>
  </si>
  <si>
    <t>封箱胶带4.8cm</t>
  </si>
  <si>
    <t>透明1.8cm</t>
  </si>
  <si>
    <t>美纹1.0cm</t>
  </si>
  <si>
    <t>荣力</t>
  </si>
  <si>
    <t>胶带</t>
  </si>
  <si>
    <t>美纹0.7cm</t>
  </si>
  <si>
    <t>乳白胶带1.2cm</t>
  </si>
  <si>
    <t>透明胶带1.2cm</t>
  </si>
  <si>
    <t>黄菊</t>
  </si>
  <si>
    <t>.</t>
  </si>
  <si>
    <t>乳白胶带1.0cm</t>
  </si>
  <si>
    <t>封箱胶带4.0cm</t>
  </si>
  <si>
    <t>米黄胶带4.8cm</t>
  </si>
  <si>
    <t>封箱胶带6.0cm</t>
  </si>
  <si>
    <t>友捷</t>
  </si>
  <si>
    <t>美纹1.5cm</t>
  </si>
  <si>
    <t>美纹2.5cm</t>
  </si>
  <si>
    <t>红色4.0cm</t>
  </si>
  <si>
    <t>硅胶蛋糕杯S</t>
  </si>
  <si>
    <t>硅胶蛋糕杯S 外箱</t>
  </si>
  <si>
    <t>硅胶蛋糕杯S 内盒</t>
  </si>
  <si>
    <t>硅胶蛋糕杯S 台纸</t>
  </si>
  <si>
    <t>硅胶蛋糕杯S opp（5310#5334#通用）</t>
  </si>
  <si>
    <t>硅胶蛋糕杯M</t>
  </si>
  <si>
    <t>硅胶蛋糕杯M 外箱</t>
  </si>
  <si>
    <t>硅胶蛋糕杯M 内盒</t>
  </si>
  <si>
    <t>硅胶蛋糕杯M 台纸</t>
  </si>
  <si>
    <t>硅胶蛋糕杯M opp（宽11.5*长14+3/14+3）</t>
  </si>
  <si>
    <t>硅胶蛋糕方杯S</t>
  </si>
  <si>
    <t>硅胶蛋糕方杯S 外箱</t>
  </si>
  <si>
    <t>硅胶蛋糕方杯S 内盒</t>
  </si>
  <si>
    <t>硅胶蛋糕方杯S 台纸</t>
  </si>
  <si>
    <t>硅胶蛋糕方杯S opp</t>
  </si>
  <si>
    <t>硅胶蛋糕方杯M</t>
  </si>
  <si>
    <t>硅胶蛋糕方杯M 外箱</t>
  </si>
  <si>
    <t>硅胶蛋糕方杯M 内盒</t>
  </si>
  <si>
    <t>硅胶蛋糕方杯M 台纸</t>
  </si>
  <si>
    <t>硅胶蛋糕方杯M opp</t>
  </si>
  <si>
    <t>4978446506072</t>
  </si>
  <si>
    <t>100ml 40P白杯</t>
  </si>
  <si>
    <t>100ml 40P白杯外箱</t>
  </si>
  <si>
    <t>100ml 40P白杯OPP袋</t>
  </si>
  <si>
    <t>100ml 40P白杯中袋(65*15+3.5+3.5)含印刷</t>
  </si>
  <si>
    <t>4978446505396</t>
  </si>
  <si>
    <t>圆形烤盘</t>
  </si>
  <si>
    <t>圆形烤盘 外箱</t>
  </si>
  <si>
    <t>圆形烤盘 内盒</t>
  </si>
  <si>
    <t>圆形烤盘 吸塑（5167#5396#通用）</t>
  </si>
  <si>
    <t>圆形烤盘 opp</t>
  </si>
  <si>
    <t>4978446505402</t>
  </si>
  <si>
    <t>硅胶熊头型托盘</t>
  </si>
  <si>
    <t>硅胶熊头型托盘外箱</t>
  </si>
  <si>
    <t>硅胶熊头型托盘内盒</t>
  </si>
  <si>
    <t>硅胶熊头型托盘吸塑</t>
  </si>
  <si>
    <t>硅胶熊头型托盘opp</t>
  </si>
  <si>
    <t>4978446506089</t>
  </si>
  <si>
    <t>400ml彩杯</t>
  </si>
  <si>
    <t>400ml彩杯 外箱</t>
  </si>
  <si>
    <t>400ml彩杯 opp</t>
  </si>
  <si>
    <t>400ml彩杯 中袋90*18+7+7CM（8505#6089#通用）</t>
  </si>
  <si>
    <t>400ml彩杯 中袋不干胶</t>
  </si>
  <si>
    <t>周转袋 105*115</t>
  </si>
  <si>
    <t>4521006208789</t>
  </si>
  <si>
    <t xml:space="preserve"> 15021MD  パンダ紙コップ２０５ｍｌ１５個入り　
</t>
  </si>
  <si>
    <t>熊猫杯</t>
  </si>
  <si>
    <t>熊猫杯 外箱</t>
  </si>
  <si>
    <t>熊猫杯 中袋不干胶</t>
  </si>
  <si>
    <t>熊猫杯 opp</t>
  </si>
  <si>
    <t>4521006209946</t>
  </si>
  <si>
    <t>15023MD レース柄紙コップ１５個入り</t>
  </si>
  <si>
    <t>蕾丝杯</t>
  </si>
  <si>
    <t>蕾丝杯 外箱</t>
  </si>
  <si>
    <t>蕾丝杯 中袋不干胶</t>
  </si>
  <si>
    <t>蕾丝杯 opp</t>
  </si>
  <si>
    <t>咖啡杯</t>
  </si>
  <si>
    <t>咖啡杯外箱</t>
  </si>
  <si>
    <t>咖啡杯内盒</t>
  </si>
  <si>
    <t>咖啡杯OPP袋子</t>
  </si>
  <si>
    <t>咖啡杯本体</t>
  </si>
  <si>
    <t>14942015018218</t>
  </si>
  <si>
    <t>thank you 绿款</t>
  </si>
  <si>
    <t>thank you 绿款 外箱（含隔板）</t>
  </si>
  <si>
    <t>thank you 绿款 opp（4942015018211）</t>
  </si>
  <si>
    <t>14942015018225</t>
  </si>
  <si>
    <t xml:space="preserve">thank you 茶款 </t>
  </si>
  <si>
    <t>thank you 茶款 外箱（含隔板）</t>
  </si>
  <si>
    <t>thank you 茶款 opp（4942015018228）</t>
  </si>
  <si>
    <t>4549131298505</t>
  </si>
  <si>
    <t xml:space="preserve">大创400ml彩杯 </t>
  </si>
  <si>
    <t>大创400ml彩杯  外箱</t>
  </si>
  <si>
    <t>大创400ml彩杯  中袋不干胶</t>
  </si>
  <si>
    <t>大创400ml彩杯 中袋90*18+7+7CM（8505#6089#通用）</t>
  </si>
  <si>
    <t>大创400ml彩杯  opp袋</t>
  </si>
  <si>
    <t>大创400ml彩杯  本体</t>
  </si>
  <si>
    <t>50P周转箱</t>
  </si>
  <si>
    <t>五层瓦楞62*45*34</t>
  </si>
  <si>
    <t>鸿峰</t>
  </si>
  <si>
    <t>0605</t>
  </si>
  <si>
    <t>4964026530605</t>
  </si>
  <si>
    <t>8号杯红+黑</t>
  </si>
  <si>
    <t>8号杯红+黑 外箱</t>
  </si>
  <si>
    <t>8号杯红+黑 内盒</t>
  </si>
  <si>
    <t>8号杯红+黑 opp</t>
  </si>
  <si>
    <t>8号杯红+黑 本体</t>
  </si>
  <si>
    <t>8号杯红+黑 吸塑</t>
  </si>
  <si>
    <t>4984343277311</t>
  </si>
  <si>
    <t>4984343277335</t>
  </si>
  <si>
    <t>4978446001805</t>
  </si>
  <si>
    <t>4984343277281</t>
  </si>
  <si>
    <t>4984343452312</t>
  </si>
  <si>
    <t>4984343277298</t>
  </si>
  <si>
    <t>4984343277304</t>
  </si>
  <si>
    <t>淘宝专用</t>
  </si>
  <si>
    <t>外箱30*19*16</t>
  </si>
  <si>
    <t>外箱19*15*10 三层</t>
  </si>
  <si>
    <t>外箱35*19*16 五层</t>
  </si>
  <si>
    <t>外箱35*19*16 三层</t>
  </si>
  <si>
    <t>4978446506133</t>
  </si>
  <si>
    <t>205ml 50p入白杯</t>
  </si>
  <si>
    <t>中袋不干胶</t>
  </si>
  <si>
    <t>中袋63*31+14+14cm</t>
  </si>
  <si>
    <t>4562482713534</t>
  </si>
  <si>
    <t>205ml 50p入白杯 外箱</t>
  </si>
  <si>
    <t>中袋不干胶 取消</t>
  </si>
  <si>
    <t>中袋63*31+14+14cm含印刷</t>
  </si>
  <si>
    <t>205ml 50p入白杯 opp</t>
  </si>
  <si>
    <t>4562482713558</t>
  </si>
  <si>
    <t>205ml 20p入彩杯</t>
  </si>
  <si>
    <t>205ml 20p入彩杯 外箱</t>
  </si>
  <si>
    <t>205ml 20p入彩杯 中袋不干胶</t>
  </si>
  <si>
    <t>205ml 20p入彩杯中袋75*13cm（3558#3565#3572#0592#通用）</t>
  </si>
  <si>
    <t>205ml 20p入彩杯 opp袋</t>
  </si>
  <si>
    <t>4562482713565</t>
  </si>
  <si>
    <t>205ml 20p入彩杯 中袋75*13cm（3558#3565#3572#0592#通用）</t>
  </si>
  <si>
    <t>4562482713572</t>
  </si>
  <si>
    <t>205ml 20p入彩杯 中袋75*13cm（3558#3565#3572#0529通用）</t>
  </si>
  <si>
    <t>4562482713527</t>
  </si>
  <si>
    <t>205ml 30p入白杯210+18g</t>
  </si>
  <si>
    <t>205ml 30p入白杯 外箱</t>
  </si>
  <si>
    <t>205ml 30p入白杯 中袋78*22+3+3cm（含印刷）</t>
  </si>
  <si>
    <t>205ml 30p入白杯 opp袋</t>
  </si>
  <si>
    <t>帽子吊牌</t>
  </si>
  <si>
    <t>4978446038504</t>
  </si>
  <si>
    <t>145ml圆点午餐杯</t>
  </si>
  <si>
    <t>145ml圆点午餐杯 外箱</t>
  </si>
  <si>
    <t>145ml圆点午餐杯 内盒</t>
  </si>
  <si>
    <t>145ml圆点午餐杯 opp袋</t>
  </si>
  <si>
    <t>吸塑7.5cm杯盖（2588#3745#5229#2564#2595#8504#8856#8863#6852#1143#7354#3412#通用）</t>
  </si>
  <si>
    <t>145ml圆点午餐杯 本体</t>
  </si>
  <si>
    <t>7425</t>
  </si>
  <si>
    <t>4549131347425</t>
  </si>
  <si>
    <t>枫叶纸杯</t>
  </si>
  <si>
    <t>枫叶纸杯 外箱</t>
  </si>
  <si>
    <t>枫叶纸杯 中袋不干胶</t>
  </si>
  <si>
    <t>枫叶纸杯 PE中袋85*21cm（5044#6090#5099#7516#2033#7615#7425#9464#1013#6027#2876#1839#7679#4115#通用）</t>
  </si>
  <si>
    <t>枫叶纸杯 opp袋</t>
  </si>
  <si>
    <t>4978446038856</t>
  </si>
  <si>
    <t>圆点午餐杯145ml</t>
  </si>
  <si>
    <t>圆点午餐杯 外箱</t>
  </si>
  <si>
    <t>圆点午餐杯 内箱</t>
  </si>
  <si>
    <t>圆点午餐杯 opp袋</t>
  </si>
  <si>
    <t>圆点午餐杯 7.5杯盖（2588#3745#5229#2564#2595#8504#8856#8863#6852#1143#7354#3412#通用）</t>
  </si>
  <si>
    <t>4978446038863</t>
  </si>
  <si>
    <t>铁塔图案带盖午餐杯145ml</t>
  </si>
  <si>
    <t>铁塔图案带盖午餐杯 内箱</t>
  </si>
  <si>
    <t>铁塔图案带盖午餐杯 opp袋</t>
  </si>
  <si>
    <t>铁塔图案带盖午餐杯 7.5杯盖（2588#3745#5229#2564#2595#8504#8856#8863#6852#1143#7354#3412#通用）</t>
  </si>
  <si>
    <t>4978446506126</t>
  </si>
  <si>
    <t>纸杯 隔热杯</t>
  </si>
  <si>
    <t>纸杯 隔热杯 外箱</t>
  </si>
  <si>
    <t>纸杯 隔热杯 中袋不干胶</t>
  </si>
  <si>
    <t>纸杯 隔热杯 中袋70*22cm（6126#1419#6509#6195#通用）</t>
  </si>
  <si>
    <t>纸杯 隔热杯 opp袋</t>
  </si>
  <si>
    <t>纸杯 隔热杯 本体</t>
  </si>
  <si>
    <t>宇昊</t>
  </si>
  <si>
    <t>tm50003</t>
  </si>
  <si>
    <t>硅胶长方形蛋糕杯</t>
  </si>
  <si>
    <t>硅胶长方形蛋糕杯 外箱29*29*53空白外箱（50003#50005#50009#通用）</t>
  </si>
  <si>
    <t>硅胶长方形蛋糕杯 中袋48*34.5（03514#50003#50009#50005#通用）</t>
  </si>
  <si>
    <t>硅胶长方形蛋糕杯 本体（0636#50003#50009#通用）</t>
  </si>
  <si>
    <t>tm50009</t>
  </si>
  <si>
    <t>8518/8515</t>
  </si>
  <si>
    <t>4942015018518</t>
  </si>
  <si>
    <t>opp袋</t>
  </si>
  <si>
    <t>8.5杯盖吸塑</t>
  </si>
  <si>
    <t>7281</t>
  </si>
  <si>
    <t>大创5号有耳吸塑（7281#6517#通用）</t>
  </si>
  <si>
    <t>大创8号杯吸塑（7304#4852#6531#1631#通用）</t>
  </si>
  <si>
    <t>大创9号杯吸塑（7311#4869#6548#通用）</t>
  </si>
  <si>
    <t>大创6号杯吸塑（7298#6821#3296#3302#6524#1617#1624#通用）</t>
  </si>
  <si>
    <t>4978446507093</t>
  </si>
  <si>
    <t>世界点心之法国立体山羊蛋糕模型</t>
  </si>
  <si>
    <t>蛋糕模型 外箱</t>
  </si>
  <si>
    <t>蛋糕模型 内盒</t>
  </si>
  <si>
    <t>蛋糕模型 彩盒</t>
  </si>
  <si>
    <t>蛋糕模型 说明书</t>
  </si>
  <si>
    <t>蛋糕模型 吸塑</t>
  </si>
  <si>
    <t>蛋糕模型 金线（约90mm）</t>
  </si>
  <si>
    <t>义乌</t>
  </si>
  <si>
    <t>蛋糕模型 金线包装袋（W25*H95+30mm）（7086#7093#通用）</t>
  </si>
  <si>
    <t>蛋糕模型 透明包装袋（W80*H125+舌头30mm）（7086#7093#通用）</t>
  </si>
  <si>
    <t>蛋糕模型 透明凹底opp袋子W120*D140+凹底25mm</t>
  </si>
  <si>
    <t>蛋糕模型 圆形不干胶（7079#7086#7093#通用）</t>
  </si>
  <si>
    <t>蛋糕模型 本体</t>
  </si>
  <si>
    <t>4546785692994</t>
  </si>
  <si>
    <t>205ml白杯 40个入</t>
  </si>
  <si>
    <t>205ml白杯 隔板</t>
  </si>
  <si>
    <t>205ml白杯 中袋不干胶</t>
  </si>
  <si>
    <t>205ml白杯 opp凹底中袋W55.5*H31+舌头4cm（凹底7cm)</t>
  </si>
  <si>
    <t>4978446039464</t>
  </si>
  <si>
    <t>短语印刷纸杯 20P入</t>
  </si>
  <si>
    <t>短语印刷纸杯 外箱</t>
  </si>
  <si>
    <t>短语印刷纸杯 中袋不干胶</t>
  </si>
  <si>
    <t>短语印刷纸杯 中袋85*21cm（5044#6090#5099#7516#2033#7615#7425#9464#1013#6027#2876#1839#7679#4115#通用）</t>
  </si>
  <si>
    <t>短语印刷纸杯 opp袋</t>
  </si>
  <si>
    <t>4978446001515</t>
  </si>
  <si>
    <t>分体5号PET容器盖+底</t>
  </si>
  <si>
    <t>分体5号PET容器盖+底 吸塑（1515#3862#通用）</t>
  </si>
  <si>
    <t>4978446001522</t>
  </si>
  <si>
    <t>分体6号PET容器盖+底</t>
  </si>
  <si>
    <t>分体6号PET容器盖+底 吸塑（1522#3879#4783#通用）</t>
  </si>
  <si>
    <t>4978446001539</t>
  </si>
  <si>
    <t>分体8号PET容器盖+底</t>
  </si>
  <si>
    <t>分体8号PET容器盖+底 吸塑（1539#3886#通用）</t>
  </si>
  <si>
    <t>4978446001546</t>
  </si>
  <si>
    <t>分体9号PET容器盖+底</t>
  </si>
  <si>
    <t>分体9号PET容器盖+底 吸塑（1546#3893#通用）</t>
  </si>
  <si>
    <t>4978446001553</t>
  </si>
  <si>
    <t>分体小判PET容器盖+底</t>
  </si>
  <si>
    <t>分体小判PET容器盖+底 吸塑（1553#3909#通用）</t>
  </si>
  <si>
    <t>4978446001560</t>
  </si>
  <si>
    <t>分体角小PET容器盖+底</t>
  </si>
  <si>
    <t>分体角小PET容器盖+底 吸塑</t>
  </si>
  <si>
    <t>4978446035282</t>
  </si>
  <si>
    <t>木棒</t>
  </si>
  <si>
    <t>木棒 外箱</t>
  </si>
  <si>
    <t>木棒 中袋不干胶</t>
  </si>
  <si>
    <t>木棒 中袋23+4*22（5282#9808#通用）</t>
  </si>
  <si>
    <t>木棒 opp袋</t>
  </si>
  <si>
    <t>木棒 白纸</t>
  </si>
  <si>
    <t>木棒 本体</t>
  </si>
  <si>
    <t>4580321495670 </t>
  </si>
  <si>
    <t>15P 蕾丝杯</t>
  </si>
  <si>
    <t xml:space="preserve">空白外箱 61*45.5*50 </t>
  </si>
  <si>
    <t>15P 蕾丝杯 OPP用不干胶</t>
  </si>
  <si>
    <t>15P入 205ml 空白OPP袋</t>
  </si>
  <si>
    <t>外箱不干胶</t>
  </si>
  <si>
    <t xml:space="preserve">中袋不干胶 </t>
  </si>
  <si>
    <t>15P 蕾丝杯 本体咖啡色（6083#5670#通用）</t>
  </si>
  <si>
    <t>15P 蕾丝杯 本体粉红色（6083#5670#通用）</t>
  </si>
  <si>
    <t>4978446063049</t>
  </si>
  <si>
    <t>9号蛋糕杯</t>
  </si>
  <si>
    <t>9号蛋糕杯 外箱</t>
  </si>
  <si>
    <t>9号蛋糕杯 内盒</t>
  </si>
  <si>
    <t>9号蛋糕杯 opp袋</t>
  </si>
  <si>
    <t>9号蛋糕杯 吸塑（2630#7096#2614#2746#0363#3049#通用）</t>
  </si>
  <si>
    <t>9号蛋糕杯 本体（2630#7096#2614#3049#通用）</t>
  </si>
  <si>
    <t>4549131376913</t>
  </si>
  <si>
    <t>205ml樱花杯</t>
  </si>
  <si>
    <t>205ml樱花杯 外箱</t>
  </si>
  <si>
    <t>205ml樱花杯 中袋不干胶</t>
  </si>
  <si>
    <t>205ml樱花杯 中袋88*15.6+7.2+7.2</t>
  </si>
  <si>
    <t>205ml樱花杯 opp袋</t>
  </si>
  <si>
    <t>4549131376852</t>
  </si>
  <si>
    <t>F5动物午餐杯 145ml彩杯6P入</t>
  </si>
  <si>
    <t>F5动物午餐杯 6P入 外箱</t>
  </si>
  <si>
    <t>F5动物午餐杯 6P入 内盒</t>
  </si>
  <si>
    <t>F5动物午餐杯 袋子</t>
  </si>
  <si>
    <t>F5动物午餐杯 7.5杯盖（2588#3745#5229#2564#2595#8504#8856#8863#6852#1143#7354#3412#通用）</t>
  </si>
  <si>
    <t>F5动物午餐杯 本体</t>
  </si>
  <si>
    <t>0578</t>
  </si>
  <si>
    <t>4571258020578</t>
  </si>
  <si>
    <t>黄底樱花杯 205ml 10个装</t>
  </si>
  <si>
    <t>黄底樱花杯 外箱</t>
  </si>
  <si>
    <t>黄底樱花杯 PE 中袋不干胶</t>
  </si>
  <si>
    <t>黄底樱花杯 OPP袋</t>
  </si>
  <si>
    <t>黄底樱花杯 PE 中袋 55*21CM</t>
  </si>
  <si>
    <t>黄底樱花杯 本体</t>
  </si>
  <si>
    <t>0585</t>
  </si>
  <si>
    <t>4571258020585</t>
  </si>
  <si>
    <t>黄底樱花杯 205ml 50个装</t>
  </si>
  <si>
    <t>黄底樱花杯 OPP袋不干胶</t>
  </si>
  <si>
    <t>黄底樱花杯 50P空白OPP袋</t>
  </si>
  <si>
    <t>0592</t>
  </si>
  <si>
    <t>4571258020592</t>
  </si>
  <si>
    <t>黄底樱花杯 205ml 100个装</t>
  </si>
  <si>
    <t>黄底樱花杯 PE中袋不干胶</t>
  </si>
  <si>
    <t>黄底樱花杯 PE中袋75*13cm（3558#3565#3572#0592#通用）</t>
  </si>
  <si>
    <t>4964026339888</t>
  </si>
  <si>
    <t xml:space="preserve">四角型硅胶杯 小 赤+黑 </t>
  </si>
  <si>
    <t>四角型硅胶 外箱</t>
  </si>
  <si>
    <t>四角型硅胶 内盒</t>
  </si>
  <si>
    <t>四角型硅胶台纸 小   牛皮纸120g</t>
  </si>
  <si>
    <t>四角型硅胶折盒 小 （含小单片）</t>
  </si>
  <si>
    <t>容信</t>
  </si>
  <si>
    <t>四角型硅胶 本体 赤</t>
  </si>
  <si>
    <t>四角型硅胶 本体 黑</t>
  </si>
  <si>
    <t>4964026339895</t>
  </si>
  <si>
    <t xml:space="preserve">四角型硅胶杯 大 赤+黑 </t>
  </si>
  <si>
    <t>四角型硅胶台纸 大   牛皮纸120g</t>
  </si>
  <si>
    <t>四角型硅胶折盒 大 （含小单片）</t>
  </si>
  <si>
    <t>4978446042136</t>
  </si>
  <si>
    <t>外箱（2150#2136#通用）</t>
  </si>
  <si>
    <t>内盒（2150#2136#通用）</t>
  </si>
  <si>
    <t>本体</t>
  </si>
  <si>
    <t>赵海山</t>
  </si>
  <si>
    <t>4978446071013</t>
  </si>
  <si>
    <t>咖啡图案纸杯 20P</t>
  </si>
  <si>
    <t>咖啡图案纸杯 20P 外箱</t>
  </si>
  <si>
    <t>咖啡图案纸杯 20P 中袋不干胶</t>
  </si>
  <si>
    <t>咖啡图案纸杯 20P 中袋85*21cm（5044#6090#5099#7516#2033#7615#7425#9464#1013#6027#2876#1839#7679#4115#通用）</t>
  </si>
  <si>
    <t>咖啡图案纸杯 20P 袋子</t>
  </si>
  <si>
    <t>咖啡图案纸杯 20P 本体</t>
  </si>
  <si>
    <t>皮带</t>
  </si>
  <si>
    <t>鹏连</t>
  </si>
  <si>
    <t>皮带中袋26+6*6</t>
  </si>
  <si>
    <t>淘宝用</t>
  </si>
  <si>
    <t>60*50*33.5外箱</t>
  </si>
  <si>
    <t>tm50005</t>
  </si>
  <si>
    <t>硅胶长方形蛋糕杯 本体</t>
  </si>
  <si>
    <t>周转箱</t>
  </si>
  <si>
    <t>W36.5*D29*H55</t>
  </si>
  <si>
    <t>0072</t>
  </si>
  <si>
    <t>or00072</t>
  </si>
  <si>
    <t>6号硅胶杯</t>
  </si>
  <si>
    <t>6号硅胶杯 空白外箱W52*D42*H16CM</t>
  </si>
  <si>
    <t>6号硅胶杯 透明opp袋15*21+2.5舌头</t>
  </si>
  <si>
    <t>6号硅胶杯 大红（0072#2715通用）</t>
  </si>
  <si>
    <t>6号硅胶杯 深绿（0072#2715通用）</t>
  </si>
  <si>
    <t>6号硅胶杯 深黄（0072#2715通用）</t>
  </si>
  <si>
    <t>6号硅胶杯 紫色（0072#2715通用）</t>
  </si>
  <si>
    <t>帽子外箱</t>
  </si>
  <si>
    <t>帽子袋子58*45.5</t>
  </si>
  <si>
    <t>4978446071228</t>
  </si>
  <si>
    <t>白熊纸杯205ml12枚入</t>
  </si>
  <si>
    <t>白熊纸杯205ml 外箱</t>
  </si>
  <si>
    <t>白熊纸杯205ml 中袋不干胶</t>
  </si>
  <si>
    <t>白熊纸杯205ml 中袋64*21（1228#5010#通用）</t>
  </si>
  <si>
    <t>白熊纸杯205ml opp袋</t>
  </si>
  <si>
    <t>白熊纸杯205ml 本体</t>
  </si>
  <si>
    <t>4978446071143</t>
  </si>
  <si>
    <t>145ml咖啡图案午餐杯 4p入</t>
  </si>
  <si>
    <t>145ml咖啡图案午餐杯 外箱</t>
  </si>
  <si>
    <t>145ml咖啡图案午餐杯 内盒</t>
  </si>
  <si>
    <t>145ml咖啡图案午餐杯 opp袋</t>
  </si>
  <si>
    <t>145ml咖啡图案午餐杯 7.5杯盖（2588#3745#5229#2564#2595#8504#8856#8863#6852#1143#7354#3412#通用）</t>
  </si>
  <si>
    <t>4571228941018</t>
  </si>
  <si>
    <t>205ml白杯 210+18g</t>
  </si>
  <si>
    <t>205ml白杯 210+18g 外箱59.5*37*34</t>
  </si>
  <si>
    <t>通翔</t>
  </si>
  <si>
    <t>205ml白杯 210+18g opp袋</t>
  </si>
  <si>
    <t>4978446506157</t>
  </si>
  <si>
    <t>星星图案纸杯100ml 30个入</t>
  </si>
  <si>
    <t>星星图案纸杯100ml 外箱</t>
  </si>
  <si>
    <t>星星图案纸杯100ml 30个入 中袋不干胶</t>
  </si>
  <si>
    <t>星星图案纸杯100ml 中袋55*15+3.5+3.5cm（4413# 6157#通用）</t>
  </si>
  <si>
    <t>星星图案纸杯100ml 袋子</t>
  </si>
  <si>
    <t>星星图案纸杯100ml 本体</t>
  </si>
  <si>
    <t>4526112306664</t>
  </si>
  <si>
    <t>205ml50个（高杯子）</t>
  </si>
  <si>
    <t>205ml50个（高杯子） 外箱</t>
  </si>
  <si>
    <t>205ml50个（高杯子） opp袋子</t>
  </si>
  <si>
    <t>205ml50个（高杯子） 本体</t>
  </si>
  <si>
    <t>4978446015338</t>
  </si>
  <si>
    <t>标签纸</t>
  </si>
  <si>
    <t>中袋40*28.5</t>
  </si>
  <si>
    <t>常州欣达</t>
  </si>
  <si>
    <t>4521006225663</t>
  </si>
  <si>
    <t>CD100ml白杯 30只入</t>
  </si>
  <si>
    <t>CD100ml白杯 30只入 外箱</t>
  </si>
  <si>
    <t>CD100ml白杯 30只入 中袋55*15+3.5+3.5含印刷</t>
  </si>
  <si>
    <t>CD100ml白杯 30只入 袋子</t>
  </si>
  <si>
    <t>CD100ml白杯 30只入 本体</t>
  </si>
  <si>
    <t>4521006225670</t>
  </si>
  <si>
    <t>CD205ml高层白杯40只入</t>
  </si>
  <si>
    <t>CD205ml高层白杯40只入 外箱</t>
  </si>
  <si>
    <t>CD205ml高层白杯40只入 中袋65*15.6+7.2+7.2含印刷</t>
  </si>
  <si>
    <t>CD205ml高层白杯40只入 袋子</t>
  </si>
  <si>
    <t>CD205ml高层白杯40只入 本体</t>
  </si>
  <si>
    <t>4571258014119</t>
  </si>
  <si>
    <t>浴室用硅胶垫片</t>
  </si>
  <si>
    <t>浴室用硅胶垫片 外箱</t>
  </si>
  <si>
    <t>浴室用硅胶垫片 台纸</t>
  </si>
  <si>
    <t xml:space="preserve">浴室用硅胶垫片 PE中袋57*34CM </t>
  </si>
  <si>
    <t>浴室用硅胶垫片 opp袋</t>
  </si>
  <si>
    <t>浴室用硅胶垫片 本体</t>
  </si>
  <si>
    <t>4904781707485</t>
  </si>
  <si>
    <t>OME PB205ml100只装</t>
  </si>
  <si>
    <t>OME PB205ml100只装 外箱</t>
  </si>
  <si>
    <t>OME PB205ml100只装 袋子</t>
  </si>
  <si>
    <t>OME PB205ml100只装 本体</t>
  </si>
  <si>
    <t>电视台 205ml彩杯50P入</t>
  </si>
  <si>
    <t>电视台 205ml彩杯 空白外箱59.5*37.5*41</t>
  </si>
  <si>
    <t>电视台 205ml彩杯 空白袋子宽*高+舌头：22*28+5.5cm</t>
  </si>
  <si>
    <t>木托盘L</t>
  </si>
  <si>
    <t>木托盘M</t>
  </si>
  <si>
    <t>橙色熊头</t>
  </si>
  <si>
    <t>橙色熊头 205ml 50P入彩杯</t>
  </si>
  <si>
    <t>橙色熊头 205ml彩杯 空白外箱59.5*37.5*41</t>
  </si>
  <si>
    <t>橙色熊头 205ml彩杯 空白袋子宽*高+舌头：22*28+5.5cm</t>
  </si>
  <si>
    <t>圣诞节杯子</t>
  </si>
  <si>
    <t>圣诞节杯子 205ml 20P入彩杯</t>
  </si>
  <si>
    <t>圣诞节杯子 205ml彩杯 空白外箱W46*D31*H61.5cm</t>
  </si>
  <si>
    <t>圣诞节杯子 205ml彩杯 opp（同7516#）</t>
  </si>
  <si>
    <t>大号有耳对折盒（7361#3333#7418#6890#1655#）</t>
  </si>
  <si>
    <t>4978446071204</t>
  </si>
  <si>
    <t>硅胶小杯盖</t>
  </si>
  <si>
    <t>硅胶小杯盖  外箱</t>
  </si>
  <si>
    <t>硅胶小杯盖  内盒</t>
  </si>
  <si>
    <t>硅胶小杯盖  OPP W115*H310mm,卡头20mm,舌头40mm</t>
  </si>
  <si>
    <t>本体 黑色（大小同3754#）</t>
  </si>
  <si>
    <t>本体 白色（大小同3754#）</t>
  </si>
  <si>
    <t>4978446605010</t>
  </si>
  <si>
    <t>205ml 12P入 松鼠彩杯</t>
  </si>
  <si>
    <t>205ml 12P入 松鼠彩杯 外箱</t>
  </si>
  <si>
    <t>205ml 12P入 松鼠彩杯 中袋不干胶</t>
  </si>
  <si>
    <t>205ml 12P入 松鼠彩杯 OPP袋</t>
  </si>
  <si>
    <t>205ml 12P入 松鼠彩杯 PE中袋64*21cm（1228#5010#通用）</t>
  </si>
  <si>
    <t>4978446071419</t>
  </si>
  <si>
    <t>270ml 8P入 黑白两色发泡杯</t>
  </si>
  <si>
    <t>270ml 8P入 黑白两色发泡杯 外箱</t>
  </si>
  <si>
    <t>270ml 8P入 黑白两色发泡杯 中袋不干胶</t>
  </si>
  <si>
    <t>270ml 8P入 黑白两色发泡杯 OPP袋</t>
  </si>
  <si>
    <t>270ml 8P入 黑白两色发泡杯 PE中袋70*22cm（6126#1419#6509#6195#通用）</t>
  </si>
  <si>
    <t>本体 黑色</t>
  </si>
  <si>
    <t>鼎康</t>
  </si>
  <si>
    <t>本体 白色</t>
  </si>
  <si>
    <t>4549131447354</t>
  </si>
  <si>
    <t>145ml 5P入 牛皮纸午餐杯</t>
  </si>
  <si>
    <t>145ml 5P入 牛皮纸午餐杯 外箱</t>
  </si>
  <si>
    <t>145ml 5P入 牛皮纸午餐杯 内盒</t>
  </si>
  <si>
    <t>145ml 5P入 牛皮纸午餐杯 OPP袋W290*H240mm</t>
  </si>
  <si>
    <t>145ml 5P入 牛皮纸午餐杯 本体</t>
  </si>
  <si>
    <t>0400086061290</t>
  </si>
  <si>
    <t>205ml 100p入白杯</t>
  </si>
  <si>
    <t>205ml 100p入白杯 外箱</t>
  </si>
  <si>
    <t>205ml 100p入白杯 opp袋</t>
  </si>
  <si>
    <t>205ml 100p入白杯 本体</t>
  </si>
  <si>
    <t>4978446506027</t>
  </si>
  <si>
    <t>210ml 20P入牛皮纸杯 外箱45*38*61</t>
  </si>
  <si>
    <t>210ml 20P入牛皮纸杯 不干胶取消</t>
  </si>
  <si>
    <t>210ml 20P入牛皮纸杯 OPP</t>
  </si>
  <si>
    <t>PE 中袋85*21cm含印刷</t>
  </si>
  <si>
    <t>4521006226509</t>
  </si>
  <si>
    <t>275ml 15p入白杯</t>
  </si>
  <si>
    <t>275ml 15P入白杯 外箱</t>
  </si>
  <si>
    <t>275ml 15P入白杯 不干胶</t>
  </si>
  <si>
    <t>275ml 15P入白杯 OPP</t>
  </si>
  <si>
    <t>PE 中袋70*22（6126#1419#6509#6195#通用）</t>
  </si>
  <si>
    <t>275ml 15p入白杯 本体</t>
  </si>
  <si>
    <t>4521006226516</t>
  </si>
  <si>
    <t>400ml 12p入白杯</t>
  </si>
  <si>
    <t>400ml 12P入白杯 外箱</t>
  </si>
  <si>
    <t>400ml 12P入白杯  不干胶</t>
  </si>
  <si>
    <t>400ml 12P入白杯  OPP</t>
  </si>
  <si>
    <t>PE 中袋75*24（6516#2524#2463#53521#20283#20290#通用）</t>
  </si>
  <si>
    <t>4978446052524</t>
  </si>
  <si>
    <t>400ml 8P入四色彩杯</t>
  </si>
  <si>
    <t>400ml 8P入四色彩杯 外箱</t>
  </si>
  <si>
    <t>400ml 8P入四色彩杯 不干胶</t>
  </si>
  <si>
    <t>400ml 8P入四色彩杯  OPP</t>
  </si>
  <si>
    <t>PE 中袋75*24cm（6516#2524#2463#通用）</t>
  </si>
  <si>
    <t>4978446052876</t>
  </si>
  <si>
    <t>英文标志纸杯 205ml</t>
  </si>
  <si>
    <t>英文标志纸杯 205ml 外箱</t>
  </si>
  <si>
    <t>英文标志纸杯 205ml 不干胶</t>
  </si>
  <si>
    <t>英文标志纸杯 205ml  OPP</t>
  </si>
  <si>
    <t>PE 中袋85*21cm（5044#6090#5099#7516#2033#7615#7425#9464#1013#6027#2876#1839#7679#4115#通用）</t>
  </si>
  <si>
    <t>4978446506188</t>
  </si>
  <si>
    <t>150ml 30P入白杯</t>
  </si>
  <si>
    <t>150ml 30P入白杯 外箱67*40.5*39</t>
  </si>
  <si>
    <t>150ml 30P入白杯 不干胶</t>
  </si>
  <si>
    <t>150ml 30P入白杯  OPP</t>
  </si>
  <si>
    <t>PE 中袋62*13.5+6+6cm</t>
  </si>
  <si>
    <t>150ml 30P入白杯 本体</t>
  </si>
  <si>
    <t>4978446052517</t>
  </si>
  <si>
    <t>雪糕杯</t>
  </si>
  <si>
    <t>外箱73*44*39</t>
  </si>
  <si>
    <t>中袋64*28</t>
  </si>
  <si>
    <t>PET盖子</t>
  </si>
  <si>
    <t>裕正</t>
  </si>
  <si>
    <t>4978446071556</t>
  </si>
  <si>
    <t>小号爆米花桶 3枚入</t>
  </si>
  <si>
    <t>小号爆米花桶 3枚入 外箱</t>
  </si>
  <si>
    <t>小号爆米花桶 3枚入 中袋不干胶</t>
  </si>
  <si>
    <t>小号爆米花桶 3枚入 opp不干胶</t>
  </si>
  <si>
    <t>小号爆米花桶 3枚入 中袋68x26cm</t>
  </si>
  <si>
    <t>小号爆米花桶 3枚入 opp袋23.5*37.5cm</t>
  </si>
  <si>
    <t>小号爆米花桶 3枚入 本体</t>
  </si>
  <si>
    <t>亚天</t>
  </si>
  <si>
    <t>4978446071563</t>
  </si>
  <si>
    <t>大号爆米花桶 1枚入</t>
  </si>
  <si>
    <t>大号爆米花桶 1枚入 外箱</t>
  </si>
  <si>
    <t>大号爆米花桶 1枚入 中袋不干胶</t>
  </si>
  <si>
    <t>大号爆米花桶 1枚入 opp不干胶</t>
  </si>
  <si>
    <t>大号爆米花桶 1枚入 中袋63x33cm</t>
  </si>
  <si>
    <t>大号爆米花桶 1枚入 opp袋29*53cm</t>
  </si>
  <si>
    <t>大号爆米花桶 1枚入 本体</t>
  </si>
  <si>
    <t>淘宝</t>
  </si>
  <si>
    <t>4571300435022</t>
  </si>
  <si>
    <t>硅胶筷子 外箱</t>
  </si>
  <si>
    <t>硅胶筷子 内盒（9993#5022#通用）</t>
  </si>
  <si>
    <t>硅胶筷子 纸卡（9993#5022#通用）</t>
  </si>
  <si>
    <t>硅胶筷子 内盒不干胶</t>
  </si>
  <si>
    <t>硅胶筷子 opp不干胶</t>
  </si>
  <si>
    <t>硅胶筷子 opp袋</t>
  </si>
  <si>
    <t>4978446052845</t>
  </si>
  <si>
    <t>动物角小无耳</t>
  </si>
  <si>
    <t>4978446506201</t>
  </si>
  <si>
    <t>NB400ML白杯</t>
  </si>
  <si>
    <t>NB400ML白杯 外箱</t>
  </si>
  <si>
    <t>NB400ML白杯 中袋不干胶</t>
  </si>
  <si>
    <t>NB400ML白杯 中袋78*24</t>
  </si>
  <si>
    <t>NB400ML白杯 opp袋</t>
  </si>
  <si>
    <t>NB400ML白杯 本体</t>
  </si>
  <si>
    <t>4978446506195</t>
  </si>
  <si>
    <t>NB275ML白杯</t>
  </si>
  <si>
    <t>NB275ML白杯 外箱</t>
  </si>
  <si>
    <t>NB275ML白杯 中袋不干胶</t>
  </si>
  <si>
    <t>NB275ML白杯 中袋70*22（6126#1419#6509#6195#通用）</t>
  </si>
  <si>
    <t>NB275ML白杯 opp袋</t>
  </si>
  <si>
    <t>NB275ML白杯 本体</t>
  </si>
  <si>
    <t>4978446603412</t>
  </si>
  <si>
    <t>NB万圣节午餐杯</t>
  </si>
  <si>
    <t>NB万圣节午餐杯 外箱</t>
  </si>
  <si>
    <t>NB万圣节午餐杯 内盒</t>
  </si>
  <si>
    <t>NB万圣节午餐杯 7.5杯盖（2588#3745#5229#2564#2595#8504#8856#8863#6852#1143#7354#3412#通用）</t>
  </si>
  <si>
    <t>NB万圣节午餐杯 opp袋</t>
  </si>
  <si>
    <t>NB万圣节午餐杯 本体</t>
  </si>
  <si>
    <t>4978446603436</t>
  </si>
  <si>
    <t>NB万圣节纸杯205ml</t>
  </si>
  <si>
    <t>NB万圣节纸杯205ml 外箱</t>
  </si>
  <si>
    <t>NB万圣节纸杯205ml 中袋不干胶</t>
  </si>
  <si>
    <t>NB万圣节纸杯205ml 中袋67*21(6083#8789#9946#5670#3436#通用）</t>
  </si>
  <si>
    <t>NB万圣节纸杯205ml opp袋</t>
  </si>
  <si>
    <t>NB万圣节纸杯205ml 本体</t>
  </si>
  <si>
    <t>NB万圣节纸杯205ml 透明小袋4*5+3（2041#2027#2034#3436#通用）</t>
  </si>
  <si>
    <t>4978446053064</t>
  </si>
  <si>
    <t>SE红格子印刷烘焙纸25cm*2.5m</t>
  </si>
  <si>
    <t>SE红格子印刷烘焙纸 外箱44*38*28.2</t>
  </si>
  <si>
    <t>SE红格子印刷烘焙纸 内盒21.4*9*27</t>
  </si>
  <si>
    <t>SE红格子印刷烘焙纸 彩盒</t>
  </si>
  <si>
    <t>SE红格子印刷烘焙纸 锯齿（3477#2560#3248#3545#3538#3484#3491#3507#3606#8047#8054#3613#8979#9631#8993#8955#7797#3064#3071#3467#3057#3088#3040#7693#通用）</t>
  </si>
  <si>
    <t>飞沈</t>
  </si>
  <si>
    <t>SE红格子印刷烘焙纸 本体</t>
  </si>
  <si>
    <t>创越</t>
  </si>
  <si>
    <t>0218</t>
  </si>
  <si>
    <t>蕾丝6号吸塑（0218#0542#0573#9211#1683#2715#2814#通用）</t>
  </si>
  <si>
    <t>12盎司彩条杯</t>
  </si>
  <si>
    <t>12盎司彩条杯 外箱</t>
  </si>
  <si>
    <t>12盎司彩条杯 opp袋</t>
  </si>
  <si>
    <t>南京</t>
  </si>
  <si>
    <t>7盎司彩条杯</t>
  </si>
  <si>
    <t>7盎司彩条杯 外箱</t>
  </si>
  <si>
    <t>7盎司彩条杯 opp袋</t>
  </si>
  <si>
    <t>8266/8263</t>
  </si>
  <si>
    <t>9盎司彩条杯</t>
  </si>
  <si>
    <t>9盎司彩条杯 外箱</t>
  </si>
  <si>
    <t>9盎司彩条杯 opp袋</t>
  </si>
  <si>
    <t>16盎司彩条杯</t>
  </si>
  <si>
    <t>16盎司彩条杯 外箱</t>
  </si>
  <si>
    <t>16盎司彩条杯 opp袋</t>
  </si>
  <si>
    <t>14盎司彩条杯</t>
  </si>
  <si>
    <t>14盎司彩条杯 外箱</t>
  </si>
  <si>
    <t>14盎司彩条杯 opp袋</t>
  </si>
  <si>
    <t>16オンス ハワイアン</t>
  </si>
  <si>
    <t>夏威夷16盎司 外箱</t>
  </si>
  <si>
    <t>夏威夷16盎司 opp袋</t>
  </si>
  <si>
    <t>18盎司彩条杯</t>
  </si>
  <si>
    <t>18盎司彩条杯 外箱</t>
  </si>
  <si>
    <t>18盎司彩条杯 opp袋</t>
  </si>
  <si>
    <t>G6-1852</t>
  </si>
  <si>
    <t>条纹纸杯270ml 15枚入</t>
  </si>
  <si>
    <t>条纹纸杯270ml 15枚入 外箱</t>
  </si>
  <si>
    <t>条纹纸杯270ml 15枚入 内盒用防割白卡（1850#1852#通用）</t>
  </si>
  <si>
    <t>条纹纸杯270ml 15枚入 三层瓦愣内盒</t>
  </si>
  <si>
    <t xml:space="preserve">条纹纸杯270ml 15枚入 反面彩印不干胶 </t>
  </si>
  <si>
    <t xml:space="preserve">条纹纸杯270ml 15枚入 正面彩印不干胶 </t>
  </si>
  <si>
    <t xml:space="preserve">条纹纸杯270ml 15枚入 PVC收缩袋37*15（1852#1850#通用） </t>
  </si>
  <si>
    <t>条纹纸杯270ml 15枚入 本体</t>
  </si>
  <si>
    <t>G6-1850</t>
  </si>
  <si>
    <t>圆点纸杯270ml 15枚入</t>
  </si>
  <si>
    <t>圆点纸杯270ml 15枚入 外箱</t>
  </si>
  <si>
    <t>圆点纸杯270ml 15枚入 内盒用防割白卡（1850#1852#通用）</t>
  </si>
  <si>
    <t>圆点纸杯270ml 15枚入 三层瓦愣内盒</t>
  </si>
  <si>
    <t xml:space="preserve">圆点纸杯270ml 15枚入 反面彩印不干胶 </t>
  </si>
  <si>
    <t xml:space="preserve">圆点纸杯270ml 15枚入 正面彩印不干胶 </t>
  </si>
  <si>
    <t xml:space="preserve">圆点纸杯270ml 15枚入 PVC收缩袋37*15（1852#1850#通用）  </t>
  </si>
  <si>
    <t>圆点纸杯270ml 15枚入 本体</t>
  </si>
  <si>
    <t>150ml牛皮纸杯</t>
  </si>
  <si>
    <t>150ml牛皮纸杯 外箱</t>
  </si>
  <si>
    <t>150ml牛皮纸杯 中袋不干胶</t>
  </si>
  <si>
    <t>150ml牛皮纸杯 中袋80*12</t>
  </si>
  <si>
    <t>150ml牛皮纸杯 本体</t>
  </si>
  <si>
    <t>4978446052470</t>
  </si>
  <si>
    <t>SE 纸杯480ml</t>
  </si>
  <si>
    <t>SE 纸杯480ml 外箱</t>
  </si>
  <si>
    <t>SE 纸杯480ml 中袋不干胶</t>
  </si>
  <si>
    <t>SE 纸杯480ml 中袋26*67</t>
  </si>
  <si>
    <t>SE 纸杯480ml opp袋</t>
  </si>
  <si>
    <t>SE 纸杯480ml 本体</t>
  </si>
  <si>
    <t>4978446071839</t>
  </si>
  <si>
    <t>NB 彩杯20p</t>
  </si>
  <si>
    <t>NB 彩杯20p 外箱</t>
  </si>
  <si>
    <t>NB 彩杯20p 中袋不干胶</t>
  </si>
  <si>
    <t>NB 彩杯20p 中袋85*21（5044#6090#5099#7516#2033#7615#7425#9464#1013#6027#2876#1839#7679#4115#通用）</t>
  </si>
  <si>
    <t>NB 彩杯20p  OPP</t>
  </si>
  <si>
    <t>4549131575521</t>
  </si>
  <si>
    <t>星空遨游带盖耐热杯270ml 6枚装</t>
  </si>
  <si>
    <t>星空遨游带盖耐热杯270ml 外箱69*41*38</t>
  </si>
  <si>
    <t>星空遨游带盖耐热杯270ml 中袋不干胶</t>
  </si>
  <si>
    <t>星空遨游带盖耐热杯270ml 中袋31+7+4*56cm</t>
  </si>
  <si>
    <t>星空遨游带盖耐热杯270ml opp袋</t>
  </si>
  <si>
    <t>星空遨游带盖耐热杯270ml 盖子</t>
  </si>
  <si>
    <t>星空遨游带盖耐热杯270ml 本体</t>
  </si>
  <si>
    <t>4549131578751</t>
  </si>
  <si>
    <t>星空遨游餐盒2枚装</t>
  </si>
  <si>
    <t>星空遨游餐盒 外箱62.5*33*12cm</t>
  </si>
  <si>
    <t>星空遨游餐盒 表面彩印不干胶</t>
  </si>
  <si>
    <t>星空遨游餐盒 中袋不干胶</t>
  </si>
  <si>
    <t>星空遨游餐盒中袋25+4*25（8751#8768#通用）</t>
  </si>
  <si>
    <t>星空遨游餐盒 opp袋</t>
  </si>
  <si>
    <t>星空遨游餐盒 本体印刷+模切</t>
  </si>
  <si>
    <t>星空遨游餐盒 本体</t>
  </si>
  <si>
    <t>4549131578768</t>
  </si>
  <si>
    <t>星空遨游饭团盒子3枚装</t>
  </si>
  <si>
    <t>星空遨游饭团盒子 外箱41.5*21.5*15</t>
  </si>
  <si>
    <t>星空遨游饭团盒子 表面彩印不干胶</t>
  </si>
  <si>
    <t>星空遨游饭团盒子 中袋不干胶</t>
  </si>
  <si>
    <t>星空遨游饭团盒子 中袋25+4*25（8751#8768#通用）</t>
  </si>
  <si>
    <t>星空遨游饭团盒子 opp袋</t>
  </si>
  <si>
    <t>星空遨游饭团盒子 本体印刷+模切</t>
  </si>
  <si>
    <t>星空遨游饭团盒子 本体</t>
  </si>
  <si>
    <t>4549131577679</t>
  </si>
  <si>
    <t>星空遨游纸杯205ml 20个装</t>
  </si>
  <si>
    <t>星空遨游纸杯205ml 20个装 外箱62*32*60cm 5层</t>
  </si>
  <si>
    <t>星空遨游纸杯205ml 20个装 中袋不干胶</t>
  </si>
  <si>
    <t>星空遨游纸杯205ml 20个装 中袋85*21cm（5044#6090#5099#7516#2033#7615#7425#9464#1013#6027#2876#1839#7679#4115#通用）</t>
  </si>
  <si>
    <t>星空遨游纸杯205ml 20个装 袋子</t>
  </si>
  <si>
    <t>星空遨游纸杯205ml 20个装 本体（2色中包配套装）</t>
  </si>
  <si>
    <t>车间</t>
  </si>
  <si>
    <t>4549131578737</t>
  </si>
  <si>
    <t>星空遨游带盖午餐杯5枚装</t>
  </si>
  <si>
    <t>星空遨游带盖午餐杯5枚装 3层加强外箱51*42*59.5cm</t>
  </si>
  <si>
    <t>星空遨游带盖午餐杯5枚装 3层内盒40*16.1*14cm</t>
  </si>
  <si>
    <t>星空遨游带盖午餐杯5枚装 袋子</t>
  </si>
  <si>
    <t>星空遨游带盖午餐杯5枚装 本体用不干胶</t>
  </si>
  <si>
    <t>星空遨游带盖午餐杯5枚装 盖子</t>
  </si>
  <si>
    <t>星空遨游带盖午餐杯5枚装 杯子</t>
  </si>
  <si>
    <t>SE 350ml白杯 12只</t>
  </si>
  <si>
    <t>SE 350ml白杯  外箱51.5*42*54</t>
  </si>
  <si>
    <t>SE 350ml白杯  中袋75*24（6516#2524#2463#通用）</t>
  </si>
  <si>
    <t>SE 350ml白杯  中袋不干胶</t>
  </si>
  <si>
    <t>SE 350ml白杯  opp袋子</t>
  </si>
  <si>
    <t>SE 350ml白杯  本体</t>
  </si>
  <si>
    <t>4978446603733</t>
  </si>
  <si>
    <t>圣诞节爆米花桶S  3枚入</t>
  </si>
  <si>
    <t>圣诞节爆米花桶S   外箱</t>
  </si>
  <si>
    <t>圣诞节爆米花桶S   中袋</t>
  </si>
  <si>
    <t>圣诞节爆米花桶S   中袋不干胶</t>
  </si>
  <si>
    <t>圣诞节爆米花桶S   OPP23.5*37.5cm</t>
  </si>
  <si>
    <t>圣诞节爆米花桶S   本体纸不干胶</t>
  </si>
  <si>
    <t>圣诞节爆米花桶S   本体3枚入</t>
  </si>
  <si>
    <t>浙江天钥</t>
  </si>
  <si>
    <t>4978446505198</t>
  </si>
  <si>
    <t>SE スター厚焼きホットケーキ型</t>
  </si>
  <si>
    <t>S星星形状蛋糕烤盘</t>
  </si>
  <si>
    <t>S星星形状蛋糕烤盘   外箱62*53*35</t>
  </si>
  <si>
    <t>S星星形状蛋糕烤盘  内盒26*12*17</t>
  </si>
  <si>
    <t>S星星形状蛋糕烤盘   opp袋子</t>
  </si>
  <si>
    <t>S星星形状蛋糕烤盘   吸塑（5198#3009#通用）</t>
  </si>
  <si>
    <t>S星星形状蛋糕烤盘   本体</t>
  </si>
  <si>
    <t>4978446018407</t>
  </si>
  <si>
    <t>专色印刷带盖发泡隔热杯</t>
  </si>
  <si>
    <t>带盖发泡杯  外箱62*39*42.5</t>
  </si>
  <si>
    <t>带盖发泡杯  中袋28+7+4*50（8407#6249#通用）</t>
  </si>
  <si>
    <t>带盖发泡杯        中袋不干胶</t>
  </si>
  <si>
    <t>带盖发泡杯        opp</t>
  </si>
  <si>
    <t>带盖发泡杯        盖子3枚入</t>
  </si>
  <si>
    <t>上海广盛</t>
  </si>
  <si>
    <t>带盖发泡杯        本体3枚入</t>
  </si>
  <si>
    <t>4978446505594</t>
  </si>
  <si>
    <t>核仁巧克力饼 牛皮纸托</t>
  </si>
  <si>
    <t>核仁巧克力饼 牛皮纸托  外箱</t>
  </si>
  <si>
    <t>核仁巧克力饼 牛皮纸托  中袋50*41cm</t>
  </si>
  <si>
    <t>核仁巧克力饼 牛皮纸托  中袋不干胶</t>
  </si>
  <si>
    <t>核仁巧克力饼 牛皮纸托  纸标签</t>
  </si>
  <si>
    <t>核仁巧克力饼 cpp透明袋w309*H(315+315+55mm)</t>
  </si>
  <si>
    <t>核仁巧克力饼 牛皮纸托   本体</t>
  </si>
  <si>
    <t>上海茸美</t>
  </si>
  <si>
    <t>4978446018452</t>
  </si>
  <si>
    <t>牛皮纸袋L 3枚入</t>
  </si>
  <si>
    <t>牛皮纸袋L      外箱43.5*31.5*39.5</t>
  </si>
  <si>
    <t>牛皮纸袋L      中袋36+3*26</t>
  </si>
  <si>
    <t>牛皮纸袋L      中袋不干胶</t>
  </si>
  <si>
    <t>牛皮纸袋L      opp28.5+4*21</t>
  </si>
  <si>
    <t>牛皮纸袋L       台纸</t>
  </si>
  <si>
    <t>牛皮纸袋L       本体3枚入</t>
  </si>
  <si>
    <t>温州旭尔</t>
  </si>
  <si>
    <t>4978446018445</t>
  </si>
  <si>
    <t>牛皮纸袋M 4枚入</t>
  </si>
  <si>
    <t>牛皮纸袋M     外箱52.5*26.5*35.5</t>
  </si>
  <si>
    <t>牛皮纸袋M     中袋32+3*23</t>
  </si>
  <si>
    <t>牛皮纸袋M     中袋不干胶</t>
  </si>
  <si>
    <t>牛皮纸袋M      opp23.5+3.5*17</t>
  </si>
  <si>
    <t>牛皮纸袋M      台纸</t>
  </si>
  <si>
    <t>牛皮纸袋M      本体4枚入</t>
  </si>
  <si>
    <t>4549131594034</t>
  </si>
  <si>
    <t>DS 彩鱼纸杯205ml 20枚装</t>
  </si>
  <si>
    <t>DS 彩鱼纸杯205ml外箱31*31*73cm</t>
  </si>
  <si>
    <t xml:space="preserve">DS 彩鱼纸杯205ml中袋含印刷89*21cm </t>
  </si>
  <si>
    <t>DS 彩鱼纸杯205ml   opp</t>
  </si>
  <si>
    <t>DS 彩鱼纸杯205ml  25枚装本体</t>
  </si>
  <si>
    <t>4549131594041</t>
  </si>
  <si>
    <t>DS牛皮纸杯205ml 20枚装</t>
  </si>
  <si>
    <t>DS牛皮纸杯205ml   外箱60*31*61</t>
  </si>
  <si>
    <t>DS牛皮纸杯205ml   中袋含印刷79*21cm</t>
  </si>
  <si>
    <t>DS牛皮纸杯205ml   opp</t>
  </si>
  <si>
    <t>DS牛皮纸杯205ml   本体</t>
  </si>
  <si>
    <t>4522831079858</t>
  </si>
  <si>
    <t>水点印刷杯     外箱</t>
  </si>
  <si>
    <t>水点印刷杯      不干胶</t>
  </si>
  <si>
    <t>水点印刷杯      opp</t>
  </si>
  <si>
    <t>4549131593860</t>
  </si>
  <si>
    <t>DS带盖发泡杯 面包图案</t>
  </si>
  <si>
    <t>DS带盖发泡杯 面包图案    外箱62*39*37</t>
  </si>
  <si>
    <t>DS带盖发泡杯 中袋含印刷32+7+4*50cm</t>
  </si>
  <si>
    <t>DS带盖发泡杯 面包图案    opp</t>
  </si>
  <si>
    <t>DS带盖发泡杯 面包图案   盖子</t>
  </si>
  <si>
    <t>DS带盖发泡杯 面包图案   本体</t>
  </si>
  <si>
    <t>江阴美源</t>
  </si>
  <si>
    <t>4549131594058</t>
  </si>
  <si>
    <t>DS带盖发泡杯 黑白图案</t>
  </si>
  <si>
    <t>DS带盖发泡杯 黑白图案   外箱62*39*37</t>
  </si>
  <si>
    <t>DS带盖发泡杯 黑白图案   盖子</t>
  </si>
  <si>
    <t>DS带盖发泡杯 黑白图案   opp</t>
  </si>
  <si>
    <t>DS带盖发泡杯 黑白图案   本体</t>
  </si>
  <si>
    <t>江阴</t>
  </si>
  <si>
    <t>硅胶五角星烤盘</t>
  </si>
  <si>
    <t>硅胶五角星烤盘   外箱62*53*35cm</t>
  </si>
  <si>
    <t>硅胶五角星烤盘   opp</t>
  </si>
  <si>
    <t>硅胶五角星烤盘   内盒26*12*17</t>
  </si>
  <si>
    <t>硅胶五角星烤盘   吸塑（5198#3009#通用）</t>
  </si>
  <si>
    <t>硅胶五角星烤盘   本体</t>
  </si>
  <si>
    <t>4978446506249</t>
  </si>
  <si>
    <t>带盖发泡杯（美好时光）</t>
  </si>
  <si>
    <t>带盖发泡杯  外箱62*39*45cm</t>
  </si>
  <si>
    <t>带盖发泡杯    中袋28+7+4*50cm（8407#6249#通用）</t>
  </si>
  <si>
    <t>带盖发泡杯   中袋不干胶</t>
  </si>
  <si>
    <t>带盖发泡杯   opp</t>
  </si>
  <si>
    <t>带盖发泡杯   盖子</t>
  </si>
  <si>
    <t>带盖发泡杯   本体</t>
  </si>
  <si>
    <t>江阴鼎康</t>
  </si>
  <si>
    <t>4978446071891</t>
  </si>
  <si>
    <t>牛皮纸杯100ml</t>
  </si>
  <si>
    <t>牛皮纸杯100ml   外箱</t>
  </si>
  <si>
    <t>牛皮纸杯100ml   中袋35+7+4*39.5</t>
  </si>
  <si>
    <t>牛皮纸杯100ml    中袋不干胶</t>
  </si>
  <si>
    <t>牛皮纸杯100ml    opp</t>
  </si>
  <si>
    <t>牛皮纸杯100ml    本体</t>
  </si>
  <si>
    <t>4978446054115</t>
  </si>
  <si>
    <t>波西米亚纸杯20个装</t>
  </si>
  <si>
    <t>波西米亚纸杯  外箱45*38*61cm</t>
  </si>
  <si>
    <t>波西米亚纸杯  中袋85*21cm（5044#6090#5099#7516#2033#7615#7425#9464#1013#6027#2876#1839#7679#4115#通用）</t>
  </si>
  <si>
    <t>波西米亚纸杯  不干胶</t>
  </si>
  <si>
    <t>波西米亚纸杯  opp</t>
  </si>
  <si>
    <t>波西米亚纸杯  本体</t>
  </si>
  <si>
    <t>4978446054016</t>
  </si>
  <si>
    <t>彩色烫金100ml</t>
  </si>
  <si>
    <t>彩色烫金100ml  外箱62*37.4*48cm</t>
  </si>
  <si>
    <t>彩色烫金100ml  中袋62*17cm</t>
  </si>
  <si>
    <t>彩色烫金100ml  中袋不干胶</t>
  </si>
  <si>
    <t>彩色烫金100ml  opp</t>
  </si>
  <si>
    <t>彩色烫金100ml  本体 印刷</t>
  </si>
  <si>
    <t>彩色烫金101ml</t>
  </si>
  <si>
    <t>彩色烫金101ml  本体 烫金</t>
  </si>
  <si>
    <t>个人</t>
  </si>
  <si>
    <t>彩色烫金102ml</t>
  </si>
  <si>
    <t>彩色烫金102ml  本体</t>
  </si>
  <si>
    <t>4978446054023</t>
  </si>
  <si>
    <t>350ml彩虹杯 10个装</t>
  </si>
  <si>
    <t>350ml彩虹杯  外箱</t>
  </si>
  <si>
    <t>350ml彩虹杯  中袋65*24</t>
  </si>
  <si>
    <t>350ml彩虹杯  中袋不干胶</t>
  </si>
  <si>
    <t>350ml彩虹杯  opp</t>
  </si>
  <si>
    <t>350ml彩虹杯  本体</t>
  </si>
  <si>
    <t>X478980</t>
  </si>
  <si>
    <t>白杯  150ml</t>
  </si>
  <si>
    <t>白杯  外箱40*34*57.5cm</t>
  </si>
  <si>
    <t>白杯  印刷PE袋12*70cm</t>
  </si>
  <si>
    <t>白杯  本体</t>
  </si>
  <si>
    <t>创晟</t>
  </si>
  <si>
    <t>X478981</t>
  </si>
  <si>
    <t>白杯  210ml</t>
  </si>
  <si>
    <t>白杯  外箱37*37*59.5cm</t>
  </si>
  <si>
    <t>白杯  印刷PE袋12.8*75cm</t>
  </si>
  <si>
    <t>8809491560220</t>
  </si>
  <si>
    <t>韩国菜肴杯</t>
  </si>
  <si>
    <t>韩国菜肴杯  外箱</t>
  </si>
  <si>
    <t>韩国菜肴杯  内盒</t>
  </si>
  <si>
    <t>韩国菜肴杯  台纸1</t>
  </si>
  <si>
    <t>韩国菜肴杯  台纸2</t>
  </si>
  <si>
    <t>8809491560312</t>
  </si>
  <si>
    <t>4978446983040</t>
  </si>
  <si>
    <t>牛皮纸内镀铝自立自封袋L3枚入</t>
  </si>
  <si>
    <t>牛皮纸 外箱63*28*39cm</t>
  </si>
  <si>
    <t>牛皮纸 中袋27+4*32.5cm</t>
  </si>
  <si>
    <t>牛皮纸 中袋不干胶</t>
  </si>
  <si>
    <t>牛皮纸 OPP</t>
  </si>
  <si>
    <t>牛皮纸 本体</t>
  </si>
  <si>
    <t>4978446983057</t>
  </si>
  <si>
    <t>牛皮纸内镀铝自立自封袋M4枚入</t>
  </si>
  <si>
    <t>牛皮纸 外箱 52*26.5*41cm</t>
  </si>
  <si>
    <t>牛皮纸 中袋33+4*23.5cm</t>
  </si>
  <si>
    <t>4978446053538</t>
  </si>
  <si>
    <t xml:space="preserve">フタ付ランチカップ　ネイチャーロゴ柄　330ｍｌ
L　2個入
</t>
  </si>
  <si>
    <t>大自然风LOGO带盖午餐杯 330ml 2套入</t>
  </si>
  <si>
    <t>午餐杯 330ml 外箱73*42*40cm</t>
  </si>
  <si>
    <t>午餐杯 330ml 中袋64*28cm</t>
  </si>
  <si>
    <t>午餐杯 330ml 中袋不干胶</t>
  </si>
  <si>
    <t>午餐杯 330ml opp</t>
  </si>
  <si>
    <t>午餐杯 330ml PET盖子</t>
  </si>
  <si>
    <t>午餐杯 330ml 本体2套入</t>
  </si>
  <si>
    <t>嘉兴百乐</t>
  </si>
  <si>
    <t>4978446502760</t>
  </si>
  <si>
    <t>SE仮Ｓシリコンおかずカップ　モノトーン6号　4個入り</t>
  </si>
  <si>
    <t>SE 硅胶6号杯</t>
  </si>
  <si>
    <t>SE 硅胶6号杯 外箱49*43.5*53.5</t>
  </si>
  <si>
    <t>SE 硅胶6号杯 内盒24*14*13</t>
  </si>
  <si>
    <t>SE 硅胶6号杯 吸塑（2616#2591#7072#5012#2715#2760#通用）</t>
  </si>
  <si>
    <t>SE 硅胶6号杯 OPP</t>
  </si>
  <si>
    <t>SE 硅胶6号杯 本体2色（白*2，灰*2）</t>
  </si>
  <si>
    <t>4978446502777</t>
  </si>
  <si>
    <t>SE仮Ｓシリコンおかずカップ　モノトーン8号　3個入り</t>
  </si>
  <si>
    <t>SE 硅胶8号杯</t>
  </si>
  <si>
    <t>SE 硅胶8号杯 外箱53*50.7*55.5</t>
  </si>
  <si>
    <t>SE 硅胶8号杯 内盒26*16.5*13.5</t>
  </si>
  <si>
    <t>SE 硅胶8号杯 吸塑（2623#2607#5029#7089#2722#3025#2777#通用）</t>
  </si>
  <si>
    <t>SE 硅胶8号杯 OPP</t>
  </si>
  <si>
    <t>SE 硅胶8号杯 本体2色（白*1，灰*2）</t>
  </si>
  <si>
    <t>4978446502753</t>
  </si>
  <si>
    <t>SE仮Ｓシリコンおかずカップ　モノトーン4号　5個入り</t>
  </si>
  <si>
    <t>SE 硅胶4号杯</t>
  </si>
  <si>
    <t>SE 硅胶4号杯 外箱50.7*42*47.3</t>
  </si>
  <si>
    <t>SE 硅胶4号杯 内盒20.5*16.5*11.5</t>
  </si>
  <si>
    <t>SE 硅胶4号杯 吸塑（2584#2647#2753#通用</t>
  </si>
  <si>
    <t>SE 硅胶4号杯 OPP</t>
  </si>
  <si>
    <t>SE 硅胶4号杯 本体2色（白*2，灰*3）</t>
  </si>
  <si>
    <t>4978446065333</t>
  </si>
  <si>
    <t>书本形状餐盒 3枚装</t>
  </si>
  <si>
    <t>书本形状餐盒 外箱</t>
  </si>
  <si>
    <t>书本形状餐盒 中袋</t>
  </si>
  <si>
    <t>书本形状餐盒 中袋不干胶</t>
  </si>
  <si>
    <t>书本形状餐盒 OPP</t>
  </si>
  <si>
    <t>书本形状餐盒 彩印不干胶</t>
  </si>
  <si>
    <t>书本形状餐盒 印刷模切加工费本体1</t>
  </si>
  <si>
    <t>书本形状餐盒 本体纸2</t>
  </si>
  <si>
    <t>开来</t>
  </si>
  <si>
    <t>4978446053521</t>
  </si>
  <si>
    <t>大自然风彩杯</t>
  </si>
  <si>
    <t>大自然风彩杯  外箱53*36*59</t>
  </si>
  <si>
    <t>大自然风彩杯  不干胶</t>
  </si>
  <si>
    <t>大自然风彩杯  opp</t>
  </si>
  <si>
    <t>大自然风彩杯 本体</t>
  </si>
  <si>
    <t>4549131620269</t>
  </si>
  <si>
    <t>图案印刷牛皮纸杯 205ml</t>
  </si>
  <si>
    <t>牛皮纸杯 205ml 外箱31*31*73</t>
  </si>
  <si>
    <t>牛皮纸杯 205ml 不干胶</t>
  </si>
  <si>
    <t>牛皮纸杯 205ml 中袋89*21cm（20269#20276#通用）</t>
  </si>
  <si>
    <t>牛皮纸杯 205ml opp</t>
  </si>
  <si>
    <t>牛皮纸杯 205ml</t>
  </si>
  <si>
    <t>4549131620276</t>
  </si>
  <si>
    <t>4549131620252</t>
  </si>
  <si>
    <t>图案印刷牛皮纸杯 400ml</t>
  </si>
  <si>
    <t>牛皮纸杯 400ml 外箱53*44*35</t>
  </si>
  <si>
    <t>牛皮纸杯 400ml 不干胶</t>
  </si>
  <si>
    <t>牛皮纸杯 400ml 中袋52*24cm</t>
  </si>
  <si>
    <t>牛皮纸杯 400ml opp</t>
  </si>
  <si>
    <t>牛皮纸杯 400ml</t>
  </si>
  <si>
    <t>4549131620573</t>
  </si>
  <si>
    <t>牛皮纸杯 205ml 外箱59*37*52.5</t>
  </si>
  <si>
    <t>牛皮纸杯 205ml 中袋73*21cm</t>
  </si>
  <si>
    <t>4549131620283</t>
  </si>
  <si>
    <t>牛皮纸杯 400ml 外箱53*36*59</t>
  </si>
  <si>
    <t>牛皮纸杯 400ml  opp</t>
  </si>
  <si>
    <t>4549131620290</t>
  </si>
  <si>
    <t>4978446044574</t>
  </si>
  <si>
    <t>熊猫午餐杯 145ml</t>
  </si>
  <si>
    <t>熊猫午餐杯 145ml 5p入 外箱</t>
  </si>
  <si>
    <t>熊猫午餐杯 145ml 5p入 内盒</t>
  </si>
  <si>
    <t>熊猫午餐杯 145ml 5p入 OPP</t>
  </si>
  <si>
    <t>熊猫午餐杯 145ml 5p入 7.5杯盖</t>
  </si>
  <si>
    <t>4978446044413</t>
  </si>
  <si>
    <t>熊猫杯 100ml 30p入</t>
  </si>
  <si>
    <t>熊猫杯 100ml 30p入 外箱</t>
  </si>
  <si>
    <t>熊猫杯 100ml 30p入 中袋不干胶</t>
  </si>
  <si>
    <t>熊猫杯 100ml 30p入 OPP袋</t>
  </si>
  <si>
    <t>熊猫杯 100ml 30p入 中袋 55*15+3.5+3.5cm（6157# 4413#通用）</t>
  </si>
  <si>
    <t>4978446044420</t>
  </si>
  <si>
    <t>熊猫杯 205ml 20p入</t>
  </si>
  <si>
    <t>熊猫杯 205ml 20p入 外箱</t>
  </si>
  <si>
    <t>熊猫杯 205ml 20p入 中袋不干胶</t>
  </si>
  <si>
    <t>熊猫杯 205ml 20p入 中袋 85*21cm</t>
  </si>
  <si>
    <t>熊猫杯 205ml 20p入 opp袋</t>
  </si>
  <si>
    <t>万圣节205ml 20P入</t>
  </si>
  <si>
    <t>万圣节205ml 20P入 外箱</t>
  </si>
  <si>
    <t>万圣节205ml 20P入 中袋不干胶</t>
  </si>
  <si>
    <t xml:space="preserve">万圣节205ml 20P入 OPP袋 </t>
  </si>
  <si>
    <t>万圣节爆米花桶 3P入</t>
  </si>
  <si>
    <t>万圣节爆米花桶 外箱</t>
  </si>
  <si>
    <t>万圣节爆米花桶 中袋不干胶</t>
  </si>
  <si>
    <t>万圣节爆米花桶 opp袋23.5*37.5cm</t>
  </si>
  <si>
    <t>万圣节爆米花桶 OPP袋不干胶</t>
  </si>
  <si>
    <t>万圣节爆米花桶 中袋 68*26</t>
  </si>
  <si>
    <t>9oz 白杯  80p入</t>
  </si>
  <si>
    <t>9oz 入白杯外箱</t>
  </si>
  <si>
    <t>9oz PE袋 50*21cm含印刷</t>
  </si>
  <si>
    <t>NB万圣节午餐杯 7.5杯盖（2588#3745#5229#2564#2595#8504#8856#8863#6852#1143#7354#3412#3610#通用）</t>
  </si>
  <si>
    <t>NB万圣节纸杯205ml 中袋62*21</t>
  </si>
  <si>
    <t>NB万圣节纸杯205ml 透明小袋5*7+3cm</t>
  </si>
  <si>
    <t>NB硅胶猫头</t>
  </si>
  <si>
    <t>NB硅胶猫头烤盘 外箱 55*53*37.2</t>
  </si>
  <si>
    <t>NB硅胶猫头烤盘 内盒 26.9*10.3*18</t>
  </si>
  <si>
    <t>NB硅胶猫头烤盘 OPP袋</t>
  </si>
  <si>
    <t>NB硅胶猫头烤盘 吸塑</t>
  </si>
  <si>
    <t>NB硅胶猫头烤盘 本体</t>
  </si>
  <si>
    <t>本体名</t>
    <phoneticPr fontId="14"/>
  </si>
  <si>
    <t>单位</t>
    <phoneticPr fontId="14"/>
  </si>
  <si>
    <t>单价(元)</t>
    <phoneticPr fontId="14"/>
  </si>
  <si>
    <t>シリコンバラン ベア(硅胶巴郎熊)</t>
    <phoneticPr fontId="14"/>
  </si>
  <si>
    <t>大</t>
    <phoneticPr fontId="14"/>
  </si>
  <si>
    <t>小</t>
    <phoneticPr fontId="14"/>
  </si>
  <si>
    <t>B</t>
    <phoneticPr fontId="14"/>
  </si>
  <si>
    <t>硅胶巴郎草外箱</t>
    <phoneticPr fontId="14"/>
  </si>
  <si>
    <t>--</t>
    <phoneticPr fontId="14"/>
  </si>
  <si>
    <t>CNT</t>
    <phoneticPr fontId="14"/>
  </si>
  <si>
    <t>PN</t>
    <phoneticPr fontId="14"/>
  </si>
  <si>
    <t>硅胶草/熊巴郎中袋17+4*10CM（2369#2376#通用）</t>
    <phoneticPr fontId="14"/>
  </si>
  <si>
    <t>20P纸杯</t>
    <phoneticPr fontId="14"/>
  </si>
  <si>
    <t>ペーパーカップ２０個(20P纸杯)</t>
    <phoneticPr fontId="14"/>
  </si>
  <si>
    <t>硅胶</t>
    <phoneticPr fontId="14"/>
  </si>
  <si>
    <t>创通</t>
  </si>
  <si>
    <t>硅胶巴郎草台纸</t>
    <phoneticPr fontId="14"/>
  </si>
  <si>
    <t>硅胶草/熊巴郎中袋17+4*10CM（2369#2376#通用）</t>
    <phoneticPr fontId="14"/>
  </si>
  <si>
    <t>硅胶巴郎大草 草绿色</t>
    <phoneticPr fontId="14"/>
  </si>
  <si>
    <t>硅胶巴郎大熊 草绿色</t>
    <phoneticPr fontId="14"/>
  </si>
  <si>
    <t>种别</t>
    <phoneticPr fontId="14"/>
  </si>
  <si>
    <t>硅胶巴郎熊外箱</t>
    <phoneticPr fontId="14"/>
  </si>
  <si>
    <t>原包材</t>
    <phoneticPr fontId="14"/>
  </si>
  <si>
    <t>箱</t>
    <phoneticPr fontId="14"/>
  </si>
  <si>
    <t>箱</t>
    <phoneticPr fontId="14"/>
  </si>
  <si>
    <t>硅胶</t>
    <phoneticPr fontId="14"/>
  </si>
  <si>
    <t>套</t>
    <phoneticPr fontId="14"/>
  </si>
  <si>
    <t>シリコンバラン グリーン(硅胶巴郎草)</t>
    <phoneticPr fontId="14"/>
  </si>
  <si>
    <t>硅胶巴郎大草 草绿色</t>
    <phoneticPr fontId="14"/>
  </si>
  <si>
    <t>克</t>
    <phoneticPr fontId="14"/>
  </si>
  <si>
    <t>套</t>
    <phoneticPr fontId="14"/>
  </si>
  <si>
    <t>包</t>
    <phoneticPr fontId="14"/>
  </si>
  <si>
    <t>原</t>
    <phoneticPr fontId="14"/>
  </si>
  <si>
    <t>PE 中袋 85*21CM（5044#6090#5099#7516#2033#7615#7425#9464#1013#6027#2876#1839#7679#4115#通用）</t>
    <phoneticPr fontId="14"/>
  </si>
  <si>
    <t>万圣节205ml 20P入 中袋 85*21cm（5044#6090#5099#7516#2033#7615#7425#9464#1013#6027#2876#1839#7679#4115#4420#3499通用）</t>
    <phoneticPr fontId="14"/>
  </si>
  <si>
    <t>白纸</t>
    <phoneticPr fontId="14"/>
  </si>
  <si>
    <t>WX01</t>
    <phoneticPr fontId="14"/>
  </si>
  <si>
    <t>TZ01</t>
    <phoneticPr fontId="14"/>
  </si>
  <si>
    <t>OPP01</t>
    <phoneticPr fontId="14"/>
  </si>
  <si>
    <t>ZD01</t>
    <phoneticPr fontId="14"/>
  </si>
  <si>
    <t>GJ01</t>
    <phoneticPr fontId="14"/>
  </si>
  <si>
    <t>WX02</t>
    <phoneticPr fontId="14"/>
  </si>
  <si>
    <t>TZ02</t>
    <phoneticPr fontId="14"/>
  </si>
  <si>
    <t>编号</t>
    <phoneticPr fontId="14"/>
  </si>
  <si>
    <t>GJ02</t>
    <phoneticPr fontId="14"/>
  </si>
  <si>
    <t>硅胶2</t>
    <phoneticPr fontId="14"/>
  </si>
  <si>
    <t>WX02</t>
    <phoneticPr fontId="14"/>
  </si>
  <si>
    <t>OPP02</t>
    <phoneticPr fontId="14"/>
  </si>
  <si>
    <t>PE01</t>
    <phoneticPr fontId="14"/>
  </si>
  <si>
    <t>BZ01</t>
    <phoneticPr fontId="14"/>
  </si>
  <si>
    <t>4978446002369</t>
    <phoneticPr fontId="14"/>
  </si>
  <si>
    <t>4978446002376</t>
    <phoneticPr fontId="14"/>
  </si>
  <si>
    <t>4978446009399</t>
    <phoneticPr fontId="14"/>
  </si>
  <si>
    <t>公斤</t>
  </si>
  <si>
    <t>硅胶巴郎大草 草绿色</t>
    <phoneticPr fontId="14"/>
  </si>
  <si>
    <t>硅胶草/熊巴郎中袋17+4*10CM（2369#2376#通用）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</si>
</sst>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_ "/>
    <numFmt numFmtId="178" formatCode="0.000_ "/>
    <numFmt numFmtId="179" formatCode="0_);[Red]\(0\)"/>
  </numFmts>
  <fonts count="17">
    <font>
      <sz val="11"/>
      <color theme="1"/>
      <name val="ＭＳ Ｐゴシック"/>
      <charset val="134"/>
      <scheme val="minor"/>
    </font>
    <font>
      <sz val="11"/>
      <color indexed="8"/>
      <name val="宋体"/>
    </font>
    <font>
      <sz val="12"/>
      <color indexed="8"/>
      <name val="宋体"/>
    </font>
    <font>
      <sz val="12"/>
      <name val="宋体"/>
    </font>
    <font>
      <sz val="10"/>
      <color indexed="8"/>
      <name val="宋体"/>
    </font>
    <font>
      <sz val="8"/>
      <color indexed="8"/>
      <name val="宋体"/>
    </font>
    <font>
      <sz val="11"/>
      <color rgb="FFFF0000"/>
      <name val="宋体"/>
    </font>
    <font>
      <sz val="9"/>
      <color indexed="8"/>
      <name val="宋体"/>
    </font>
    <font>
      <sz val="11"/>
      <name val="宋体"/>
    </font>
    <font>
      <sz val="11"/>
      <color indexed="8"/>
      <name val="MS PGothic"/>
      <family val="2"/>
    </font>
    <font>
      <sz val="9"/>
      <color theme="1"/>
      <name val="宋体"/>
    </font>
    <font>
      <sz val="11"/>
      <color theme="1"/>
      <name val="ＭＳ Ｐゴシック"/>
      <family val="3"/>
      <charset val="128"/>
      <scheme val="minor"/>
    </font>
    <font>
      <sz val="9"/>
      <name val="宋体"/>
    </font>
    <font>
      <b/>
      <sz val="9"/>
      <name val="宋体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24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right" vertical="center"/>
    </xf>
    <xf numFmtId="0" fontId="1" fillId="0" borderId="1" xfId="0" quotePrefix="1" applyFont="1" applyFill="1" applyBorder="1" applyAlignment="1" applyProtection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1" fillId="0" borderId="1" xfId="0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horizontal="left" vertical="center" shrinkToFit="1"/>
      <protection locked="0"/>
    </xf>
    <xf numFmtId="0" fontId="1" fillId="0" borderId="1" xfId="0" applyFont="1" applyFill="1" applyBorder="1" applyAlignment="1" applyProtection="1">
      <alignment horizontal="right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178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0" quotePrefix="1" applyFont="1" applyFill="1" applyBorder="1" applyAlignment="1" applyProtection="1">
      <alignment horizontal="center" vertical="center" shrinkToFit="1"/>
      <protection locked="0"/>
    </xf>
    <xf numFmtId="0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49" fontId="1" fillId="4" borderId="1" xfId="1" applyNumberFormat="1" applyFont="1" applyFill="1" applyBorder="1" applyAlignment="1" applyProtection="1">
      <alignment horizontal="center" vertical="center" shrinkToFit="1"/>
      <protection locked="0"/>
    </xf>
    <xf numFmtId="176" fontId="1" fillId="10" borderId="1" xfId="1" applyNumberFormat="1" applyFont="1" applyFill="1" applyBorder="1" applyAlignment="1" applyProtection="1">
      <alignment vertical="center"/>
    </xf>
    <xf numFmtId="49" fontId="2" fillId="3" borderId="1" xfId="1" applyNumberFormat="1" applyFont="1" applyFill="1" applyBorder="1" applyAlignment="1" applyProtection="1">
      <alignment vertical="center" shrinkToFit="1"/>
      <protection locked="0"/>
    </xf>
    <xf numFmtId="49" fontId="2" fillId="3" borderId="1" xfId="1" applyNumberFormat="1" applyFont="1" applyFill="1" applyBorder="1" applyAlignment="1" applyProtection="1">
      <alignment horizontal="left" vertical="center" shrinkToFit="1"/>
      <protection locked="0"/>
    </xf>
    <xf numFmtId="177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5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6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7" borderId="1" xfId="1" applyNumberFormat="1" applyFont="1" applyFill="1" applyBorder="1" applyAlignment="1" applyProtection="1">
      <alignment horizontal="center" vertical="center" shrinkToFit="1"/>
    </xf>
    <xf numFmtId="49" fontId="2" fillId="7" borderId="1" xfId="1" applyNumberFormat="1" applyFont="1" applyFill="1" applyBorder="1" applyAlignment="1" applyProtection="1">
      <alignment horizontal="left" vertical="center" shrinkToFit="1"/>
    </xf>
    <xf numFmtId="176" fontId="2" fillId="8" borderId="1" xfId="1" applyNumberFormat="1" applyFont="1" applyFill="1" applyBorder="1" applyAlignment="1" applyProtection="1">
      <alignment horizontal="left" vertical="center" shrinkToFit="1"/>
      <protection locked="0"/>
    </xf>
    <xf numFmtId="49" fontId="2" fillId="0" borderId="1" xfId="1" applyNumberFormat="1" applyFont="1" applyFill="1" applyBorder="1" applyAlignment="1" applyProtection="1">
      <alignment horizontal="left" vertical="center" shrinkToFit="1"/>
      <protection locked="0"/>
    </xf>
    <xf numFmtId="49" fontId="2" fillId="9" borderId="1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0" xfId="1">
      <alignment vertical="center"/>
    </xf>
    <xf numFmtId="176" fontId="2" fillId="4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/>
      <protection locked="0"/>
    </xf>
    <xf numFmtId="0" fontId="2" fillId="3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 vertical="center" shrinkToFit="1"/>
      <protection locked="0"/>
    </xf>
    <xf numFmtId="178" fontId="2" fillId="11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1" applyFont="1" applyFill="1" applyBorder="1" applyAlignment="1" applyProtection="1">
      <alignment horizontal="center" vertical="center" shrinkToFit="1"/>
      <protection locked="0"/>
    </xf>
    <xf numFmtId="177" fontId="2" fillId="5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5" borderId="1" xfId="1" applyFont="1" applyFill="1" applyBorder="1" applyAlignment="1" applyProtection="1">
      <alignment horizontal="center" vertical="center" shrinkToFit="1"/>
      <protection locked="0"/>
    </xf>
    <xf numFmtId="0" fontId="2" fillId="6" borderId="1" xfId="1" applyFont="1" applyFill="1" applyBorder="1" applyAlignment="1" applyProtection="1">
      <alignment horizontal="center" vertical="center" shrinkToFit="1"/>
      <protection locked="0"/>
    </xf>
    <xf numFmtId="0" fontId="2" fillId="7" borderId="1" xfId="1" applyFont="1" applyFill="1" applyBorder="1" applyAlignment="1" applyProtection="1">
      <alignment horizontal="center" vertical="center" shrinkToFit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9" borderId="1" xfId="1" applyFont="1" applyFill="1" applyBorder="1" applyAlignment="1" applyProtection="1">
      <alignment horizontal="center" vertical="center" shrinkToFit="1"/>
      <protection locked="0"/>
    </xf>
    <xf numFmtId="178" fontId="2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3" borderId="1" xfId="1" applyFont="1" applyFill="1" applyBorder="1" applyAlignment="1" applyProtection="1">
      <alignment horizontal="center" vertical="center"/>
    </xf>
    <xf numFmtId="178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1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 shrinkToFit="1"/>
      <protection locked="0"/>
    </xf>
    <xf numFmtId="0" fontId="2" fillId="3" borderId="1" xfId="1" quotePrefix="1" applyFont="1" applyFill="1" applyBorder="1" applyAlignment="1" applyProtection="1">
      <alignment horizontal="center" vertical="center" shrinkToFit="1"/>
      <protection locked="0"/>
    </xf>
    <xf numFmtId="0" fontId="2" fillId="12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1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1" applyFont="1" applyFill="1" applyBorder="1" applyAlignment="1" applyProtection="1">
      <alignment horizontal="center" vertical="center"/>
    </xf>
    <xf numFmtId="176" fontId="2" fillId="3" borderId="1" xfId="1" quotePrefix="1" applyNumberFormat="1" applyFont="1" applyFill="1" applyBorder="1" applyAlignment="1" applyProtection="1">
      <alignment horizontal="center" vertical="center" shrinkToFit="1"/>
      <protection locked="0"/>
    </xf>
    <xf numFmtId="176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13" borderId="1" xfId="1" applyNumberFormat="1" applyFont="1" applyFill="1" applyBorder="1" applyAlignment="1" applyProtection="1">
      <alignment horizontal="center" vertical="center" shrinkToFit="1"/>
      <protection locked="0"/>
    </xf>
    <xf numFmtId="176" fontId="2" fillId="8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quotePrefix="1" applyFont="1" applyFill="1" applyBorder="1" applyAlignment="1" applyProtection="1">
      <alignment horizontal="center" vertical="center"/>
      <protection locked="0"/>
    </xf>
    <xf numFmtId="176" fontId="3" fillId="8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178" fontId="2" fillId="3" borderId="1" xfId="1" applyNumberFormat="1" applyFont="1" applyFill="1" applyBorder="1" applyAlignment="1" applyProtection="1">
      <alignment horizontal="left" vertical="center" shrinkToFit="1"/>
      <protection locked="0"/>
    </xf>
    <xf numFmtId="0" fontId="2" fillId="14" borderId="1" xfId="1" applyFont="1" applyFill="1" applyBorder="1" applyAlignment="1" applyProtection="1">
      <alignment horizontal="left" vertical="center" shrinkToFit="1"/>
      <protection locked="0"/>
    </xf>
    <xf numFmtId="0" fontId="2" fillId="6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center" vertical="center"/>
    </xf>
    <xf numFmtId="0" fontId="2" fillId="13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 vertical="center"/>
      <protection locked="0"/>
    </xf>
    <xf numFmtId="178" fontId="2" fillId="15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6" borderId="1" xfId="1" applyNumberFormat="1" applyFont="1" applyFill="1" applyBorder="1" applyAlignment="1" applyProtection="1">
      <alignment horizontal="center" vertical="center" shrinkToFit="1"/>
      <protection locked="0"/>
    </xf>
    <xf numFmtId="177" fontId="2" fillId="5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 wrapText="1" shrinkToFit="1"/>
      <protection locked="0"/>
    </xf>
    <xf numFmtId="0" fontId="2" fillId="17" borderId="1" xfId="1" applyFont="1" applyFill="1" applyBorder="1" applyAlignment="1" applyProtection="1">
      <alignment horizontal="center" vertical="center" shrinkToFit="1"/>
      <protection locked="0"/>
    </xf>
    <xf numFmtId="0" fontId="2" fillId="3" borderId="2" xfId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2" fillId="0" borderId="1" xfId="1" quotePrefix="1" applyFont="1" applyFill="1" applyBorder="1" applyAlignment="1" applyProtection="1">
      <alignment horizontal="center" vertical="center" shrinkToFit="1"/>
      <protection locked="0"/>
    </xf>
    <xf numFmtId="176" fontId="4" fillId="8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12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3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/>
    </xf>
    <xf numFmtId="178" fontId="2" fillId="7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/>
      <protection locked="0"/>
    </xf>
    <xf numFmtId="0" fontId="2" fillId="6" borderId="1" xfId="1" applyFont="1" applyFill="1" applyBorder="1" applyAlignment="1" applyProtection="1">
      <alignment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 applyProtection="1">
      <alignment vertical="center"/>
      <protection locked="0"/>
    </xf>
    <xf numFmtId="0" fontId="2" fillId="6" borderId="1" xfId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11" borderId="1" xfId="1" applyNumberFormat="1" applyFont="1" applyFill="1" applyBorder="1" applyAlignment="1" applyProtection="1">
      <alignment horizontal="center" vertical="center"/>
    </xf>
    <xf numFmtId="0" fontId="2" fillId="5" borderId="1" xfId="1" applyFont="1" applyFill="1" applyBorder="1" applyAlignment="1" applyProtection="1">
      <alignment vertical="center"/>
    </xf>
    <xf numFmtId="0" fontId="2" fillId="6" borderId="1" xfId="1" applyFont="1" applyFill="1" applyBorder="1" applyAlignment="1" applyProtection="1">
      <alignment vertical="center"/>
    </xf>
    <xf numFmtId="178" fontId="2" fillId="11" borderId="1" xfId="1" applyNumberFormat="1" applyFont="1" applyFill="1" applyBorder="1" applyAlignment="1" applyProtection="1">
      <alignment horizontal="center" vertical="center"/>
    </xf>
    <xf numFmtId="177" fontId="2" fillId="5" borderId="1" xfId="1" applyNumberFormat="1" applyFont="1" applyFill="1" applyBorder="1" applyAlignment="1" applyProtection="1">
      <alignment horizontal="center" vertical="center"/>
    </xf>
    <xf numFmtId="0" fontId="2" fillId="17" borderId="1" xfId="1" applyFont="1" applyFill="1" applyBorder="1" applyAlignment="1" applyProtection="1">
      <alignment horizontal="center" vertical="center"/>
    </xf>
    <xf numFmtId="176" fontId="2" fillId="8" borderId="1" xfId="1" applyNumberFormat="1" applyFont="1" applyFill="1" applyBorder="1" applyAlignment="1" applyProtection="1">
      <alignment vertical="center"/>
    </xf>
    <xf numFmtId="0" fontId="2" fillId="11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>
      <alignment vertical="center"/>
    </xf>
    <xf numFmtId="176" fontId="2" fillId="4" borderId="1" xfId="1" applyNumberFormat="1" applyFont="1" applyFill="1" applyBorder="1" applyAlignment="1" applyProtection="1">
      <alignment vertical="center"/>
    </xf>
    <xf numFmtId="49" fontId="2" fillId="3" borderId="1" xfId="1" applyNumberFormat="1" applyFont="1" applyFill="1" applyBorder="1" applyAlignment="1" applyProtection="1">
      <alignment horizontal="center" vertical="center"/>
    </xf>
    <xf numFmtId="176" fontId="1" fillId="4" borderId="1" xfId="1" applyNumberFormat="1" applyFont="1" applyFill="1" applyBorder="1" applyAlignment="1" applyProtection="1">
      <alignment vertical="center"/>
    </xf>
    <xf numFmtId="0" fontId="1" fillId="3" borderId="1" xfId="1" applyFont="1" applyFill="1" applyBorder="1" applyAlignment="1" applyProtection="1">
      <alignment vertical="center"/>
    </xf>
    <xf numFmtId="0" fontId="1" fillId="6" borderId="1" xfId="1" applyFont="1" applyFill="1" applyBorder="1" applyAlignment="1" applyProtection="1">
      <alignment horizontal="center" vertical="center"/>
    </xf>
    <xf numFmtId="0" fontId="2" fillId="5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vertical="center"/>
    </xf>
    <xf numFmtId="0" fontId="1" fillId="5" borderId="1" xfId="1" applyFont="1" applyFill="1" applyBorder="1" applyAlignment="1" applyProtection="1">
      <alignment horizontal="center" vertical="center"/>
    </xf>
    <xf numFmtId="0" fontId="1" fillId="5" borderId="1" xfId="1" applyFont="1" applyFill="1" applyBorder="1" applyAlignment="1" applyProtection="1">
      <alignment vertical="center"/>
    </xf>
    <xf numFmtId="0" fontId="1" fillId="6" borderId="1" xfId="1" applyFont="1" applyFill="1" applyBorder="1" applyAlignment="1" applyProtection="1">
      <alignment vertical="center"/>
    </xf>
    <xf numFmtId="176" fontId="1" fillId="8" borderId="1" xfId="1" applyNumberFormat="1" applyFont="1" applyFill="1" applyBorder="1" applyAlignment="1" applyProtection="1">
      <alignment vertical="center"/>
    </xf>
    <xf numFmtId="0" fontId="2" fillId="3" borderId="3" xfId="1" applyFont="1" applyFill="1" applyBorder="1" applyAlignment="1" applyProtection="1">
      <alignment horizontal="left" vertical="center" shrinkToFit="1"/>
      <protection locked="0"/>
    </xf>
    <xf numFmtId="0" fontId="2" fillId="7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7" borderId="1" xfId="1" applyFont="1" applyFill="1" applyBorder="1" applyAlignment="1" applyProtection="1">
      <alignment horizontal="center" vertical="center"/>
    </xf>
    <xf numFmtId="0" fontId="1" fillId="7" borderId="1" xfId="1" applyFont="1" applyFill="1" applyBorder="1" applyAlignment="1" applyProtection="1">
      <alignment vertical="center"/>
    </xf>
    <xf numFmtId="49" fontId="1" fillId="3" borderId="1" xfId="1" applyNumberFormat="1" applyFont="1" applyFill="1" applyBorder="1" applyAlignment="1" applyProtection="1">
      <alignment horizontal="center" vertical="center"/>
    </xf>
    <xf numFmtId="176" fontId="5" fillId="8" borderId="1" xfId="1" applyNumberFormat="1" applyFont="1" applyFill="1" applyBorder="1" applyAlignment="1" applyProtection="1">
      <alignment vertical="center"/>
    </xf>
    <xf numFmtId="0" fontId="2" fillId="14" borderId="1" xfId="1" applyFont="1" applyFill="1" applyBorder="1" applyAlignment="1" applyProtection="1">
      <alignment vertical="center" shrinkToFit="1"/>
      <protection locked="0"/>
    </xf>
    <xf numFmtId="0" fontId="1" fillId="14" borderId="1" xfId="1" applyFont="1" applyFill="1" applyBorder="1" applyAlignment="1" applyProtection="1">
      <alignment horizontal="center" vertical="center"/>
    </xf>
    <xf numFmtId="0" fontId="1" fillId="14" borderId="1" xfId="1" applyFont="1" applyFill="1" applyBorder="1" applyAlignment="1" applyProtection="1">
      <alignment vertical="center"/>
    </xf>
    <xf numFmtId="0" fontId="6" fillId="14" borderId="1" xfId="1" applyFont="1" applyFill="1" applyBorder="1" applyAlignment="1" applyProtection="1">
      <alignment horizontal="center" vertical="center"/>
    </xf>
    <xf numFmtId="49" fontId="1" fillId="0" borderId="1" xfId="1" applyNumberFormat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vertical="center" shrinkToFit="1"/>
      <protection locked="0"/>
    </xf>
    <xf numFmtId="0" fontId="1" fillId="0" borderId="1" xfId="1" applyFont="1" applyFill="1" applyBorder="1" applyAlignment="1" applyProtection="1">
      <alignment vertical="center"/>
    </xf>
    <xf numFmtId="0" fontId="1" fillId="18" borderId="1" xfId="1" applyFont="1" applyFill="1" applyBorder="1" applyAlignment="1" applyProtection="1">
      <alignment horizontal="center" vertical="center"/>
    </xf>
    <xf numFmtId="0" fontId="1" fillId="18" borderId="1" xfId="1" applyFont="1" applyFill="1" applyBorder="1" applyAlignment="1" applyProtection="1">
      <alignment vertical="center"/>
    </xf>
    <xf numFmtId="176" fontId="1" fillId="4" borderId="1" xfId="1" quotePrefix="1" applyNumberFormat="1" applyFont="1" applyFill="1" applyBorder="1" applyAlignment="1" applyProtection="1">
      <alignment vertical="center"/>
    </xf>
    <xf numFmtId="0" fontId="7" fillId="3" borderId="1" xfId="1" applyFont="1" applyFill="1" applyBorder="1" applyAlignment="1" applyProtection="1">
      <alignment vertical="center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horizontal="center" vertical="center"/>
    </xf>
    <xf numFmtId="0" fontId="11" fillId="0" borderId="1" xfId="1" applyFill="1" applyBorder="1" applyAlignment="1">
      <alignment vertical="center"/>
    </xf>
    <xf numFmtId="0" fontId="1" fillId="3" borderId="2" xfId="1" applyFont="1" applyFill="1" applyBorder="1" applyAlignment="1" applyProtection="1">
      <alignment vertical="center"/>
    </xf>
    <xf numFmtId="0" fontId="1" fillId="3" borderId="5" xfId="1" applyFont="1" applyFill="1" applyBorder="1" applyAlignment="1" applyProtection="1">
      <alignment vertical="center"/>
    </xf>
    <xf numFmtId="0" fontId="11" fillId="0" borderId="0" xfId="1" applyFill="1" applyBorder="1" applyAlignment="1">
      <alignment vertical="center"/>
    </xf>
    <xf numFmtId="0" fontId="1" fillId="2" borderId="4" xfId="1" applyFont="1" applyFill="1" applyBorder="1" applyAlignment="1" applyProtection="1">
      <alignment vertical="center"/>
    </xf>
    <xf numFmtId="0" fontId="1" fillId="3" borderId="4" xfId="1" applyFont="1" applyFill="1" applyBorder="1" applyAlignment="1" applyProtection="1">
      <alignment vertical="center"/>
    </xf>
    <xf numFmtId="0" fontId="1" fillId="0" borderId="4" xfId="1" applyFont="1" applyFill="1" applyBorder="1" applyAlignment="1" applyProtection="1">
      <alignment horizontal="center" vertical="center"/>
    </xf>
    <xf numFmtId="0" fontId="1" fillId="3" borderId="4" xfId="1" applyFont="1" applyFill="1" applyBorder="1" applyAlignment="1" applyProtection="1">
      <alignment horizontal="center" vertical="center"/>
    </xf>
    <xf numFmtId="176" fontId="1" fillId="18" borderId="1" xfId="1" applyNumberFormat="1" applyFont="1" applyFill="1" applyBorder="1" applyAlignment="1" applyProtection="1">
      <alignment vertical="center"/>
    </xf>
    <xf numFmtId="0" fontId="10" fillId="0" borderId="1" xfId="1" applyFont="1" applyFill="1" applyBorder="1" applyAlignment="1">
      <alignment vertical="center" wrapText="1"/>
    </xf>
    <xf numFmtId="176" fontId="1" fillId="4" borderId="1" xfId="1" applyNumberFormat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vertical="center"/>
    </xf>
    <xf numFmtId="0" fontId="11" fillId="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0" fontId="1" fillId="9" borderId="1" xfId="1" applyFont="1" applyFill="1" applyBorder="1" applyAlignment="1" applyProtection="1">
      <alignment vertical="center"/>
    </xf>
    <xf numFmtId="49" fontId="1" fillId="19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1" xfId="0" applyNumberFormat="1" applyFont="1" applyFill="1" applyBorder="1" applyAlignment="1" applyProtection="1">
      <alignment horizontal="right" vertical="center" shrinkToFit="1"/>
      <protection locked="0"/>
    </xf>
    <xf numFmtId="49" fontId="1" fillId="20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left" vertical="center" shrinkToFit="1"/>
      <protection locked="0"/>
    </xf>
    <xf numFmtId="177" fontId="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right" vertical="center" shrinkToFit="1"/>
      <protection locked="0"/>
    </xf>
    <xf numFmtId="49" fontId="1" fillId="0" borderId="1" xfId="0" applyNumberFormat="1" applyFont="1" applyFill="1" applyBorder="1" applyAlignment="1" applyProtection="1">
      <alignment vertical="center" shrinkToFit="1"/>
      <protection locked="0"/>
    </xf>
    <xf numFmtId="49" fontId="1" fillId="0" borderId="1" xfId="0" applyNumberFormat="1" applyFont="1" applyFill="1" applyBorder="1" applyAlignment="1" applyProtection="1">
      <alignment vertical="center"/>
    </xf>
    <xf numFmtId="179" fontId="1" fillId="20" borderId="1" xfId="0" applyNumberFormat="1" applyFont="1" applyFill="1" applyBorder="1" applyAlignment="1" applyProtection="1">
      <alignment horizontal="center" vertical="center" shrinkToFit="1"/>
      <protection locked="0"/>
    </xf>
    <xf numFmtId="179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179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179" fontId="1" fillId="0" borderId="1" xfId="0" applyNumberFormat="1" applyFont="1" applyFill="1" applyBorder="1" applyAlignment="1" applyProtection="1">
      <alignment vertical="center"/>
    </xf>
    <xf numFmtId="49" fontId="1" fillId="19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7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7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3" xfId="0" applyNumberFormat="1" applyFont="1" applyFill="1" applyBorder="1" applyAlignment="1" applyProtection="1">
      <alignment horizontal="center" vertical="center" shrinkToFit="1"/>
      <protection locked="0"/>
    </xf>
    <xf numFmtId="176" fontId="1" fillId="19" borderId="2" xfId="0" applyNumberFormat="1" applyFont="1" applyFill="1" applyBorder="1" applyAlignment="1" applyProtection="1">
      <alignment horizontal="center" vertical="center"/>
    </xf>
    <xf numFmtId="176" fontId="1" fillId="19" borderId="7" xfId="0" applyNumberFormat="1" applyFont="1" applyFill="1" applyBorder="1" applyAlignment="1" applyProtection="1">
      <alignment horizontal="center" vertical="center"/>
    </xf>
    <xf numFmtId="176" fontId="1" fillId="19" borderId="3" xfId="0" applyNumberFormat="1" applyFont="1" applyFill="1" applyBorder="1" applyAlignment="1" applyProtection="1">
      <alignment horizontal="center" vertical="center"/>
    </xf>
    <xf numFmtId="0" fontId="1" fillId="20" borderId="2" xfId="0" applyFont="1" applyFill="1" applyBorder="1" applyAlignment="1" applyProtection="1">
      <alignment horizontal="center" vertical="center"/>
    </xf>
    <xf numFmtId="0" fontId="1" fillId="20" borderId="7" xfId="0" applyFont="1" applyFill="1" applyBorder="1" applyAlignment="1" applyProtection="1">
      <alignment horizontal="center" vertical="center"/>
    </xf>
    <xf numFmtId="176" fontId="1" fillId="4" borderId="5" xfId="1" applyNumberFormat="1" applyFont="1" applyFill="1" applyBorder="1" applyAlignment="1" applyProtection="1">
      <alignment horizontal="center" vertical="center"/>
    </xf>
    <xf numFmtId="176" fontId="1" fillId="4" borderId="6" xfId="1" applyNumberFormat="1" applyFont="1" applyFill="1" applyBorder="1" applyAlignment="1" applyProtection="1">
      <alignment horizontal="center" vertical="center"/>
    </xf>
    <xf numFmtId="176" fontId="1" fillId="4" borderId="4" xfId="1" applyNumberFormat="1" applyFont="1" applyFill="1" applyBorder="1" applyAlignment="1" applyProtection="1">
      <alignment horizontal="center" vertical="center"/>
    </xf>
    <xf numFmtId="176" fontId="1" fillId="4" borderId="5" xfId="1" quotePrefix="1" applyNumberFormat="1" applyFont="1" applyFill="1" applyBorder="1" applyAlignment="1" applyProtection="1">
      <alignment horizontal="center" vertical="center"/>
    </xf>
    <xf numFmtId="0" fontId="1" fillId="3" borderId="5" xfId="1" applyFont="1" applyFill="1" applyBorder="1" applyAlignment="1" applyProtection="1">
      <alignment horizontal="center" vertical="center"/>
    </xf>
    <xf numFmtId="0" fontId="1" fillId="3" borderId="6" xfId="1" applyFont="1" applyFill="1" applyBorder="1" applyAlignment="1" applyProtection="1">
      <alignment horizontal="center" vertical="center"/>
    </xf>
    <xf numFmtId="0" fontId="1" fillId="3" borderId="4" xfId="1" applyFont="1" applyFill="1" applyBorder="1" applyAlignment="1" applyProtection="1">
      <alignment horizontal="center" vertical="center"/>
    </xf>
    <xf numFmtId="176" fontId="1" fillId="4" borderId="6" xfId="1" quotePrefix="1" applyNumberFormat="1" applyFont="1" applyFill="1" applyBorder="1" applyAlignment="1" applyProtection="1">
      <alignment horizontal="center" vertical="center"/>
    </xf>
    <xf numFmtId="0" fontId="1" fillId="3" borderId="5" xfId="1" applyFont="1" applyFill="1" applyBorder="1" applyAlignment="1" applyProtection="1">
      <alignment horizontal="center" vertical="center" wrapText="1"/>
    </xf>
    <xf numFmtId="0" fontId="1" fillId="3" borderId="6" xfId="1" applyFont="1" applyFill="1" applyBorder="1" applyAlignment="1" applyProtection="1">
      <alignment horizontal="center" vertical="center" wrapText="1"/>
    </xf>
    <xf numFmtId="0" fontId="1" fillId="3" borderId="4" xfId="1" applyFont="1" applyFill="1" applyBorder="1" applyAlignment="1" applyProtection="1">
      <alignment horizontal="center" vertical="center" wrapText="1"/>
    </xf>
    <xf numFmtId="176" fontId="1" fillId="4" borderId="1" xfId="1" quotePrefix="1" applyNumberFormat="1" applyFont="1" applyFill="1" applyBorder="1" applyAlignment="1" applyProtection="1">
      <alignment horizontal="center" vertical="center"/>
    </xf>
    <xf numFmtId="176" fontId="1" fillId="4" borderId="1" xfId="1" applyNumberFormat="1" applyFont="1" applyFill="1" applyBorder="1" applyAlignment="1" applyProtection="1">
      <alignment horizontal="center" vertical="center"/>
    </xf>
    <xf numFmtId="176" fontId="9" fillId="10" borderId="5" xfId="1" applyNumberFormat="1" applyFont="1" applyFill="1" applyBorder="1" applyAlignment="1" applyProtection="1">
      <alignment horizontal="center" vertical="center" shrinkToFit="1"/>
    </xf>
    <xf numFmtId="176" fontId="9" fillId="10" borderId="6" xfId="1" applyNumberFormat="1" applyFont="1" applyFill="1" applyBorder="1" applyAlignment="1" applyProtection="1">
      <alignment horizontal="center" vertical="center" shrinkToFit="1"/>
    </xf>
    <xf numFmtId="176" fontId="9" fillId="10" borderId="4" xfId="1" applyNumberFormat="1" applyFont="1" applyFill="1" applyBorder="1" applyAlignment="1" applyProtection="1">
      <alignment horizontal="center" vertical="center" shrinkToFit="1"/>
    </xf>
    <xf numFmtId="176" fontId="1" fillId="10" borderId="5" xfId="1" applyNumberFormat="1" applyFont="1" applyFill="1" applyBorder="1" applyAlignment="1" applyProtection="1">
      <alignment horizontal="center" vertical="center"/>
    </xf>
    <xf numFmtId="176" fontId="1" fillId="10" borderId="6" xfId="1" applyNumberFormat="1" applyFont="1" applyFill="1" applyBorder="1" applyAlignment="1" applyProtection="1">
      <alignment horizontal="center" vertical="center"/>
    </xf>
    <xf numFmtId="176" fontId="1" fillId="10" borderId="4" xfId="1" applyNumberFormat="1" applyFont="1" applyFill="1" applyBorder="1" applyAlignment="1" applyProtection="1">
      <alignment horizontal="center" vertical="center"/>
    </xf>
    <xf numFmtId="176" fontId="8" fillId="4" borderId="6" xfId="1" quotePrefix="1" applyNumberFormat="1" applyFont="1" applyFill="1" applyBorder="1" applyAlignment="1" applyProtection="1">
      <alignment horizontal="center" vertical="center"/>
    </xf>
    <xf numFmtId="176" fontId="8" fillId="4" borderId="6" xfId="1" applyNumberFormat="1" applyFont="1" applyFill="1" applyBorder="1" applyAlignment="1" applyProtection="1">
      <alignment horizontal="center" vertical="center"/>
    </xf>
    <xf numFmtId="176" fontId="15" fillId="10" borderId="1" xfId="1" applyNumberFormat="1" applyFont="1" applyFill="1" applyBorder="1" applyAlignment="1">
      <alignment horizontal="center" vertical="center"/>
    </xf>
    <xf numFmtId="176" fontId="1" fillId="14" borderId="1" xfId="1" applyNumberFormat="1" applyFont="1" applyFill="1" applyBorder="1" applyAlignment="1" applyProtection="1">
      <alignment horizontal="center" vertical="center"/>
    </xf>
    <xf numFmtId="0" fontId="1" fillId="3" borderId="1" xfId="1" applyNumberFormat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 shrinkToFit="1"/>
      <protection locked="0"/>
    </xf>
    <xf numFmtId="176" fontId="2" fillId="4" borderId="1" xfId="1" quotePrefix="1" applyNumberFormat="1" applyFont="1" applyFill="1" applyBorder="1" applyAlignment="1" applyProtection="1">
      <alignment horizontal="center" vertical="center"/>
    </xf>
    <xf numFmtId="176" fontId="2" fillId="4" borderId="1" xfId="1" applyNumberFormat="1" applyFont="1" applyFill="1" applyBorder="1" applyAlignment="1" applyProtection="1">
      <alignment horizontal="center" vertical="center"/>
    </xf>
    <xf numFmtId="176" fontId="1" fillId="4" borderId="0" xfId="1" applyNumberFormat="1" applyFont="1" applyFill="1" applyBorder="1" applyAlignment="1">
      <alignment horizontal="center" vertical="center"/>
    </xf>
    <xf numFmtId="176" fontId="1" fillId="4" borderId="0" xfId="1" applyNumberFormat="1" applyFont="1" applyFill="1" applyBorder="1" applyAlignment="1" applyProtection="1">
      <alignment horizontal="center" vertical="center"/>
      <protection locked="0"/>
    </xf>
    <xf numFmtId="0" fontId="1" fillId="3" borderId="1" xfId="1" applyFont="1" applyFill="1" applyBorder="1" applyAlignment="1" applyProtection="1">
      <alignment horizontal="center" vertical="center" wrapText="1"/>
    </xf>
    <xf numFmtId="0" fontId="1" fillId="3" borderId="1" xfId="1" applyFont="1" applyFill="1" applyBorder="1" applyAlignment="1" applyProtection="1">
      <alignment horizontal="center" vertical="center"/>
    </xf>
    <xf numFmtId="176" fontId="2" fillId="4" borderId="5" xfId="1" quotePrefix="1" applyNumberFormat="1" applyFont="1" applyFill="1" applyBorder="1" applyAlignment="1" applyProtection="1">
      <alignment horizontal="center" vertical="center"/>
    </xf>
    <xf numFmtId="176" fontId="2" fillId="4" borderId="6" xfId="1" applyNumberFormat="1" applyFont="1" applyFill="1" applyBorder="1" applyAlignment="1" applyProtection="1">
      <alignment horizontal="center" vertical="center"/>
    </xf>
    <xf numFmtId="176" fontId="2" fillId="4" borderId="4" xfId="1" applyNumberFormat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6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176" fontId="2" fillId="4" borderId="1" xfId="1" applyNumberFormat="1" applyFont="1" applyFill="1" applyBorder="1" applyAlignment="1" applyProtection="1">
      <alignment horizontal="center" vertical="center" shrinkToFit="1"/>
    </xf>
    <xf numFmtId="176" fontId="2" fillId="4" borderId="1" xfId="1" quotePrefix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 wrapText="1"/>
    </xf>
    <xf numFmtId="0" fontId="2" fillId="3" borderId="1" xfId="1" applyNumberFormat="1" applyFont="1" applyFill="1" applyBorder="1" applyAlignment="1" applyProtection="1">
      <alignment horizontal="center" vertical="center" shrinkToFit="1"/>
    </xf>
    <xf numFmtId="0" fontId="2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 shrinkToFit="1"/>
      <protection locked="0"/>
    </xf>
    <xf numFmtId="176" fontId="2" fillId="4" borderId="1" xfId="1" quotePrefix="1" applyNumberFormat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vertical="center"/>
    </xf>
    <xf numFmtId="0" fontId="2" fillId="3" borderId="1" xfId="1" applyNumberFormat="1" applyFont="1" applyFill="1" applyBorder="1" applyAlignment="1" applyProtection="1">
      <alignment vertical="center" shrinkToFit="1"/>
    </xf>
    <xf numFmtId="0" fontId="2" fillId="3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vertical="center"/>
      <protection locked="0"/>
    </xf>
    <xf numFmtId="176" fontId="2" fillId="4" borderId="5" xfId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6" xfId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3" xfId="1" applyFont="1" applyFill="1" applyBorder="1" applyAlignment="1" applyProtection="1">
      <alignment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left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12</xdr:row>
      <xdr:rowOff>114300</xdr:rowOff>
    </xdr:from>
    <xdr:to>
      <xdr:col>1</xdr:col>
      <xdr:colOff>1924050</xdr:colOff>
      <xdr:row>20</xdr:row>
      <xdr:rowOff>19050</xdr:rowOff>
    </xdr:to>
    <xdr:sp macro="" textlink="">
      <xdr:nvSpPr>
        <xdr:cNvPr id="2" name="角丸四角形吹き出し 1"/>
        <xdr:cNvSpPr/>
      </xdr:nvSpPr>
      <xdr:spPr>
        <a:xfrm>
          <a:off x="323851" y="2171700"/>
          <a:ext cx="2886074" cy="1323975"/>
        </a:xfrm>
        <a:prstGeom prst="wedgeRoundRectCallout">
          <a:avLst>
            <a:gd name="adj1" fmla="val 67196"/>
            <a:gd name="adj2" fmla="val -129136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1.</a:t>
          </a:r>
          <a:r>
            <a:rPr kumimoji="1" lang="zh-CN" altLang="en-US" sz="1100"/>
            <a:t>货品的共通原包材行，固定设定为</a:t>
          </a:r>
          <a:r>
            <a:rPr kumimoji="1" lang="en-US" altLang="zh-CN" sz="1100"/>
            <a:t>--</a:t>
          </a:r>
        </a:p>
        <a:p>
          <a:pPr algn="l"/>
          <a:r>
            <a:rPr kumimoji="1" lang="en-US" altLang="zh-CN" sz="1100"/>
            <a:t>2.</a:t>
          </a:r>
          <a:r>
            <a:rPr kumimoji="1" lang="zh-CN" altLang="en-US" sz="1100"/>
            <a:t>其余写本体分类名</a:t>
          </a:r>
          <a:endParaRPr kumimoji="1" lang="en-US" altLang="zh-CN" sz="1100"/>
        </a:p>
        <a:p>
          <a:pPr algn="l"/>
          <a:r>
            <a:rPr kumimoji="1" lang="en-US" altLang="zh-CN" sz="1100"/>
            <a:t>3.</a:t>
          </a:r>
          <a:r>
            <a:rPr kumimoji="1" lang="zh-CN" altLang="en-US" sz="1100"/>
            <a:t>本体用到多种原材，本体名也重复写多行即可，如 硅胶巴郎大草 草绿色用到硅胶</a:t>
          </a:r>
          <a:r>
            <a:rPr kumimoji="1" lang="en-US" altLang="zh-CN" sz="1100"/>
            <a:t>1</a:t>
          </a:r>
          <a:r>
            <a:rPr kumimoji="1" lang="zh-CN" altLang="en-US" sz="1100"/>
            <a:t>和硅胶</a:t>
          </a:r>
          <a:r>
            <a:rPr kumimoji="1" lang="en-US" altLang="zh-CN" sz="1100"/>
            <a:t>2</a:t>
          </a:r>
        </a:p>
        <a:p>
          <a:pPr algn="l"/>
          <a:r>
            <a:rPr kumimoji="1" lang="en-US" altLang="zh-CN" sz="1100"/>
            <a:t>4.</a:t>
          </a:r>
          <a:r>
            <a:rPr kumimoji="1" lang="zh-CN" altLang="en-US" sz="1100"/>
            <a:t>对于每一种货品至少应该有一个本体行</a:t>
          </a:r>
          <a:endParaRPr kumimoji="1" lang="en-US" altLang="zh-CN" sz="1100"/>
        </a:p>
      </xdr:txBody>
    </xdr:sp>
    <xdr:clientData/>
  </xdr:twoCellAnchor>
  <xdr:twoCellAnchor>
    <xdr:from>
      <xdr:col>1</xdr:col>
      <xdr:colOff>438151</xdr:colOff>
      <xdr:row>20</xdr:row>
      <xdr:rowOff>171450</xdr:rowOff>
    </xdr:from>
    <xdr:to>
      <xdr:col>2</xdr:col>
      <xdr:colOff>1104900</xdr:colOff>
      <xdr:row>28</xdr:row>
      <xdr:rowOff>85725</xdr:rowOff>
    </xdr:to>
    <xdr:sp macro="" textlink="">
      <xdr:nvSpPr>
        <xdr:cNvPr id="4" name="角丸四角形吹き出し 3"/>
        <xdr:cNvSpPr/>
      </xdr:nvSpPr>
      <xdr:spPr>
        <a:xfrm>
          <a:off x="1724026" y="3648075"/>
          <a:ext cx="2886074" cy="1323975"/>
        </a:xfrm>
        <a:prstGeom prst="wedgeRoundRectCallout">
          <a:avLst>
            <a:gd name="adj1" fmla="val 67526"/>
            <a:gd name="adj2" fmla="val -178057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1.</a:t>
          </a:r>
          <a:r>
            <a:rPr kumimoji="1" lang="zh-CN" altLang="en-US" sz="1100"/>
            <a:t>共通原包材的第一行写上大单位和小单位以及所含各种本体的</a:t>
          </a:r>
          <a:r>
            <a:rPr kumimoji="1" lang="en-US" altLang="zh-CN" sz="1100"/>
            <a:t>CNT</a:t>
          </a:r>
          <a:r>
            <a:rPr kumimoji="1" lang="zh-CN" altLang="en-US" sz="1100"/>
            <a:t>和</a:t>
          </a:r>
          <a:endParaRPr kumimoji="1" lang="en-US" altLang="zh-CN" sz="1100"/>
        </a:p>
        <a:p>
          <a:pPr algn="l"/>
          <a:r>
            <a:rPr kumimoji="1" lang="en-US" altLang="zh-CN" sz="1100"/>
            <a:t>2.</a:t>
          </a:r>
          <a:r>
            <a:rPr kumimoji="1" lang="zh-CN" altLang="en-US" sz="1100"/>
            <a:t>各个本体行，只需写名所需的小单位数量</a:t>
          </a:r>
          <a:r>
            <a:rPr kumimoji="1" lang="en-US" altLang="zh-CN" sz="1100"/>
            <a:t>CNT</a:t>
          </a:r>
          <a:r>
            <a:rPr kumimoji="1" lang="zh-CN" altLang="en-US" sz="1100"/>
            <a:t>，如</a:t>
          </a:r>
          <a:r>
            <a:rPr kumimoji="1" lang="en-US" altLang="zh-CN" sz="1100"/>
            <a:t>144    (</a:t>
          </a:r>
          <a:r>
            <a:rPr kumimoji="1" lang="zh-CN" altLang="en-US" sz="1100"/>
            <a:t>套</a:t>
          </a:r>
          <a:r>
            <a:rPr kumimoji="1" lang="en-US" altLang="zh-CN" sz="1100"/>
            <a:t>)</a:t>
          </a:r>
        </a:p>
      </xdr:txBody>
    </xdr:sp>
    <xdr:clientData/>
  </xdr:twoCellAnchor>
  <xdr:twoCellAnchor>
    <xdr:from>
      <xdr:col>1</xdr:col>
      <xdr:colOff>1619251</xdr:colOff>
      <xdr:row>29</xdr:row>
      <xdr:rowOff>123825</xdr:rowOff>
    </xdr:from>
    <xdr:to>
      <xdr:col>6</xdr:col>
      <xdr:colOff>76200</xdr:colOff>
      <xdr:row>37</xdr:row>
      <xdr:rowOff>76200</xdr:rowOff>
    </xdr:to>
    <xdr:sp macro="" textlink="">
      <xdr:nvSpPr>
        <xdr:cNvPr id="5" name="角丸四角形吹き出し 4"/>
        <xdr:cNvSpPr/>
      </xdr:nvSpPr>
      <xdr:spPr>
        <a:xfrm>
          <a:off x="2905126" y="5181600"/>
          <a:ext cx="2886074" cy="1323975"/>
        </a:xfrm>
        <a:prstGeom prst="wedgeRoundRectCallout">
          <a:avLst>
            <a:gd name="adj1" fmla="val 68516"/>
            <a:gd name="adj2" fmla="val -132014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原包材分类，原材：原 包材：包</a:t>
          </a:r>
          <a:endParaRPr kumimoji="1" lang="en-US" altLang="zh-CN" sz="1100"/>
        </a:p>
      </xdr:txBody>
    </xdr:sp>
    <xdr:clientData/>
  </xdr:twoCellAnchor>
  <xdr:twoCellAnchor>
    <xdr:from>
      <xdr:col>7</xdr:col>
      <xdr:colOff>323851</xdr:colOff>
      <xdr:row>29</xdr:row>
      <xdr:rowOff>114300</xdr:rowOff>
    </xdr:from>
    <xdr:to>
      <xdr:col>9</xdr:col>
      <xdr:colOff>2524125</xdr:colOff>
      <xdr:row>39</xdr:row>
      <xdr:rowOff>161925</xdr:rowOff>
    </xdr:to>
    <xdr:sp macro="" textlink="">
      <xdr:nvSpPr>
        <xdr:cNvPr id="6" name="角丸四角形吹き出し 5"/>
        <xdr:cNvSpPr/>
      </xdr:nvSpPr>
      <xdr:spPr>
        <a:xfrm>
          <a:off x="6381751" y="5172075"/>
          <a:ext cx="2886074" cy="1762125"/>
        </a:xfrm>
        <a:prstGeom prst="wedgeRoundRectCallout">
          <a:avLst>
            <a:gd name="adj1" fmla="val -40725"/>
            <a:gd name="adj2" fmla="val -131295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1.</a:t>
          </a:r>
          <a:r>
            <a:rPr kumimoji="1" lang="zh-CN" altLang="en-US" sz="1100"/>
            <a:t>原包材的编号可以自己定义，以简单好记为主，比如拼音的首字母之类</a:t>
          </a:r>
          <a:endParaRPr kumimoji="1" lang="en-US" altLang="zh-CN" sz="1100"/>
        </a:p>
        <a:p>
          <a:pPr algn="l"/>
          <a:r>
            <a:rPr kumimoji="1" lang="en-US" altLang="zh-CN" sz="1100"/>
            <a:t>2.</a:t>
          </a:r>
          <a:r>
            <a:rPr kumimoji="1" lang="zh-CN" altLang="en-US" sz="1100"/>
            <a:t>每一种原包材应该有不同的编号</a:t>
          </a:r>
          <a:endParaRPr kumimoji="1" lang="en-US" altLang="zh-CN" sz="1100"/>
        </a:p>
        <a:p>
          <a:pPr algn="l"/>
          <a:r>
            <a:rPr kumimoji="1" lang="zh-CN" altLang="en-US" sz="1100"/>
            <a:t>同样的编号视为通用材，如上面</a:t>
          </a:r>
          <a:r>
            <a:rPr kumimoji="1" lang="en-US" altLang="zh-CN" sz="1100"/>
            <a:t>ZD01</a:t>
          </a:r>
          <a:r>
            <a:rPr kumimoji="1" lang="zh-CN" altLang="en-US" sz="1100"/>
            <a:t>，表示</a:t>
          </a:r>
          <a:r>
            <a:rPr kumimoji="1" lang="en-US" altLang="zh-CN" sz="1100"/>
            <a:t>2369#2376#</a:t>
          </a:r>
          <a:r>
            <a:rPr kumimoji="1" lang="zh-CN" altLang="en-US" sz="1100"/>
            <a:t>通用</a:t>
          </a:r>
          <a:endParaRPr kumimoji="1" lang="en-US" altLang="zh-CN" sz="1100"/>
        </a:p>
        <a:p>
          <a:pPr algn="l"/>
          <a:r>
            <a:rPr kumimoji="1" lang="en-US" altLang="zh-CN" sz="1100"/>
            <a:t>3.J</a:t>
          </a:r>
          <a:r>
            <a:rPr kumimoji="1" lang="zh-CN" altLang="en-US" sz="1100"/>
            <a:t>列的原包材名可以自己定义，即使相同的名称，但是</a:t>
          </a:r>
          <a:r>
            <a:rPr kumimoji="1" lang="en-US" altLang="zh-CN" sz="1100"/>
            <a:t>I</a:t>
          </a:r>
          <a:r>
            <a:rPr kumimoji="1" lang="zh-CN" altLang="en-US" sz="1100"/>
            <a:t>列编号不一样也视为不同的原包材</a:t>
          </a:r>
          <a:endParaRPr kumimoji="1" lang="en-US" altLang="zh-CN" sz="1100"/>
        </a:p>
      </xdr:txBody>
    </xdr:sp>
    <xdr:clientData/>
  </xdr:twoCellAnchor>
  <xdr:twoCellAnchor>
    <xdr:from>
      <xdr:col>11</xdr:col>
      <xdr:colOff>247651</xdr:colOff>
      <xdr:row>27</xdr:row>
      <xdr:rowOff>104775</xdr:rowOff>
    </xdr:from>
    <xdr:to>
      <xdr:col>17</xdr:col>
      <xdr:colOff>600075</xdr:colOff>
      <xdr:row>37</xdr:row>
      <xdr:rowOff>152400</xdr:rowOff>
    </xdr:to>
    <xdr:sp macro="" textlink="">
      <xdr:nvSpPr>
        <xdr:cNvPr id="7" name="角丸四角形吹き出し 6"/>
        <xdr:cNvSpPr/>
      </xdr:nvSpPr>
      <xdr:spPr>
        <a:xfrm>
          <a:off x="9886951" y="4819650"/>
          <a:ext cx="2886074" cy="1762125"/>
        </a:xfrm>
        <a:prstGeom prst="wedgeRoundRectCallout">
          <a:avLst>
            <a:gd name="adj1" fmla="val -44025"/>
            <a:gd name="adj2" fmla="val -83727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设定原包材的大小单位，如果没有小单位，</a:t>
          </a:r>
          <a:endParaRPr kumimoji="1" lang="en-US" altLang="zh-CN" sz="1100"/>
        </a:p>
        <a:p>
          <a:pPr algn="l"/>
          <a:r>
            <a:rPr kumimoji="1" lang="zh-CN" altLang="en-US" sz="1100"/>
            <a:t>可以设成和大单位一样，</a:t>
          </a:r>
          <a:r>
            <a:rPr kumimoji="1" lang="en-US" altLang="zh-CN" sz="1100"/>
            <a:t>B</a:t>
          </a:r>
          <a:r>
            <a:rPr kumimoji="1" lang="zh-CN" altLang="en-US" sz="1100"/>
            <a:t>设定为</a:t>
          </a:r>
          <a:r>
            <a:rPr kumimoji="1" lang="en-US" altLang="zh-CN" sz="1100"/>
            <a:t>1</a:t>
          </a:r>
          <a:r>
            <a:rPr kumimoji="1" lang="zh-CN" altLang="en-US" sz="1100"/>
            <a:t>即可</a:t>
          </a:r>
          <a:endParaRPr kumimoji="1" lang="en-US" altLang="zh-CN" sz="1100"/>
        </a:p>
      </xdr:txBody>
    </xdr:sp>
    <xdr:clientData/>
  </xdr:twoCellAnchor>
  <xdr:twoCellAnchor>
    <xdr:from>
      <xdr:col>16</xdr:col>
      <xdr:colOff>276226</xdr:colOff>
      <xdr:row>2</xdr:row>
      <xdr:rowOff>95250</xdr:rowOff>
    </xdr:from>
    <xdr:to>
      <xdr:col>20</xdr:col>
      <xdr:colOff>419100</xdr:colOff>
      <xdr:row>12</xdr:row>
      <xdr:rowOff>142875</xdr:rowOff>
    </xdr:to>
    <xdr:sp macro="" textlink="">
      <xdr:nvSpPr>
        <xdr:cNvPr id="8" name="角丸四角形吹き出し 7"/>
        <xdr:cNvSpPr/>
      </xdr:nvSpPr>
      <xdr:spPr>
        <a:xfrm>
          <a:off x="11763376" y="438150"/>
          <a:ext cx="2886074" cy="1762125"/>
        </a:xfrm>
        <a:prstGeom prst="wedgeRoundRectCallout">
          <a:avLst>
            <a:gd name="adj1" fmla="val -59537"/>
            <a:gd name="adj2" fmla="val -18862"/>
            <a:gd name="adj3" fmla="val 16667"/>
          </a:avLst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/>
            <a:t>1.</a:t>
          </a:r>
          <a:r>
            <a:rPr kumimoji="1" lang="zh-CN" altLang="en-US" sz="1100"/>
            <a:t>注意各个单元格列的格式设定</a:t>
          </a:r>
          <a:endParaRPr kumimoji="1" lang="en-US" altLang="zh-CN" sz="1100"/>
        </a:p>
        <a:p>
          <a:pPr algn="l"/>
          <a:r>
            <a:rPr kumimoji="1" lang="en-US" altLang="zh-CN" sz="1100"/>
            <a:t>FGMNO</a:t>
          </a:r>
          <a:r>
            <a:rPr kumimoji="1" lang="zh-CN" altLang="en-US" sz="1100"/>
            <a:t>列应设为数字类型，其余设定为文字类型，否则数据转换有可能不正确</a:t>
          </a:r>
          <a:endParaRPr kumimoji="1" lang="en-US" altLang="zh-CN" sz="1100"/>
        </a:p>
        <a:p>
          <a:pPr algn="l"/>
          <a:r>
            <a:rPr kumimoji="1" lang="en-US" altLang="zh-CN" sz="1100"/>
            <a:t>2.</a:t>
          </a:r>
          <a:r>
            <a:rPr kumimoji="1" lang="zh-CN" altLang="en-US" sz="1100"/>
            <a:t>导入数据</a:t>
          </a:r>
          <a:r>
            <a:rPr kumimoji="1" lang="en-US" altLang="zh-CN" sz="1100"/>
            <a:t>sheet</a:t>
          </a:r>
          <a:r>
            <a:rPr kumimoji="1" lang="zh-CN" altLang="en-US" sz="1100"/>
            <a:t>名应设定为</a:t>
          </a:r>
          <a:r>
            <a:rPr kumimoji="1" lang="en-US" altLang="zh-CN" sz="1100"/>
            <a:t>[data]</a:t>
          </a:r>
        </a:p>
      </xdr:txBody>
    </xdr:sp>
    <xdr:clientData/>
  </xdr:twoCellAnchor>
  <xdr:twoCellAnchor editAs="oneCell">
    <xdr:from>
      <xdr:col>0</xdr:col>
      <xdr:colOff>47625</xdr:colOff>
      <xdr:row>44</xdr:row>
      <xdr:rowOff>9525</xdr:rowOff>
    </xdr:from>
    <xdr:to>
      <xdr:col>17</xdr:col>
      <xdr:colOff>446103</xdr:colOff>
      <xdr:row>85</xdr:row>
      <xdr:rowOff>151503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639050"/>
          <a:ext cx="12571428" cy="7171428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42</xdr:row>
      <xdr:rowOff>38100</xdr:rowOff>
    </xdr:from>
    <xdr:to>
      <xdr:col>1</xdr:col>
      <xdr:colOff>1409700</xdr:colOff>
      <xdr:row>44</xdr:row>
      <xdr:rowOff>47625</xdr:rowOff>
    </xdr:to>
    <xdr:sp macro="" textlink="">
      <xdr:nvSpPr>
        <xdr:cNvPr id="11" name="正方形/長方形 10"/>
        <xdr:cNvSpPr/>
      </xdr:nvSpPr>
      <xdr:spPr>
        <a:xfrm>
          <a:off x="180975" y="7324725"/>
          <a:ext cx="25146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上面数据导入后示例：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S18" sqref="S18"/>
    </sheetView>
  </sheetViews>
  <sheetFormatPr defaultRowHeight="13.5"/>
  <cols>
    <col min="1" max="1" width="16.875" style="150" customWidth="1"/>
    <col min="2" max="2" width="29.125" style="2" customWidth="1"/>
    <col min="3" max="3" width="18.5" style="2" customWidth="1"/>
    <col min="4" max="5" width="3.5" style="2" bestFit="1" customWidth="1"/>
    <col min="6" max="6" width="3.5" style="3" bestFit="1" customWidth="1"/>
    <col min="7" max="7" width="4.5" style="3" bestFit="1" customWidth="1"/>
    <col min="8" max="9" width="4.5" style="3" customWidth="1"/>
    <col min="10" max="10" width="34.375" style="2" customWidth="1"/>
    <col min="11" max="11" width="3.625" style="2" customWidth="1"/>
    <col min="12" max="13" width="3.5" style="2" bestFit="1" customWidth="1"/>
    <col min="14" max="14" width="4.5" style="154" bestFit="1" customWidth="1"/>
    <col min="15" max="15" width="7" style="1" customWidth="1"/>
    <col min="16" max="16" width="5.75" style="1" customWidth="1"/>
    <col min="17" max="17" width="9" style="5"/>
    <col min="18" max="16384" width="9" style="6"/>
  </cols>
  <sheetData>
    <row r="1" spans="1:16">
      <c r="A1" s="161" t="s">
        <v>2083</v>
      </c>
      <c r="B1" s="162"/>
      <c r="C1" s="162"/>
      <c r="D1" s="162"/>
      <c r="E1" s="162"/>
      <c r="F1" s="162"/>
      <c r="G1" s="163"/>
      <c r="H1" s="164" t="s">
        <v>2095</v>
      </c>
      <c r="I1" s="165"/>
      <c r="J1" s="165"/>
      <c r="K1" s="165"/>
      <c r="L1" s="165"/>
      <c r="M1" s="165"/>
      <c r="N1" s="165"/>
      <c r="O1" s="165"/>
      <c r="P1" s="165"/>
    </row>
    <row r="2" spans="1:16">
      <c r="A2" s="161"/>
      <c r="B2" s="162"/>
      <c r="C2" s="163"/>
      <c r="D2" s="155" t="s">
        <v>2074</v>
      </c>
      <c r="E2" s="156"/>
      <c r="F2" s="156"/>
      <c r="G2" s="157"/>
      <c r="H2" s="144"/>
      <c r="I2" s="144"/>
      <c r="J2" s="145"/>
      <c r="K2" s="158" t="s">
        <v>2074</v>
      </c>
      <c r="L2" s="159"/>
      <c r="M2" s="159"/>
      <c r="N2" s="160"/>
      <c r="O2" s="146"/>
      <c r="P2" s="147" t="s">
        <v>0</v>
      </c>
    </row>
    <row r="3" spans="1:16">
      <c r="A3" s="142" t="s">
        <v>9</v>
      </c>
      <c r="B3" s="142" t="s">
        <v>11</v>
      </c>
      <c r="C3" s="142" t="s">
        <v>2073</v>
      </c>
      <c r="D3" s="142" t="s">
        <v>2077</v>
      </c>
      <c r="E3" s="142" t="s">
        <v>2078</v>
      </c>
      <c r="F3" s="143" t="s">
        <v>2079</v>
      </c>
      <c r="G3" s="143" t="s">
        <v>2082</v>
      </c>
      <c r="H3" s="148" t="s">
        <v>2093</v>
      </c>
      <c r="I3" s="148" t="s">
        <v>2116</v>
      </c>
      <c r="J3" s="147" t="s">
        <v>12</v>
      </c>
      <c r="K3" s="147" t="s">
        <v>2077</v>
      </c>
      <c r="L3" s="147" t="s">
        <v>2078</v>
      </c>
      <c r="M3" s="147" t="s">
        <v>2079</v>
      </c>
      <c r="N3" s="151" t="s">
        <v>2082</v>
      </c>
      <c r="O3" s="147" t="s">
        <v>2075</v>
      </c>
      <c r="P3" s="147" t="s">
        <v>14</v>
      </c>
    </row>
    <row r="4" spans="1:16">
      <c r="A4" s="149" t="s">
        <v>2123</v>
      </c>
      <c r="B4" s="7" t="s">
        <v>2100</v>
      </c>
      <c r="C4" s="4" t="s">
        <v>2081</v>
      </c>
      <c r="D4" s="8" t="s">
        <v>2096</v>
      </c>
      <c r="E4" s="7" t="s">
        <v>2103</v>
      </c>
      <c r="F4" s="9">
        <v>1440</v>
      </c>
      <c r="G4" s="9"/>
      <c r="H4" s="9" t="s">
        <v>2104</v>
      </c>
      <c r="I4" s="9" t="s">
        <v>2109</v>
      </c>
      <c r="J4" s="8" t="s">
        <v>2080</v>
      </c>
      <c r="K4" s="8" t="s">
        <v>2097</v>
      </c>
      <c r="L4" s="8" t="s">
        <v>2097</v>
      </c>
      <c r="M4" s="10">
        <v>1</v>
      </c>
      <c r="N4" s="152">
        <v>1</v>
      </c>
      <c r="O4" s="11">
        <v>2</v>
      </c>
      <c r="P4" s="10" t="s">
        <v>24</v>
      </c>
    </row>
    <row r="5" spans="1:16">
      <c r="A5" s="149"/>
      <c r="B5" s="7"/>
      <c r="C5" s="4" t="s">
        <v>2081</v>
      </c>
      <c r="D5" s="8"/>
      <c r="E5" s="8"/>
      <c r="F5" s="9"/>
      <c r="G5" s="9"/>
      <c r="H5" s="9" t="s">
        <v>2104</v>
      </c>
      <c r="I5" s="9" t="s">
        <v>2110</v>
      </c>
      <c r="J5" s="8" t="s">
        <v>2089</v>
      </c>
      <c r="K5" s="8" t="s">
        <v>2097</v>
      </c>
      <c r="L5" s="8" t="s">
        <v>2099</v>
      </c>
      <c r="M5" s="10">
        <v>10</v>
      </c>
      <c r="N5" s="152">
        <v>36</v>
      </c>
      <c r="O5" s="11">
        <v>0.11</v>
      </c>
      <c r="P5" s="10" t="s">
        <v>24</v>
      </c>
    </row>
    <row r="6" spans="1:16">
      <c r="A6" s="149"/>
      <c r="B6" s="7"/>
      <c r="C6" s="4" t="s">
        <v>2081</v>
      </c>
      <c r="D6" s="8"/>
      <c r="E6" s="8"/>
      <c r="F6" s="9"/>
      <c r="G6" s="9"/>
      <c r="H6" s="9" t="s">
        <v>2104</v>
      </c>
      <c r="I6" s="9" t="s">
        <v>2111</v>
      </c>
      <c r="J6" s="8" t="s">
        <v>26</v>
      </c>
      <c r="K6" s="8" t="s">
        <v>2097</v>
      </c>
      <c r="L6" s="8" t="s">
        <v>2099</v>
      </c>
      <c r="M6" s="10">
        <v>10</v>
      </c>
      <c r="N6" s="152">
        <v>36</v>
      </c>
      <c r="O6" s="11">
        <v>8.5000000000000006E-2</v>
      </c>
      <c r="P6" s="1" t="s">
        <v>27</v>
      </c>
    </row>
    <row r="7" spans="1:16">
      <c r="A7" s="149"/>
      <c r="B7" s="7"/>
      <c r="C7" s="4" t="s">
        <v>2081</v>
      </c>
      <c r="D7" s="7"/>
      <c r="E7" s="7"/>
      <c r="F7" s="9"/>
      <c r="G7" s="9"/>
      <c r="H7" s="9" t="s">
        <v>2104</v>
      </c>
      <c r="I7" s="9" t="s">
        <v>2112</v>
      </c>
      <c r="J7" s="8" t="s">
        <v>2128</v>
      </c>
      <c r="K7" s="8" t="s">
        <v>2097</v>
      </c>
      <c r="L7" s="8" t="s">
        <v>2099</v>
      </c>
      <c r="M7" s="10">
        <v>1</v>
      </c>
      <c r="N7" s="152">
        <v>36</v>
      </c>
      <c r="O7" s="11">
        <v>0.05</v>
      </c>
      <c r="P7" s="10" t="s">
        <v>29</v>
      </c>
    </row>
    <row r="8" spans="1:16">
      <c r="A8" s="149"/>
      <c r="B8" s="7"/>
      <c r="C8" s="8" t="s">
        <v>2127</v>
      </c>
      <c r="D8" s="8"/>
      <c r="E8" s="7"/>
      <c r="F8" s="9"/>
      <c r="G8" s="9">
        <v>360</v>
      </c>
      <c r="H8" s="9" t="s">
        <v>2105</v>
      </c>
      <c r="I8" s="9" t="s">
        <v>2113</v>
      </c>
      <c r="J8" s="8" t="s">
        <v>2098</v>
      </c>
      <c r="K8" s="7" t="s">
        <v>2126</v>
      </c>
      <c r="L8" s="7" t="s">
        <v>2102</v>
      </c>
      <c r="M8" s="10">
        <v>1000</v>
      </c>
      <c r="N8" s="152">
        <v>2</v>
      </c>
      <c r="O8" s="11">
        <v>10</v>
      </c>
      <c r="P8" s="12" t="s">
        <v>2088</v>
      </c>
    </row>
    <row r="9" spans="1:16">
      <c r="A9" s="149"/>
      <c r="B9" s="7"/>
      <c r="C9" s="8" t="s">
        <v>2101</v>
      </c>
      <c r="D9" s="8"/>
      <c r="E9" s="7"/>
      <c r="F9" s="9"/>
      <c r="G9" s="9">
        <v>360</v>
      </c>
      <c r="H9" s="9" t="s">
        <v>2105</v>
      </c>
      <c r="I9" s="9" t="s">
        <v>2117</v>
      </c>
      <c r="J9" s="8" t="s">
        <v>2118</v>
      </c>
      <c r="K9" s="7" t="s">
        <v>2126</v>
      </c>
      <c r="L9" s="7" t="s">
        <v>2102</v>
      </c>
      <c r="M9" s="10">
        <v>1000</v>
      </c>
      <c r="N9" s="152">
        <v>2</v>
      </c>
      <c r="O9" s="11">
        <v>10</v>
      </c>
      <c r="P9" s="12" t="s">
        <v>2088</v>
      </c>
    </row>
    <row r="10" spans="1:16">
      <c r="A10" s="149"/>
      <c r="B10" s="7"/>
      <c r="C10" s="8" t="s">
        <v>31</v>
      </c>
      <c r="D10" s="8"/>
      <c r="E10" s="7"/>
      <c r="F10" s="9"/>
      <c r="G10" s="9">
        <v>360</v>
      </c>
      <c r="H10" s="9" t="s">
        <v>2105</v>
      </c>
      <c r="I10" s="9" t="s">
        <v>2113</v>
      </c>
      <c r="J10" s="8" t="s">
        <v>30</v>
      </c>
      <c r="K10" s="7" t="s">
        <v>2126</v>
      </c>
      <c r="L10" s="7" t="s">
        <v>2102</v>
      </c>
      <c r="M10" s="10">
        <v>1000</v>
      </c>
      <c r="N10" s="152">
        <v>3</v>
      </c>
      <c r="O10" s="11">
        <v>10</v>
      </c>
      <c r="P10" s="12" t="s">
        <v>2088</v>
      </c>
    </row>
    <row r="11" spans="1:16">
      <c r="A11" s="149"/>
      <c r="B11" s="7"/>
      <c r="C11" s="8" t="s">
        <v>32</v>
      </c>
      <c r="D11" s="8"/>
      <c r="E11" s="7"/>
      <c r="F11" s="9"/>
      <c r="G11" s="9">
        <v>360</v>
      </c>
      <c r="H11" s="9" t="s">
        <v>2105</v>
      </c>
      <c r="I11" s="9" t="s">
        <v>2113</v>
      </c>
      <c r="J11" s="8" t="s">
        <v>2098</v>
      </c>
      <c r="K11" s="7" t="s">
        <v>2126</v>
      </c>
      <c r="L11" s="7" t="s">
        <v>2102</v>
      </c>
      <c r="M11" s="10">
        <v>1000</v>
      </c>
      <c r="N11" s="152">
        <v>4</v>
      </c>
      <c r="O11" s="11">
        <v>10</v>
      </c>
      <c r="P11" s="12" t="s">
        <v>2088</v>
      </c>
    </row>
    <row r="12" spans="1:16">
      <c r="A12" s="149" t="s">
        <v>2124</v>
      </c>
      <c r="B12" s="7" t="s">
        <v>2076</v>
      </c>
      <c r="C12" s="4" t="s">
        <v>2081</v>
      </c>
      <c r="D12" s="8" t="s">
        <v>2096</v>
      </c>
      <c r="E12" s="7" t="s">
        <v>2103</v>
      </c>
      <c r="F12" s="9">
        <v>1080</v>
      </c>
      <c r="G12" s="9"/>
      <c r="H12" s="9" t="s">
        <v>2104</v>
      </c>
      <c r="I12" s="9" t="s">
        <v>2114</v>
      </c>
      <c r="J12" s="8" t="s">
        <v>2094</v>
      </c>
      <c r="K12" s="8" t="s">
        <v>2097</v>
      </c>
      <c r="L12" s="8" t="s">
        <v>2099</v>
      </c>
      <c r="M12" s="10">
        <v>1</v>
      </c>
      <c r="N12" s="152">
        <v>1</v>
      </c>
      <c r="O12" s="11">
        <v>2</v>
      </c>
      <c r="P12" s="10" t="s">
        <v>24</v>
      </c>
    </row>
    <row r="13" spans="1:16">
      <c r="A13" s="149"/>
      <c r="B13" s="7"/>
      <c r="C13" s="4" t="s">
        <v>2081</v>
      </c>
      <c r="D13" s="7"/>
      <c r="E13" s="7"/>
      <c r="F13" s="9"/>
      <c r="G13" s="9"/>
      <c r="H13" s="9" t="s">
        <v>2104</v>
      </c>
      <c r="I13" s="9" t="s">
        <v>2115</v>
      </c>
      <c r="J13" s="8" t="s">
        <v>37</v>
      </c>
      <c r="K13" s="8" t="s">
        <v>2097</v>
      </c>
      <c r="L13" s="8" t="s">
        <v>2099</v>
      </c>
      <c r="M13" s="10">
        <v>10</v>
      </c>
      <c r="N13" s="152">
        <v>36</v>
      </c>
      <c r="O13" s="11">
        <v>0.11</v>
      </c>
      <c r="P13" s="10" t="s">
        <v>24</v>
      </c>
    </row>
    <row r="14" spans="1:16">
      <c r="A14" s="149"/>
      <c r="B14" s="7"/>
      <c r="C14" s="4" t="s">
        <v>2081</v>
      </c>
      <c r="D14" s="7"/>
      <c r="E14" s="7"/>
      <c r="F14" s="9"/>
      <c r="G14" s="9"/>
      <c r="H14" s="9" t="s">
        <v>2104</v>
      </c>
      <c r="I14" s="9" t="s">
        <v>2111</v>
      </c>
      <c r="J14" s="8" t="s">
        <v>26</v>
      </c>
      <c r="K14" s="8" t="s">
        <v>2097</v>
      </c>
      <c r="L14" s="8" t="s">
        <v>2099</v>
      </c>
      <c r="M14" s="10">
        <v>10</v>
      </c>
      <c r="N14" s="152">
        <v>36</v>
      </c>
      <c r="O14" s="11">
        <v>8.5000000000000006E-2</v>
      </c>
      <c r="P14" s="1" t="s">
        <v>27</v>
      </c>
    </row>
    <row r="15" spans="1:16">
      <c r="A15" s="149"/>
      <c r="B15" s="7"/>
      <c r="C15" s="4" t="s">
        <v>2081</v>
      </c>
      <c r="D15" s="7"/>
      <c r="E15" s="7"/>
      <c r="F15" s="9"/>
      <c r="G15" s="9"/>
      <c r="H15" s="9" t="s">
        <v>2104</v>
      </c>
      <c r="I15" s="9" t="s">
        <v>2112</v>
      </c>
      <c r="J15" s="8" t="s">
        <v>2084</v>
      </c>
      <c r="K15" s="8" t="s">
        <v>2097</v>
      </c>
      <c r="L15" s="8" t="s">
        <v>2099</v>
      </c>
      <c r="M15" s="10">
        <v>1</v>
      </c>
      <c r="N15" s="152">
        <v>36</v>
      </c>
      <c r="O15" s="11">
        <v>0.05</v>
      </c>
      <c r="P15" s="10" t="s">
        <v>29</v>
      </c>
    </row>
    <row r="16" spans="1:16" ht="14.25">
      <c r="A16" s="149"/>
      <c r="B16" s="7"/>
      <c r="C16" s="8" t="s">
        <v>38</v>
      </c>
      <c r="D16" s="8"/>
      <c r="E16" s="7"/>
      <c r="F16" s="9"/>
      <c r="G16" s="35">
        <v>144</v>
      </c>
      <c r="H16" s="9" t="s">
        <v>2105</v>
      </c>
      <c r="I16" s="9" t="s">
        <v>2113</v>
      </c>
      <c r="J16" s="8" t="s">
        <v>30</v>
      </c>
      <c r="K16" s="7" t="s">
        <v>2126</v>
      </c>
      <c r="L16" s="7" t="s">
        <v>2102</v>
      </c>
      <c r="M16" s="10">
        <v>1000</v>
      </c>
      <c r="N16" s="152">
        <v>2</v>
      </c>
      <c r="O16" s="11">
        <v>10</v>
      </c>
      <c r="P16" s="12" t="s">
        <v>2088</v>
      </c>
    </row>
    <row r="17" spans="1:16" ht="14.25">
      <c r="A17" s="149"/>
      <c r="B17" s="7"/>
      <c r="C17" s="8" t="s">
        <v>39</v>
      </c>
      <c r="D17" s="8"/>
      <c r="E17" s="7"/>
      <c r="F17" s="9"/>
      <c r="G17" s="35">
        <v>108</v>
      </c>
      <c r="H17" s="9" t="s">
        <v>2105</v>
      </c>
      <c r="I17" s="9" t="s">
        <v>2113</v>
      </c>
      <c r="J17" s="8" t="s">
        <v>30</v>
      </c>
      <c r="K17" s="7" t="s">
        <v>2126</v>
      </c>
      <c r="L17" s="7" t="s">
        <v>2102</v>
      </c>
      <c r="M17" s="10">
        <v>1000</v>
      </c>
      <c r="N17" s="152">
        <v>3</v>
      </c>
      <c r="O17" s="11">
        <v>10</v>
      </c>
      <c r="P17" s="12" t="s">
        <v>2088</v>
      </c>
    </row>
    <row r="18" spans="1:16" ht="14.25">
      <c r="A18" s="149"/>
      <c r="B18" s="6"/>
      <c r="C18" s="8" t="s">
        <v>40</v>
      </c>
      <c r="D18" s="8"/>
      <c r="E18" s="7"/>
      <c r="F18" s="9"/>
      <c r="G18" s="35">
        <v>108</v>
      </c>
      <c r="H18" s="9" t="s">
        <v>2105</v>
      </c>
      <c r="I18" s="9" t="s">
        <v>2113</v>
      </c>
      <c r="J18" s="8" t="s">
        <v>30</v>
      </c>
      <c r="K18" s="7" t="s">
        <v>2126</v>
      </c>
      <c r="L18" s="7" t="s">
        <v>2102</v>
      </c>
      <c r="M18" s="10">
        <v>1000</v>
      </c>
      <c r="N18" s="152">
        <v>4</v>
      </c>
      <c r="O18" s="11">
        <v>10</v>
      </c>
      <c r="P18" s="12" t="s">
        <v>2088</v>
      </c>
    </row>
    <row r="19" spans="1:16" ht="14.25">
      <c r="A19" s="149"/>
      <c r="B19" s="7"/>
      <c r="C19" s="8" t="s">
        <v>41</v>
      </c>
      <c r="D19" s="8"/>
      <c r="E19" s="7"/>
      <c r="F19" s="9"/>
      <c r="G19" s="35">
        <v>216</v>
      </c>
      <c r="H19" s="9" t="s">
        <v>2105</v>
      </c>
      <c r="I19" s="9" t="s">
        <v>2113</v>
      </c>
      <c r="J19" s="8" t="s">
        <v>30</v>
      </c>
      <c r="K19" s="7" t="s">
        <v>2126</v>
      </c>
      <c r="L19" s="7" t="s">
        <v>2102</v>
      </c>
      <c r="M19" s="10">
        <v>1000</v>
      </c>
      <c r="N19" s="152">
        <v>2</v>
      </c>
      <c r="O19" s="11">
        <v>10</v>
      </c>
      <c r="P19" s="12" t="s">
        <v>2088</v>
      </c>
    </row>
    <row r="20" spans="1:16" ht="14.25">
      <c r="A20" s="149"/>
      <c r="B20" s="7"/>
      <c r="C20" s="8" t="s">
        <v>42</v>
      </c>
      <c r="D20" s="8"/>
      <c r="E20" s="7"/>
      <c r="F20" s="9"/>
      <c r="G20" s="35">
        <v>252</v>
      </c>
      <c r="H20" s="9" t="s">
        <v>2105</v>
      </c>
      <c r="I20" s="9" t="s">
        <v>2113</v>
      </c>
      <c r="J20" s="8" t="s">
        <v>30</v>
      </c>
      <c r="K20" s="7" t="s">
        <v>2126</v>
      </c>
      <c r="L20" s="7" t="s">
        <v>2102</v>
      </c>
      <c r="M20" s="10">
        <v>1000</v>
      </c>
      <c r="N20" s="152">
        <v>3</v>
      </c>
      <c r="O20" s="11">
        <v>10</v>
      </c>
      <c r="P20" s="12" t="s">
        <v>2088</v>
      </c>
    </row>
    <row r="21" spans="1:16" ht="14.25">
      <c r="A21" s="149"/>
      <c r="B21" s="7"/>
      <c r="C21" s="8" t="s">
        <v>43</v>
      </c>
      <c r="D21" s="8"/>
      <c r="E21" s="7"/>
      <c r="F21" s="9"/>
      <c r="G21" s="35">
        <v>252</v>
      </c>
      <c r="H21" s="9" t="s">
        <v>2105</v>
      </c>
      <c r="I21" s="9" t="s">
        <v>2113</v>
      </c>
      <c r="J21" s="8" t="s">
        <v>30</v>
      </c>
      <c r="K21" s="7" t="s">
        <v>2126</v>
      </c>
      <c r="L21" s="7" t="s">
        <v>2102</v>
      </c>
      <c r="M21" s="10">
        <v>1000</v>
      </c>
      <c r="N21" s="152">
        <v>4</v>
      </c>
      <c r="O21" s="11">
        <v>10</v>
      </c>
      <c r="P21" s="12" t="s">
        <v>2088</v>
      </c>
    </row>
    <row r="22" spans="1:16" ht="14.25">
      <c r="A22" s="149" t="s">
        <v>2125</v>
      </c>
      <c r="B22" s="7" t="s">
        <v>2086</v>
      </c>
      <c r="C22" s="4" t="s">
        <v>2081</v>
      </c>
      <c r="D22" s="8" t="s">
        <v>2096</v>
      </c>
      <c r="E22" s="7" t="s">
        <v>2103</v>
      </c>
      <c r="F22" s="9">
        <v>20</v>
      </c>
      <c r="G22" s="9"/>
      <c r="H22" s="9" t="s">
        <v>2104</v>
      </c>
      <c r="I22" s="9" t="s">
        <v>2119</v>
      </c>
      <c r="J22" s="8" t="s">
        <v>59</v>
      </c>
      <c r="K22" s="8" t="s">
        <v>2097</v>
      </c>
      <c r="L22" s="8" t="s">
        <v>2099</v>
      </c>
      <c r="M22" s="35">
        <v>1</v>
      </c>
      <c r="N22" s="153">
        <v>1</v>
      </c>
      <c r="O22" s="13">
        <v>9.31</v>
      </c>
      <c r="P22" s="10" t="s">
        <v>24</v>
      </c>
    </row>
    <row r="23" spans="1:16" ht="14.25">
      <c r="A23" s="149"/>
      <c r="B23" s="7"/>
      <c r="C23" s="4" t="s">
        <v>2081</v>
      </c>
      <c r="D23" s="8"/>
      <c r="E23" s="8"/>
      <c r="F23" s="9"/>
      <c r="G23" s="9"/>
      <c r="H23" s="9" t="s">
        <v>2104</v>
      </c>
      <c r="I23" s="9" t="s">
        <v>2120</v>
      </c>
      <c r="J23" s="8" t="s">
        <v>60</v>
      </c>
      <c r="K23" s="8" t="s">
        <v>2097</v>
      </c>
      <c r="L23" s="8" t="s">
        <v>2099</v>
      </c>
      <c r="M23" s="35">
        <v>10</v>
      </c>
      <c r="N23" s="153">
        <v>16</v>
      </c>
      <c r="O23" s="11">
        <v>0.115</v>
      </c>
      <c r="P23" s="1" t="s">
        <v>27</v>
      </c>
    </row>
    <row r="24" spans="1:16" ht="14.25">
      <c r="A24" s="149"/>
      <c r="B24" s="7"/>
      <c r="C24" s="4" t="s">
        <v>2081</v>
      </c>
      <c r="D24" s="8"/>
      <c r="E24" s="8"/>
      <c r="F24" s="9"/>
      <c r="G24" s="9"/>
      <c r="H24" s="9" t="s">
        <v>2104</v>
      </c>
      <c r="I24" s="9" t="s">
        <v>2121</v>
      </c>
      <c r="J24" s="8" t="s">
        <v>61</v>
      </c>
      <c r="K24" s="8" t="s">
        <v>2097</v>
      </c>
      <c r="L24" s="8" t="s">
        <v>2099</v>
      </c>
      <c r="M24" s="35">
        <v>1</v>
      </c>
      <c r="N24" s="153">
        <v>16</v>
      </c>
      <c r="O24" s="11">
        <v>0.27</v>
      </c>
      <c r="P24" s="1" t="s">
        <v>62</v>
      </c>
    </row>
    <row r="25" spans="1:16">
      <c r="A25" s="149"/>
      <c r="B25" s="7"/>
      <c r="C25" s="8" t="s">
        <v>2085</v>
      </c>
      <c r="D25" s="8"/>
      <c r="E25" s="8"/>
      <c r="F25" s="9"/>
      <c r="G25" s="9">
        <v>20</v>
      </c>
      <c r="H25" s="9" t="s">
        <v>2105</v>
      </c>
      <c r="I25" s="9" t="s">
        <v>2122</v>
      </c>
      <c r="J25" s="8" t="s">
        <v>2108</v>
      </c>
      <c r="K25" s="7" t="s">
        <v>2126</v>
      </c>
      <c r="L25" s="7" t="s">
        <v>2102</v>
      </c>
      <c r="M25" s="10">
        <v>1000</v>
      </c>
      <c r="N25" s="152">
        <v>20</v>
      </c>
      <c r="O25" s="11">
        <v>10</v>
      </c>
      <c r="P25" s="12" t="s">
        <v>2088</v>
      </c>
    </row>
  </sheetData>
  <mergeCells count="5">
    <mergeCell ref="D2:G2"/>
    <mergeCell ref="K2:N2"/>
    <mergeCell ref="A2:C2"/>
    <mergeCell ref="A1:G1"/>
    <mergeCell ref="H1:P1"/>
  </mergeCells>
  <phoneticPr fontId="14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01"/>
  <sheetViews>
    <sheetView topLeftCell="A1449" workbookViewId="0">
      <selection activeCell="G1477" sqref="G1477"/>
    </sheetView>
  </sheetViews>
  <sheetFormatPr defaultColWidth="9" defaultRowHeight="13.5" outlineLevelCol="1"/>
  <cols>
    <col min="1" max="1" width="4.125" style="100" customWidth="1"/>
    <col min="2" max="2" width="13.25" style="97" customWidth="1"/>
    <col min="3" max="3" width="9.75" style="50" customWidth="1"/>
    <col min="4" max="4" width="17.5" style="96" customWidth="1"/>
    <col min="5" max="5" width="18.125" style="97" customWidth="1"/>
    <col min="6" max="6" width="18.5" style="97" customWidth="1"/>
    <col min="7" max="7" width="34.125" style="97" customWidth="1"/>
    <col min="8" max="8" width="7" style="50" customWidth="1"/>
    <col min="9" max="9" width="8" style="43" customWidth="1"/>
    <col min="10" max="10" width="8.625" style="101" customWidth="1"/>
    <col min="11" max="11" width="4.875" style="50" customWidth="1"/>
    <col min="12" max="12" width="4.625" style="50" customWidth="1"/>
    <col min="13" max="13" width="5.5" style="50" customWidth="1"/>
    <col min="14" max="14" width="5.5" style="102" hidden="1" customWidth="1"/>
    <col min="15" max="15" width="5.375" style="103" hidden="1" customWidth="1"/>
    <col min="16" max="16" width="8.25" style="109" customWidth="1"/>
    <col min="17" max="17" width="5.25" style="110" hidden="1" customWidth="1"/>
    <col min="18" max="18" width="6.25" style="104" hidden="1" customWidth="1"/>
    <col min="19" max="19" width="6.625" style="119" customWidth="1" outlineLevel="1"/>
    <col min="20" max="20" width="8.75" style="119" customWidth="1" outlineLevel="1"/>
    <col min="21" max="21" width="7" style="141" customWidth="1"/>
    <col min="22" max="16384" width="9" style="28"/>
  </cols>
  <sheetData>
    <row r="1" spans="1:21" ht="14.25">
      <c r="A1" s="14"/>
      <c r="B1" s="15"/>
      <c r="C1" s="16"/>
      <c r="D1" s="17"/>
      <c r="E1" s="18"/>
      <c r="F1" s="19"/>
      <c r="G1" s="19"/>
      <c r="H1" s="20"/>
      <c r="I1" s="15" t="s">
        <v>0</v>
      </c>
      <c r="J1" s="21" t="s">
        <v>1</v>
      </c>
      <c r="K1" s="223" t="s">
        <v>2</v>
      </c>
      <c r="L1" s="223"/>
      <c r="M1" s="223"/>
      <c r="N1" s="21" t="s">
        <v>3</v>
      </c>
      <c r="O1" s="22" t="s">
        <v>4</v>
      </c>
      <c r="P1" s="23" t="s">
        <v>5</v>
      </c>
      <c r="Q1" s="24"/>
      <c r="R1" s="25"/>
      <c r="S1" s="26" t="s">
        <v>6</v>
      </c>
      <c r="T1" s="26" t="s">
        <v>7</v>
      </c>
      <c r="U1" s="27" t="s">
        <v>8</v>
      </c>
    </row>
    <row r="2" spans="1:21" ht="14.25">
      <c r="A2" s="14"/>
      <c r="B2" s="15"/>
      <c r="C2" s="15"/>
      <c r="D2" s="29" t="s">
        <v>9</v>
      </c>
      <c r="E2" s="18" t="s">
        <v>10</v>
      </c>
      <c r="F2" s="15" t="s">
        <v>11</v>
      </c>
      <c r="G2" s="15" t="s">
        <v>12</v>
      </c>
      <c r="H2" s="30" t="s">
        <v>13</v>
      </c>
      <c r="I2" s="30" t="s">
        <v>14</v>
      </c>
      <c r="J2" s="21" t="s">
        <v>15</v>
      </c>
      <c r="K2" s="30" t="s">
        <v>16</v>
      </c>
      <c r="L2" s="30" t="s">
        <v>17</v>
      </c>
      <c r="M2" s="30" t="s">
        <v>18</v>
      </c>
      <c r="N2" s="21" t="s">
        <v>3</v>
      </c>
      <c r="O2" s="22" t="s">
        <v>4</v>
      </c>
      <c r="P2" s="23" t="s">
        <v>5</v>
      </c>
      <c r="Q2" s="24"/>
      <c r="R2" s="25"/>
      <c r="S2" s="26" t="s">
        <v>6</v>
      </c>
      <c r="T2" s="26" t="s">
        <v>7</v>
      </c>
      <c r="U2" s="27" t="s">
        <v>8</v>
      </c>
    </row>
    <row r="3" spans="1:21" ht="14.25">
      <c r="A3" s="14"/>
      <c r="B3" s="31" t="s">
        <v>19</v>
      </c>
      <c r="C3" s="32" t="s">
        <v>20</v>
      </c>
      <c r="D3" s="191">
        <v>4978446002369</v>
      </c>
      <c r="E3" s="192" t="s">
        <v>21</v>
      </c>
      <c r="F3" s="33" t="s">
        <v>22</v>
      </c>
      <c r="G3" s="33" t="s">
        <v>23</v>
      </c>
      <c r="H3" s="34">
        <v>2</v>
      </c>
      <c r="I3" s="35" t="s">
        <v>24</v>
      </c>
      <c r="J3" s="36">
        <f>+H3/M5</f>
        <v>5.5555555555555558E-3</v>
      </c>
      <c r="K3" s="35">
        <v>1</v>
      </c>
      <c r="L3" s="35">
        <v>1</v>
      </c>
      <c r="M3" s="35">
        <f t="shared" ref="M3:M66" si="0">K3*L3</f>
        <v>1</v>
      </c>
      <c r="N3" s="37"/>
      <c r="O3" s="38"/>
      <c r="P3" s="39">
        <v>0</v>
      </c>
      <c r="Q3" s="39"/>
      <c r="R3" s="25"/>
      <c r="S3" s="32">
        <f t="shared" ref="S3:S66" si="1">SUM(W3:BC3)</f>
        <v>0</v>
      </c>
      <c r="T3" s="40">
        <f t="shared" ref="T3:T66" si="2">SUM(BE3:HT3)</f>
        <v>0</v>
      </c>
      <c r="U3" s="41">
        <f t="shared" ref="U3:U66" si="3">P3+R3+S3-T3-BD3-Q3</f>
        <v>0</v>
      </c>
    </row>
    <row r="4" spans="1:21" ht="14.25">
      <c r="A4" s="14"/>
      <c r="B4" s="31" t="s">
        <v>19</v>
      </c>
      <c r="C4" s="32" t="s">
        <v>20</v>
      </c>
      <c r="D4" s="191"/>
      <c r="E4" s="192"/>
      <c r="F4" s="33" t="s">
        <v>22</v>
      </c>
      <c r="G4" s="33" t="s">
        <v>25</v>
      </c>
      <c r="H4" s="34">
        <v>0.11</v>
      </c>
      <c r="I4" s="35" t="s">
        <v>24</v>
      </c>
      <c r="J4" s="36">
        <f t="shared" ref="J4:J9" si="4">+H4</f>
        <v>0.11</v>
      </c>
      <c r="K4" s="35">
        <v>10</v>
      </c>
      <c r="L4" s="35">
        <v>36</v>
      </c>
      <c r="M4" s="35">
        <f t="shared" si="0"/>
        <v>360</v>
      </c>
      <c r="N4" s="37"/>
      <c r="O4" s="38"/>
      <c r="P4" s="39">
        <v>0</v>
      </c>
      <c r="Q4" s="39"/>
      <c r="R4" s="25"/>
      <c r="S4" s="32">
        <f t="shared" si="1"/>
        <v>0</v>
      </c>
      <c r="T4" s="40">
        <f t="shared" si="2"/>
        <v>0</v>
      </c>
      <c r="U4" s="41">
        <f t="shared" si="3"/>
        <v>0</v>
      </c>
    </row>
    <row r="5" spans="1:21" ht="14.25">
      <c r="A5" s="14"/>
      <c r="B5" s="31" t="s">
        <v>19</v>
      </c>
      <c r="C5" s="32" t="s">
        <v>20</v>
      </c>
      <c r="D5" s="191"/>
      <c r="E5" s="192"/>
      <c r="F5" s="33" t="s">
        <v>22</v>
      </c>
      <c r="G5" s="33" t="s">
        <v>26</v>
      </c>
      <c r="H5" s="42">
        <v>8.5000000000000006E-2</v>
      </c>
      <c r="I5" s="43" t="s">
        <v>27</v>
      </c>
      <c r="J5" s="36">
        <f t="shared" si="4"/>
        <v>8.5000000000000006E-2</v>
      </c>
      <c r="K5" s="35">
        <v>10</v>
      </c>
      <c r="L5" s="35">
        <v>36</v>
      </c>
      <c r="M5" s="35">
        <f t="shared" si="0"/>
        <v>360</v>
      </c>
      <c r="N5" s="37"/>
      <c r="O5" s="38"/>
      <c r="P5" s="39">
        <v>0</v>
      </c>
      <c r="Q5" s="39"/>
      <c r="R5" s="25"/>
      <c r="S5" s="32">
        <f t="shared" si="1"/>
        <v>0</v>
      </c>
      <c r="T5" s="40">
        <f t="shared" si="2"/>
        <v>0</v>
      </c>
      <c r="U5" s="41">
        <f t="shared" si="3"/>
        <v>0</v>
      </c>
    </row>
    <row r="6" spans="1:21" ht="14.25">
      <c r="A6" s="14"/>
      <c r="B6" s="31" t="s">
        <v>19</v>
      </c>
      <c r="C6" s="32" t="s">
        <v>20</v>
      </c>
      <c r="D6" s="191"/>
      <c r="E6" s="192"/>
      <c r="F6" s="33" t="s">
        <v>22</v>
      </c>
      <c r="G6" s="33" t="s">
        <v>2090</v>
      </c>
      <c r="H6" s="42">
        <v>0.05</v>
      </c>
      <c r="I6" s="35" t="s">
        <v>29</v>
      </c>
      <c r="J6" s="36">
        <f>+H6/K5</f>
        <v>5.0000000000000001E-3</v>
      </c>
      <c r="K6" s="35">
        <v>1</v>
      </c>
      <c r="L6" s="35">
        <v>36</v>
      </c>
      <c r="M6" s="35">
        <f t="shared" si="0"/>
        <v>36</v>
      </c>
      <c r="N6" s="37"/>
      <c r="O6" s="38"/>
      <c r="P6" s="39">
        <v>0</v>
      </c>
      <c r="Q6" s="39"/>
      <c r="R6" s="25"/>
      <c r="S6" s="32">
        <f t="shared" si="1"/>
        <v>0</v>
      </c>
      <c r="T6" s="40">
        <f t="shared" si="2"/>
        <v>0</v>
      </c>
      <c r="U6" s="41">
        <f t="shared" si="3"/>
        <v>0</v>
      </c>
    </row>
    <row r="7" spans="1:21" ht="14.25">
      <c r="A7" s="14"/>
      <c r="B7" s="31" t="s">
        <v>19</v>
      </c>
      <c r="C7" s="32" t="s">
        <v>20</v>
      </c>
      <c r="D7" s="191"/>
      <c r="E7" s="192"/>
      <c r="F7" s="33" t="s">
        <v>22</v>
      </c>
      <c r="G7" s="33" t="s">
        <v>2091</v>
      </c>
      <c r="H7" s="44"/>
      <c r="I7" s="35" t="s">
        <v>2087</v>
      </c>
      <c r="J7" s="36">
        <f t="shared" si="4"/>
        <v>0</v>
      </c>
      <c r="K7" s="35">
        <v>10</v>
      </c>
      <c r="L7" s="35">
        <v>36</v>
      </c>
      <c r="M7" s="35">
        <f t="shared" si="0"/>
        <v>360</v>
      </c>
      <c r="N7" s="37"/>
      <c r="O7" s="38"/>
      <c r="P7" s="39">
        <v>0</v>
      </c>
      <c r="Q7" s="39"/>
      <c r="R7" s="25"/>
      <c r="S7" s="32">
        <f t="shared" si="1"/>
        <v>0</v>
      </c>
      <c r="T7" s="40">
        <f t="shared" si="2"/>
        <v>0</v>
      </c>
      <c r="U7" s="41">
        <f t="shared" si="3"/>
        <v>0</v>
      </c>
    </row>
    <row r="8" spans="1:21" ht="14.25">
      <c r="A8" s="14"/>
      <c r="B8" s="31" t="s">
        <v>19</v>
      </c>
      <c r="C8" s="32" t="s">
        <v>20</v>
      </c>
      <c r="D8" s="191"/>
      <c r="E8" s="192"/>
      <c r="F8" s="33" t="s">
        <v>22</v>
      </c>
      <c r="G8" s="33" t="s">
        <v>31</v>
      </c>
      <c r="H8" s="44"/>
      <c r="I8" s="35" t="s">
        <v>30</v>
      </c>
      <c r="J8" s="36">
        <f t="shared" si="4"/>
        <v>0</v>
      </c>
      <c r="K8" s="35">
        <v>10</v>
      </c>
      <c r="L8" s="35">
        <v>36</v>
      </c>
      <c r="M8" s="35">
        <f t="shared" si="0"/>
        <v>360</v>
      </c>
      <c r="N8" s="37"/>
      <c r="O8" s="38"/>
      <c r="P8" s="39">
        <v>0</v>
      </c>
      <c r="Q8" s="39"/>
      <c r="R8" s="25"/>
      <c r="S8" s="32">
        <f t="shared" si="1"/>
        <v>0</v>
      </c>
      <c r="T8" s="40">
        <f t="shared" si="2"/>
        <v>0</v>
      </c>
      <c r="U8" s="41">
        <f t="shared" si="3"/>
        <v>0</v>
      </c>
    </row>
    <row r="9" spans="1:21" ht="14.25">
      <c r="A9" s="14"/>
      <c r="B9" s="31" t="s">
        <v>19</v>
      </c>
      <c r="C9" s="32" t="s">
        <v>20</v>
      </c>
      <c r="D9" s="191"/>
      <c r="E9" s="192"/>
      <c r="F9" s="33" t="s">
        <v>22</v>
      </c>
      <c r="G9" s="33" t="s">
        <v>32</v>
      </c>
      <c r="H9" s="44"/>
      <c r="I9" s="35" t="s">
        <v>30</v>
      </c>
      <c r="J9" s="36">
        <f t="shared" si="4"/>
        <v>0</v>
      </c>
      <c r="K9" s="35">
        <v>10</v>
      </c>
      <c r="L9" s="35">
        <v>36</v>
      </c>
      <c r="M9" s="35">
        <f t="shared" si="0"/>
        <v>360</v>
      </c>
      <c r="N9" s="37"/>
      <c r="O9" s="38"/>
      <c r="P9" s="39">
        <v>0</v>
      </c>
      <c r="Q9" s="39"/>
      <c r="R9" s="25"/>
      <c r="S9" s="32">
        <f t="shared" si="1"/>
        <v>0</v>
      </c>
      <c r="T9" s="40">
        <f t="shared" si="2"/>
        <v>0</v>
      </c>
      <c r="U9" s="41">
        <f t="shared" si="3"/>
        <v>0</v>
      </c>
    </row>
    <row r="10" spans="1:21" ht="14.25">
      <c r="A10" s="14"/>
      <c r="B10" s="31" t="s">
        <v>19</v>
      </c>
      <c r="C10" s="32" t="s">
        <v>33</v>
      </c>
      <c r="D10" s="191">
        <v>4978446002376</v>
      </c>
      <c r="E10" s="192" t="s">
        <v>34</v>
      </c>
      <c r="F10" s="33" t="s">
        <v>35</v>
      </c>
      <c r="G10" s="33" t="s">
        <v>36</v>
      </c>
      <c r="H10" s="34">
        <v>2</v>
      </c>
      <c r="I10" s="35" t="s">
        <v>24</v>
      </c>
      <c r="J10" s="36">
        <f>+H10/M11</f>
        <v>5.5555555555555558E-3</v>
      </c>
      <c r="K10" s="35">
        <v>1</v>
      </c>
      <c r="L10" s="35">
        <v>1</v>
      </c>
      <c r="M10" s="35">
        <f t="shared" si="0"/>
        <v>1</v>
      </c>
      <c r="N10" s="37"/>
      <c r="O10" s="38"/>
      <c r="P10" s="39">
        <v>0</v>
      </c>
      <c r="Q10" s="39"/>
      <c r="R10" s="25"/>
      <c r="S10" s="32">
        <f t="shared" si="1"/>
        <v>0</v>
      </c>
      <c r="T10" s="40">
        <f t="shared" si="2"/>
        <v>0</v>
      </c>
      <c r="U10" s="41">
        <f t="shared" si="3"/>
        <v>0</v>
      </c>
    </row>
    <row r="11" spans="1:21" ht="14.25">
      <c r="A11" s="14"/>
      <c r="B11" s="31" t="s">
        <v>19</v>
      </c>
      <c r="C11" s="32" t="s">
        <v>33</v>
      </c>
      <c r="D11" s="191"/>
      <c r="E11" s="192"/>
      <c r="F11" s="33" t="s">
        <v>35</v>
      </c>
      <c r="G11" s="33" t="s">
        <v>37</v>
      </c>
      <c r="H11" s="34">
        <v>0.11</v>
      </c>
      <c r="I11" s="35" t="s">
        <v>24</v>
      </c>
      <c r="J11" s="36">
        <f>+H11</f>
        <v>0.11</v>
      </c>
      <c r="K11" s="35">
        <v>10</v>
      </c>
      <c r="L11" s="35">
        <v>36</v>
      </c>
      <c r="M11" s="35">
        <f t="shared" si="0"/>
        <v>360</v>
      </c>
      <c r="N11" s="37"/>
      <c r="O11" s="38"/>
      <c r="P11" s="39">
        <v>0</v>
      </c>
      <c r="Q11" s="39"/>
      <c r="R11" s="25"/>
      <c r="S11" s="32">
        <f t="shared" si="1"/>
        <v>0</v>
      </c>
      <c r="T11" s="40">
        <f t="shared" si="2"/>
        <v>0</v>
      </c>
      <c r="U11" s="41">
        <f t="shared" si="3"/>
        <v>0</v>
      </c>
    </row>
    <row r="12" spans="1:21" ht="14.25">
      <c r="A12" s="14"/>
      <c r="B12" s="31" t="s">
        <v>19</v>
      </c>
      <c r="C12" s="32" t="s">
        <v>33</v>
      </c>
      <c r="D12" s="191"/>
      <c r="E12" s="192"/>
      <c r="F12" s="33" t="s">
        <v>35</v>
      </c>
      <c r="G12" s="33" t="s">
        <v>26</v>
      </c>
      <c r="H12" s="42">
        <v>8.5000000000000006E-2</v>
      </c>
      <c r="I12" s="43" t="s">
        <v>27</v>
      </c>
      <c r="J12" s="36">
        <f>+H12</f>
        <v>8.5000000000000006E-2</v>
      </c>
      <c r="K12" s="35">
        <v>10</v>
      </c>
      <c r="L12" s="35">
        <v>36</v>
      </c>
      <c r="M12" s="35">
        <f t="shared" si="0"/>
        <v>360</v>
      </c>
      <c r="N12" s="37"/>
      <c r="O12" s="38"/>
      <c r="P12" s="39">
        <v>0</v>
      </c>
      <c r="Q12" s="39"/>
      <c r="R12" s="25"/>
      <c r="S12" s="32">
        <f t="shared" si="1"/>
        <v>0</v>
      </c>
      <c r="T12" s="40">
        <f t="shared" si="2"/>
        <v>0</v>
      </c>
      <c r="U12" s="41">
        <f t="shared" si="3"/>
        <v>0</v>
      </c>
    </row>
    <row r="13" spans="1:21" ht="14.25">
      <c r="A13" s="14"/>
      <c r="B13" s="31" t="s">
        <v>19</v>
      </c>
      <c r="C13" s="32" t="s">
        <v>33</v>
      </c>
      <c r="D13" s="191"/>
      <c r="E13" s="192"/>
      <c r="F13" s="33" t="s">
        <v>22</v>
      </c>
      <c r="G13" s="33" t="s">
        <v>28</v>
      </c>
      <c r="H13" s="42">
        <v>0.05</v>
      </c>
      <c r="I13" s="35" t="s">
        <v>29</v>
      </c>
      <c r="J13" s="36">
        <f>+H13/K12</f>
        <v>5.0000000000000001E-3</v>
      </c>
      <c r="K13" s="35">
        <v>1</v>
      </c>
      <c r="L13" s="35">
        <v>36</v>
      </c>
      <c r="M13" s="35">
        <f t="shared" si="0"/>
        <v>36</v>
      </c>
      <c r="N13" s="37"/>
      <c r="O13" s="38"/>
      <c r="P13" s="39">
        <v>0</v>
      </c>
      <c r="Q13" s="39"/>
      <c r="R13" s="25"/>
      <c r="S13" s="32">
        <f t="shared" si="1"/>
        <v>0</v>
      </c>
      <c r="T13" s="40">
        <f t="shared" si="2"/>
        <v>0</v>
      </c>
      <c r="U13" s="41">
        <f t="shared" si="3"/>
        <v>0</v>
      </c>
    </row>
    <row r="14" spans="1:21" ht="14.25">
      <c r="A14" s="14"/>
      <c r="B14" s="31" t="s">
        <v>19</v>
      </c>
      <c r="C14" s="32" t="s">
        <v>33</v>
      </c>
      <c r="D14" s="191"/>
      <c r="E14" s="192"/>
      <c r="F14" s="33" t="s">
        <v>22</v>
      </c>
      <c r="G14" s="33" t="s">
        <v>38</v>
      </c>
      <c r="H14" s="44"/>
      <c r="I14" s="35" t="s">
        <v>30</v>
      </c>
      <c r="J14" s="36"/>
      <c r="K14" s="35">
        <v>4</v>
      </c>
      <c r="L14" s="35">
        <v>36</v>
      </c>
      <c r="M14" s="35">
        <f t="shared" si="0"/>
        <v>144</v>
      </c>
      <c r="N14" s="37"/>
      <c r="O14" s="38"/>
      <c r="P14" s="39">
        <v>0</v>
      </c>
      <c r="Q14" s="39"/>
      <c r="R14" s="25"/>
      <c r="S14" s="32">
        <f t="shared" si="1"/>
        <v>0</v>
      </c>
      <c r="T14" s="40">
        <f t="shared" si="2"/>
        <v>0</v>
      </c>
      <c r="U14" s="41">
        <f t="shared" si="3"/>
        <v>0</v>
      </c>
    </row>
    <row r="15" spans="1:21" ht="14.25">
      <c r="A15" s="14"/>
      <c r="B15" s="31" t="s">
        <v>19</v>
      </c>
      <c r="C15" s="32" t="s">
        <v>33</v>
      </c>
      <c r="D15" s="191"/>
      <c r="E15" s="192"/>
      <c r="F15" s="33" t="s">
        <v>22</v>
      </c>
      <c r="G15" s="33" t="s">
        <v>39</v>
      </c>
      <c r="H15" s="44"/>
      <c r="I15" s="35" t="s">
        <v>30</v>
      </c>
      <c r="J15" s="36"/>
      <c r="K15" s="35">
        <v>3</v>
      </c>
      <c r="L15" s="35">
        <v>36</v>
      </c>
      <c r="M15" s="35">
        <f t="shared" si="0"/>
        <v>108</v>
      </c>
      <c r="N15" s="37"/>
      <c r="O15" s="38"/>
      <c r="P15" s="39">
        <v>0</v>
      </c>
      <c r="Q15" s="39"/>
      <c r="R15" s="25"/>
      <c r="S15" s="32">
        <f t="shared" si="1"/>
        <v>0</v>
      </c>
      <c r="T15" s="40">
        <f t="shared" si="2"/>
        <v>0</v>
      </c>
      <c r="U15" s="41">
        <f t="shared" si="3"/>
        <v>0</v>
      </c>
    </row>
    <row r="16" spans="1:21" ht="14.25">
      <c r="A16" s="14"/>
      <c r="B16" s="31" t="s">
        <v>19</v>
      </c>
      <c r="C16" s="32" t="s">
        <v>33</v>
      </c>
      <c r="D16" s="191"/>
      <c r="E16" s="192"/>
      <c r="F16" s="33" t="s">
        <v>22</v>
      </c>
      <c r="G16" s="33" t="s">
        <v>2092</v>
      </c>
      <c r="H16" s="44"/>
      <c r="I16" s="35" t="s">
        <v>30</v>
      </c>
      <c r="J16" s="36"/>
      <c r="K16" s="35">
        <v>3</v>
      </c>
      <c r="L16" s="35">
        <v>36</v>
      </c>
      <c r="M16" s="35">
        <f t="shared" si="0"/>
        <v>108</v>
      </c>
      <c r="N16" s="37"/>
      <c r="O16" s="38"/>
      <c r="P16" s="39">
        <v>0</v>
      </c>
      <c r="Q16" s="39"/>
      <c r="R16" s="25"/>
      <c r="S16" s="32">
        <f t="shared" si="1"/>
        <v>0</v>
      </c>
      <c r="T16" s="40">
        <f t="shared" si="2"/>
        <v>0</v>
      </c>
      <c r="U16" s="41">
        <f t="shared" si="3"/>
        <v>0</v>
      </c>
    </row>
    <row r="17" spans="1:21" ht="14.25">
      <c r="A17" s="14"/>
      <c r="B17" s="31" t="s">
        <v>19</v>
      </c>
      <c r="C17" s="32" t="s">
        <v>33</v>
      </c>
      <c r="D17" s="191"/>
      <c r="E17" s="192"/>
      <c r="F17" s="33" t="s">
        <v>22</v>
      </c>
      <c r="G17" s="33" t="s">
        <v>41</v>
      </c>
      <c r="H17" s="44"/>
      <c r="I17" s="35" t="s">
        <v>30</v>
      </c>
      <c r="J17" s="36"/>
      <c r="K17" s="35">
        <v>6</v>
      </c>
      <c r="L17" s="35">
        <v>36</v>
      </c>
      <c r="M17" s="35">
        <f t="shared" si="0"/>
        <v>216</v>
      </c>
      <c r="N17" s="37"/>
      <c r="O17" s="38"/>
      <c r="P17" s="39">
        <v>0</v>
      </c>
      <c r="Q17" s="39"/>
      <c r="R17" s="25"/>
      <c r="S17" s="32">
        <f t="shared" si="1"/>
        <v>0</v>
      </c>
      <c r="T17" s="40">
        <f t="shared" si="2"/>
        <v>0</v>
      </c>
      <c r="U17" s="41">
        <f t="shared" si="3"/>
        <v>0</v>
      </c>
    </row>
    <row r="18" spans="1:21" ht="14.25">
      <c r="A18" s="14"/>
      <c r="B18" s="31" t="s">
        <v>19</v>
      </c>
      <c r="C18" s="32" t="s">
        <v>33</v>
      </c>
      <c r="D18" s="191"/>
      <c r="E18" s="192"/>
      <c r="F18" s="33" t="s">
        <v>22</v>
      </c>
      <c r="G18" s="33" t="s">
        <v>42</v>
      </c>
      <c r="H18" s="44"/>
      <c r="I18" s="35" t="s">
        <v>30</v>
      </c>
      <c r="J18" s="36"/>
      <c r="K18" s="35">
        <v>7</v>
      </c>
      <c r="L18" s="35">
        <v>36</v>
      </c>
      <c r="M18" s="35">
        <f t="shared" si="0"/>
        <v>252</v>
      </c>
      <c r="N18" s="37"/>
      <c r="O18" s="38"/>
      <c r="P18" s="39">
        <v>0</v>
      </c>
      <c r="Q18" s="39"/>
      <c r="R18" s="25"/>
      <c r="S18" s="32">
        <f t="shared" si="1"/>
        <v>0</v>
      </c>
      <c r="T18" s="40">
        <f t="shared" si="2"/>
        <v>0</v>
      </c>
      <c r="U18" s="41">
        <f t="shared" si="3"/>
        <v>0</v>
      </c>
    </row>
    <row r="19" spans="1:21" ht="14.25">
      <c r="A19" s="14"/>
      <c r="B19" s="31" t="s">
        <v>19</v>
      </c>
      <c r="C19" s="32" t="s">
        <v>33</v>
      </c>
      <c r="D19" s="191"/>
      <c r="E19" s="192"/>
      <c r="F19" s="33" t="s">
        <v>22</v>
      </c>
      <c r="G19" s="33" t="s">
        <v>43</v>
      </c>
      <c r="H19" s="44"/>
      <c r="I19" s="35" t="s">
        <v>30</v>
      </c>
      <c r="J19" s="36"/>
      <c r="K19" s="35">
        <v>7</v>
      </c>
      <c r="L19" s="35">
        <v>36</v>
      </c>
      <c r="M19" s="35">
        <f t="shared" si="0"/>
        <v>252</v>
      </c>
      <c r="N19" s="37"/>
      <c r="O19" s="38"/>
      <c r="P19" s="39">
        <v>0</v>
      </c>
      <c r="Q19" s="39"/>
      <c r="R19" s="25"/>
      <c r="S19" s="32">
        <f t="shared" si="1"/>
        <v>0</v>
      </c>
      <c r="T19" s="40">
        <f t="shared" si="2"/>
        <v>0</v>
      </c>
      <c r="U19" s="41">
        <f t="shared" si="3"/>
        <v>0</v>
      </c>
    </row>
    <row r="20" spans="1:21" ht="14.25">
      <c r="A20" s="14"/>
      <c r="B20" s="190" t="s">
        <v>44</v>
      </c>
      <c r="C20" s="32" t="s">
        <v>45</v>
      </c>
      <c r="D20" s="191">
        <v>4978446009207</v>
      </c>
      <c r="E20" s="192" t="s">
        <v>46</v>
      </c>
      <c r="F20" s="33" t="s">
        <v>47</v>
      </c>
      <c r="G20" s="33" t="s">
        <v>48</v>
      </c>
      <c r="H20" s="45">
        <v>5.17</v>
      </c>
      <c r="I20" s="35" t="s">
        <v>24</v>
      </c>
      <c r="J20" s="36">
        <f>+H20/M24</f>
        <v>2.5849999999999998E-2</v>
      </c>
      <c r="K20" s="35">
        <v>1</v>
      </c>
      <c r="L20" s="35">
        <v>1</v>
      </c>
      <c r="M20" s="35">
        <f t="shared" si="0"/>
        <v>1</v>
      </c>
      <c r="N20" s="37"/>
      <c r="O20" s="38"/>
      <c r="P20" s="39">
        <v>0</v>
      </c>
      <c r="Q20" s="39"/>
      <c r="R20" s="25"/>
      <c r="S20" s="32">
        <f t="shared" si="1"/>
        <v>0</v>
      </c>
      <c r="T20" s="40">
        <f t="shared" si="2"/>
        <v>0</v>
      </c>
      <c r="U20" s="41">
        <f t="shared" si="3"/>
        <v>0</v>
      </c>
    </row>
    <row r="21" spans="1:21" ht="14.25">
      <c r="A21" s="14"/>
      <c r="B21" s="190"/>
      <c r="C21" s="32" t="s">
        <v>45</v>
      </c>
      <c r="D21" s="191"/>
      <c r="E21" s="192"/>
      <c r="F21" s="33" t="s">
        <v>47</v>
      </c>
      <c r="G21" s="33" t="s">
        <v>49</v>
      </c>
      <c r="H21" s="35">
        <v>0.09</v>
      </c>
      <c r="I21" s="35"/>
      <c r="J21" s="36">
        <f>+M21/M24*0.09</f>
        <v>0.36</v>
      </c>
      <c r="K21" s="35">
        <v>40</v>
      </c>
      <c r="L21" s="35">
        <v>20</v>
      </c>
      <c r="M21" s="35">
        <f t="shared" si="0"/>
        <v>800</v>
      </c>
      <c r="N21" s="37"/>
      <c r="O21" s="38"/>
      <c r="P21" s="39">
        <v>0</v>
      </c>
      <c r="Q21" s="39"/>
      <c r="R21" s="25"/>
      <c r="S21" s="32">
        <f t="shared" si="1"/>
        <v>0</v>
      </c>
      <c r="T21" s="40">
        <f t="shared" si="2"/>
        <v>0</v>
      </c>
      <c r="U21" s="41">
        <f t="shared" si="3"/>
        <v>0</v>
      </c>
    </row>
    <row r="22" spans="1:21" ht="14.25">
      <c r="A22" s="14"/>
      <c r="B22" s="190"/>
      <c r="C22" s="32" t="s">
        <v>45</v>
      </c>
      <c r="D22" s="191"/>
      <c r="E22" s="192"/>
      <c r="F22" s="33" t="s">
        <v>47</v>
      </c>
      <c r="G22" s="33" t="s">
        <v>50</v>
      </c>
      <c r="H22" s="35">
        <v>0.09</v>
      </c>
      <c r="I22" s="35"/>
      <c r="J22" s="36">
        <f>+M22/M24*0.09</f>
        <v>0.36</v>
      </c>
      <c r="K22" s="35">
        <v>40</v>
      </c>
      <c r="L22" s="35">
        <v>20</v>
      </c>
      <c r="M22" s="35">
        <f t="shared" si="0"/>
        <v>800</v>
      </c>
      <c r="N22" s="37"/>
      <c r="O22" s="38"/>
      <c r="P22" s="39">
        <v>0</v>
      </c>
      <c r="Q22" s="39"/>
      <c r="R22" s="25"/>
      <c r="S22" s="32">
        <f t="shared" si="1"/>
        <v>0</v>
      </c>
      <c r="T22" s="40">
        <f t="shared" si="2"/>
        <v>0</v>
      </c>
      <c r="U22" s="41">
        <f t="shared" si="3"/>
        <v>0</v>
      </c>
    </row>
    <row r="23" spans="1:21" ht="14.25">
      <c r="A23" s="14"/>
      <c r="B23" s="190"/>
      <c r="C23" s="32" t="s">
        <v>45</v>
      </c>
      <c r="D23" s="191"/>
      <c r="E23" s="192"/>
      <c r="F23" s="33" t="s">
        <v>47</v>
      </c>
      <c r="G23" s="33" t="s">
        <v>51</v>
      </c>
      <c r="H23" s="35">
        <v>0.09</v>
      </c>
      <c r="I23" s="35"/>
      <c r="J23" s="36">
        <f>+M22/M24*0.09</f>
        <v>0.36</v>
      </c>
      <c r="K23" s="35">
        <v>40</v>
      </c>
      <c r="L23" s="35">
        <v>20</v>
      </c>
      <c r="M23" s="35">
        <f t="shared" si="0"/>
        <v>800</v>
      </c>
      <c r="N23" s="37"/>
      <c r="O23" s="38"/>
      <c r="P23" s="39">
        <v>0</v>
      </c>
      <c r="Q23" s="39"/>
      <c r="R23" s="25"/>
      <c r="S23" s="32">
        <f t="shared" si="1"/>
        <v>0</v>
      </c>
      <c r="T23" s="40">
        <f t="shared" si="2"/>
        <v>0</v>
      </c>
      <c r="U23" s="41">
        <f t="shared" si="3"/>
        <v>0</v>
      </c>
    </row>
    <row r="24" spans="1:21" ht="14.25">
      <c r="A24" s="14"/>
      <c r="B24" s="190"/>
      <c r="C24" s="32" t="s">
        <v>45</v>
      </c>
      <c r="D24" s="191"/>
      <c r="E24" s="192"/>
      <c r="F24" s="33" t="s">
        <v>47</v>
      </c>
      <c r="G24" s="33" t="s">
        <v>52</v>
      </c>
      <c r="H24" s="35">
        <v>0.26</v>
      </c>
      <c r="I24" s="35"/>
      <c r="J24" s="36">
        <f>+H24</f>
        <v>0.26</v>
      </c>
      <c r="K24" s="35">
        <v>10</v>
      </c>
      <c r="L24" s="35">
        <v>20</v>
      </c>
      <c r="M24" s="35">
        <f t="shared" si="0"/>
        <v>200</v>
      </c>
      <c r="N24" s="37"/>
      <c r="O24" s="38"/>
      <c r="P24" s="39">
        <v>0</v>
      </c>
      <c r="Q24" s="39"/>
      <c r="R24" s="25"/>
      <c r="S24" s="32">
        <f t="shared" si="1"/>
        <v>0</v>
      </c>
      <c r="T24" s="40">
        <f t="shared" si="2"/>
        <v>0</v>
      </c>
      <c r="U24" s="41">
        <f t="shared" si="3"/>
        <v>0</v>
      </c>
    </row>
    <row r="25" spans="1:21" ht="14.25">
      <c r="A25" s="14"/>
      <c r="B25" s="190"/>
      <c r="C25" s="32" t="s">
        <v>45</v>
      </c>
      <c r="D25" s="191"/>
      <c r="E25" s="192"/>
      <c r="F25" s="33" t="s">
        <v>47</v>
      </c>
      <c r="G25" s="33" t="s">
        <v>53</v>
      </c>
      <c r="H25" s="35">
        <v>0.8</v>
      </c>
      <c r="I25" s="35" t="s">
        <v>24</v>
      </c>
      <c r="J25" s="36">
        <f>+H25/K24</f>
        <v>0.08</v>
      </c>
      <c r="K25" s="35">
        <v>1</v>
      </c>
      <c r="L25" s="35">
        <v>20</v>
      </c>
      <c r="M25" s="35">
        <f t="shared" si="0"/>
        <v>20</v>
      </c>
      <c r="N25" s="37"/>
      <c r="O25" s="38"/>
      <c r="P25" s="39">
        <v>0</v>
      </c>
      <c r="Q25" s="39"/>
      <c r="R25" s="25"/>
      <c r="S25" s="32">
        <f t="shared" si="1"/>
        <v>0</v>
      </c>
      <c r="T25" s="40">
        <f t="shared" si="2"/>
        <v>0</v>
      </c>
      <c r="U25" s="41">
        <f t="shared" si="3"/>
        <v>0</v>
      </c>
    </row>
    <row r="26" spans="1:21" ht="14.25">
      <c r="A26" s="14" t="s">
        <v>54</v>
      </c>
      <c r="B26" s="46" t="s">
        <v>55</v>
      </c>
      <c r="C26" s="47" t="s">
        <v>56</v>
      </c>
      <c r="D26" s="191">
        <v>4978446009399</v>
      </c>
      <c r="E26" s="192" t="s">
        <v>57</v>
      </c>
      <c r="F26" s="33" t="s">
        <v>58</v>
      </c>
      <c r="G26" s="33" t="s">
        <v>59</v>
      </c>
      <c r="H26" s="48">
        <v>9.31</v>
      </c>
      <c r="I26" s="32" t="s">
        <v>24</v>
      </c>
      <c r="J26" s="36">
        <f>+H26/M27</f>
        <v>5.8187500000000003E-2</v>
      </c>
      <c r="K26" s="35">
        <v>1</v>
      </c>
      <c r="L26" s="35">
        <v>1</v>
      </c>
      <c r="M26" s="35">
        <f t="shared" si="0"/>
        <v>1</v>
      </c>
      <c r="N26" s="37"/>
      <c r="O26" s="38"/>
      <c r="P26" s="39">
        <v>2</v>
      </c>
      <c r="Q26" s="39"/>
      <c r="R26" s="25"/>
      <c r="S26" s="32">
        <f t="shared" si="1"/>
        <v>0</v>
      </c>
      <c r="T26" s="40">
        <f t="shared" si="2"/>
        <v>0</v>
      </c>
      <c r="U26" s="41">
        <f t="shared" si="3"/>
        <v>2</v>
      </c>
    </row>
    <row r="27" spans="1:21" ht="14.25">
      <c r="A27" s="14" t="s">
        <v>54</v>
      </c>
      <c r="B27" s="46" t="s">
        <v>55</v>
      </c>
      <c r="C27" s="32" t="s">
        <v>56</v>
      </c>
      <c r="D27" s="191"/>
      <c r="E27" s="192"/>
      <c r="F27" s="33" t="s">
        <v>58</v>
      </c>
      <c r="G27" s="33" t="s">
        <v>60</v>
      </c>
      <c r="H27" s="42">
        <v>0.115</v>
      </c>
      <c r="I27" s="43" t="s">
        <v>27</v>
      </c>
      <c r="J27" s="36">
        <f>+H27</f>
        <v>0.115</v>
      </c>
      <c r="K27" s="35">
        <v>10</v>
      </c>
      <c r="L27" s="35">
        <v>16</v>
      </c>
      <c r="M27" s="35">
        <f t="shared" si="0"/>
        <v>160</v>
      </c>
      <c r="N27" s="37"/>
      <c r="O27" s="38"/>
      <c r="P27" s="39">
        <v>15700</v>
      </c>
      <c r="Q27" s="39"/>
      <c r="R27" s="25"/>
      <c r="S27" s="32">
        <f t="shared" si="1"/>
        <v>0</v>
      </c>
      <c r="T27" s="40">
        <f t="shared" si="2"/>
        <v>0</v>
      </c>
      <c r="U27" s="41">
        <f t="shared" si="3"/>
        <v>15700</v>
      </c>
    </row>
    <row r="28" spans="1:21" ht="14.25">
      <c r="A28" s="14" t="s">
        <v>54</v>
      </c>
      <c r="B28" s="46" t="s">
        <v>55</v>
      </c>
      <c r="C28" s="32" t="s">
        <v>56</v>
      </c>
      <c r="D28" s="191"/>
      <c r="E28" s="192"/>
      <c r="F28" s="33" t="s">
        <v>58</v>
      </c>
      <c r="G28" s="33" t="s">
        <v>61</v>
      </c>
      <c r="H28" s="44">
        <v>0.27</v>
      </c>
      <c r="I28" s="43" t="s">
        <v>62</v>
      </c>
      <c r="J28" s="36">
        <f>+H28/K27</f>
        <v>2.7000000000000003E-2</v>
      </c>
      <c r="K28" s="35">
        <v>1</v>
      </c>
      <c r="L28" s="35">
        <v>16</v>
      </c>
      <c r="M28" s="35">
        <f t="shared" si="0"/>
        <v>16</v>
      </c>
      <c r="N28" s="37"/>
      <c r="O28" s="38"/>
      <c r="P28" s="39">
        <v>0</v>
      </c>
      <c r="Q28" s="39"/>
      <c r="R28" s="25"/>
      <c r="S28" s="32">
        <f t="shared" si="1"/>
        <v>0</v>
      </c>
      <c r="T28" s="40">
        <f t="shared" si="2"/>
        <v>0</v>
      </c>
      <c r="U28" s="41">
        <f t="shared" si="3"/>
        <v>0</v>
      </c>
    </row>
    <row r="29" spans="1:21" ht="14.25">
      <c r="A29" s="14" t="s">
        <v>54</v>
      </c>
      <c r="B29" s="46" t="s">
        <v>55</v>
      </c>
      <c r="C29" s="35" t="s">
        <v>63</v>
      </c>
      <c r="D29" s="191">
        <v>4978446505044</v>
      </c>
      <c r="E29" s="192" t="s">
        <v>64</v>
      </c>
      <c r="F29" s="33" t="s">
        <v>65</v>
      </c>
      <c r="G29" s="33" t="s">
        <v>66</v>
      </c>
      <c r="H29" s="49">
        <v>5.45</v>
      </c>
      <c r="I29" s="35" t="s">
        <v>24</v>
      </c>
      <c r="J29" s="36">
        <f>+H29/M31</f>
        <v>3.6333333333333336E-2</v>
      </c>
      <c r="K29" s="35">
        <v>1</v>
      </c>
      <c r="L29" s="35">
        <v>1</v>
      </c>
      <c r="M29" s="35">
        <f t="shared" si="0"/>
        <v>1</v>
      </c>
      <c r="N29" s="37"/>
      <c r="O29" s="38"/>
      <c r="P29" s="39">
        <v>0</v>
      </c>
      <c r="Q29" s="39"/>
      <c r="R29" s="25"/>
      <c r="S29" s="32">
        <f t="shared" si="1"/>
        <v>0</v>
      </c>
      <c r="T29" s="40">
        <f t="shared" si="2"/>
        <v>0</v>
      </c>
      <c r="U29" s="41">
        <f t="shared" si="3"/>
        <v>0</v>
      </c>
    </row>
    <row r="30" spans="1:21" ht="14.25">
      <c r="A30" s="14" t="s">
        <v>54</v>
      </c>
      <c r="B30" s="46" t="s">
        <v>55</v>
      </c>
      <c r="C30" s="35" t="s">
        <v>63</v>
      </c>
      <c r="D30" s="191"/>
      <c r="E30" s="192"/>
      <c r="F30" s="33" t="s">
        <v>65</v>
      </c>
      <c r="G30" s="33" t="s">
        <v>67</v>
      </c>
      <c r="H30" s="34">
        <v>3.5000000000000003E-2</v>
      </c>
      <c r="I30" s="35" t="s">
        <v>24</v>
      </c>
      <c r="J30" s="36">
        <f>+H30/K31</f>
        <v>3.5000000000000005E-3</v>
      </c>
      <c r="K30" s="35">
        <v>1</v>
      </c>
      <c r="L30" s="35">
        <v>15</v>
      </c>
      <c r="M30" s="35">
        <f t="shared" si="0"/>
        <v>15</v>
      </c>
      <c r="N30" s="37"/>
      <c r="O30" s="38"/>
      <c r="P30" s="39">
        <v>0</v>
      </c>
      <c r="Q30" s="39"/>
      <c r="R30" s="25"/>
      <c r="S30" s="32">
        <f t="shared" si="1"/>
        <v>0</v>
      </c>
      <c r="T30" s="40">
        <f t="shared" si="2"/>
        <v>0</v>
      </c>
      <c r="U30" s="41">
        <f t="shared" si="3"/>
        <v>0</v>
      </c>
    </row>
    <row r="31" spans="1:21" ht="14.25">
      <c r="A31" s="14" t="s">
        <v>54</v>
      </c>
      <c r="B31" s="46" t="s">
        <v>55</v>
      </c>
      <c r="C31" s="35" t="s">
        <v>63</v>
      </c>
      <c r="D31" s="191"/>
      <c r="E31" s="192"/>
      <c r="F31" s="33" t="s">
        <v>65</v>
      </c>
      <c r="G31" s="33" t="s">
        <v>68</v>
      </c>
      <c r="H31" s="42">
        <v>0.115</v>
      </c>
      <c r="I31" s="43" t="s">
        <v>27</v>
      </c>
      <c r="J31" s="36">
        <f>+H31</f>
        <v>0.115</v>
      </c>
      <c r="K31" s="35">
        <v>10</v>
      </c>
      <c r="L31" s="35">
        <v>15</v>
      </c>
      <c r="M31" s="35">
        <f t="shared" si="0"/>
        <v>150</v>
      </c>
      <c r="N31" s="37"/>
      <c r="O31" s="38"/>
      <c r="P31" s="39">
        <v>0</v>
      </c>
      <c r="Q31" s="39"/>
      <c r="R31" s="25"/>
      <c r="S31" s="32">
        <f t="shared" si="1"/>
        <v>0</v>
      </c>
      <c r="T31" s="40">
        <f t="shared" si="2"/>
        <v>0</v>
      </c>
      <c r="U31" s="41">
        <f t="shared" si="3"/>
        <v>0</v>
      </c>
    </row>
    <row r="32" spans="1:21" ht="14.25">
      <c r="A32" s="14" t="s">
        <v>54</v>
      </c>
      <c r="B32" s="46" t="s">
        <v>55</v>
      </c>
      <c r="C32" s="35" t="s">
        <v>63</v>
      </c>
      <c r="D32" s="191"/>
      <c r="E32" s="192"/>
      <c r="F32" s="33" t="s">
        <v>65</v>
      </c>
      <c r="G32" s="33" t="s">
        <v>69</v>
      </c>
      <c r="H32" s="50">
        <v>0.16</v>
      </c>
      <c r="I32" s="43" t="s">
        <v>62</v>
      </c>
      <c r="J32" s="36">
        <f>+H32/K31</f>
        <v>1.6E-2</v>
      </c>
      <c r="K32" s="35">
        <v>1</v>
      </c>
      <c r="L32" s="35">
        <v>15</v>
      </c>
      <c r="M32" s="35">
        <f t="shared" si="0"/>
        <v>15</v>
      </c>
      <c r="N32" s="37"/>
      <c r="O32" s="38"/>
      <c r="P32" s="39">
        <v>9768</v>
      </c>
      <c r="Q32" s="39"/>
      <c r="R32" s="25"/>
      <c r="S32" s="32">
        <f t="shared" si="1"/>
        <v>0</v>
      </c>
      <c r="T32" s="40">
        <f t="shared" si="2"/>
        <v>0</v>
      </c>
      <c r="U32" s="41">
        <f t="shared" si="3"/>
        <v>9768</v>
      </c>
    </row>
    <row r="33" spans="1:21" ht="14.25">
      <c r="A33" s="14" t="s">
        <v>54</v>
      </c>
      <c r="B33" s="46" t="s">
        <v>55</v>
      </c>
      <c r="C33" s="35" t="s">
        <v>63</v>
      </c>
      <c r="D33" s="191"/>
      <c r="E33" s="192"/>
      <c r="F33" s="33" t="s">
        <v>65</v>
      </c>
      <c r="G33" s="33" t="s">
        <v>70</v>
      </c>
      <c r="H33" s="44">
        <v>6.0000000000000001E-3</v>
      </c>
      <c r="I33" s="35" t="s">
        <v>71</v>
      </c>
      <c r="J33" s="36">
        <f>+M33/M31*H33</f>
        <v>0.06</v>
      </c>
      <c r="K33" s="35">
        <v>100</v>
      </c>
      <c r="L33" s="35">
        <v>15</v>
      </c>
      <c r="M33" s="35">
        <f t="shared" si="0"/>
        <v>1500</v>
      </c>
      <c r="N33" s="37"/>
      <c r="O33" s="38">
        <v>0</v>
      </c>
      <c r="P33" s="39">
        <v>0</v>
      </c>
      <c r="Q33" s="39"/>
      <c r="R33" s="25"/>
      <c r="S33" s="32">
        <f t="shared" si="1"/>
        <v>0</v>
      </c>
      <c r="T33" s="40">
        <f t="shared" si="2"/>
        <v>0</v>
      </c>
      <c r="U33" s="41">
        <f t="shared" si="3"/>
        <v>0</v>
      </c>
    </row>
    <row r="34" spans="1:21" ht="14.25">
      <c r="A34" s="14" t="s">
        <v>54</v>
      </c>
      <c r="B34" s="46" t="s">
        <v>55</v>
      </c>
      <c r="C34" s="35" t="s">
        <v>63</v>
      </c>
      <c r="D34" s="191"/>
      <c r="E34" s="192"/>
      <c r="F34" s="33" t="s">
        <v>65</v>
      </c>
      <c r="G34" s="33" t="s">
        <v>72</v>
      </c>
      <c r="H34" s="44">
        <v>6.0000000000000001E-3</v>
      </c>
      <c r="I34" s="35" t="s">
        <v>71</v>
      </c>
      <c r="J34" s="36">
        <f>+M34/M31*H34</f>
        <v>0.06</v>
      </c>
      <c r="K34" s="35">
        <v>100</v>
      </c>
      <c r="L34" s="35">
        <v>15</v>
      </c>
      <c r="M34" s="35">
        <f t="shared" si="0"/>
        <v>1500</v>
      </c>
      <c r="N34" s="37"/>
      <c r="O34" s="38"/>
      <c r="P34" s="39">
        <v>0</v>
      </c>
      <c r="Q34" s="39"/>
      <c r="R34" s="25"/>
      <c r="S34" s="32">
        <f t="shared" si="1"/>
        <v>0</v>
      </c>
      <c r="T34" s="40">
        <f t="shared" si="2"/>
        <v>0</v>
      </c>
      <c r="U34" s="41">
        <f t="shared" si="3"/>
        <v>0</v>
      </c>
    </row>
    <row r="35" spans="1:21" ht="14.25">
      <c r="A35" s="14" t="s">
        <v>54</v>
      </c>
      <c r="B35" s="46" t="s">
        <v>55</v>
      </c>
      <c r="C35" s="32" t="s">
        <v>73</v>
      </c>
      <c r="D35" s="191">
        <v>4978446505051</v>
      </c>
      <c r="E35" s="192" t="s">
        <v>74</v>
      </c>
      <c r="F35" s="33" t="s">
        <v>75</v>
      </c>
      <c r="G35" s="33" t="s">
        <v>76</v>
      </c>
      <c r="H35" s="49">
        <v>9.19</v>
      </c>
      <c r="I35" s="35" t="s">
        <v>24</v>
      </c>
      <c r="J35" s="36">
        <f>+H35/M36</f>
        <v>6.1266666666666664E-2</v>
      </c>
      <c r="K35" s="35">
        <v>1</v>
      </c>
      <c r="L35" s="35">
        <v>1</v>
      </c>
      <c r="M35" s="35">
        <f t="shared" si="0"/>
        <v>1</v>
      </c>
      <c r="N35" s="37"/>
      <c r="O35" s="38"/>
      <c r="P35" s="39">
        <v>24</v>
      </c>
      <c r="Q35" s="39"/>
      <c r="R35" s="25"/>
      <c r="S35" s="32">
        <f t="shared" si="1"/>
        <v>0</v>
      </c>
      <c r="T35" s="40">
        <f t="shared" si="2"/>
        <v>0</v>
      </c>
      <c r="U35" s="41">
        <f t="shared" si="3"/>
        <v>24</v>
      </c>
    </row>
    <row r="36" spans="1:21" ht="14.25">
      <c r="A36" s="14" t="s">
        <v>54</v>
      </c>
      <c r="B36" s="46" t="s">
        <v>55</v>
      </c>
      <c r="C36" s="32" t="s">
        <v>73</v>
      </c>
      <c r="D36" s="191"/>
      <c r="E36" s="192"/>
      <c r="F36" s="33" t="s">
        <v>75</v>
      </c>
      <c r="G36" s="33" t="s">
        <v>77</v>
      </c>
      <c r="H36" s="42">
        <v>0.115</v>
      </c>
      <c r="I36" s="43" t="s">
        <v>27</v>
      </c>
      <c r="J36" s="36">
        <f>+H36</f>
        <v>0.115</v>
      </c>
      <c r="K36" s="35">
        <v>10</v>
      </c>
      <c r="L36" s="35">
        <v>15</v>
      </c>
      <c r="M36" s="35">
        <f t="shared" si="0"/>
        <v>150</v>
      </c>
      <c r="N36" s="37"/>
      <c r="O36" s="38"/>
      <c r="P36" s="39">
        <v>37650</v>
      </c>
      <c r="Q36" s="39"/>
      <c r="R36" s="25"/>
      <c r="S36" s="32">
        <f t="shared" si="1"/>
        <v>0</v>
      </c>
      <c r="T36" s="40">
        <f t="shared" si="2"/>
        <v>0</v>
      </c>
      <c r="U36" s="41">
        <f t="shared" si="3"/>
        <v>37650</v>
      </c>
    </row>
    <row r="37" spans="1:21" ht="14.25">
      <c r="A37" s="14" t="s">
        <v>54</v>
      </c>
      <c r="B37" s="46" t="s">
        <v>55</v>
      </c>
      <c r="C37" s="32" t="s">
        <v>73</v>
      </c>
      <c r="D37" s="191"/>
      <c r="E37" s="192"/>
      <c r="F37" s="33" t="s">
        <v>75</v>
      </c>
      <c r="G37" s="33" t="s">
        <v>61</v>
      </c>
      <c r="H37" s="44">
        <v>0.27</v>
      </c>
      <c r="I37" s="43" t="s">
        <v>62</v>
      </c>
      <c r="J37" s="36">
        <f>+H37/K36</f>
        <v>2.7000000000000003E-2</v>
      </c>
      <c r="K37" s="35">
        <v>1</v>
      </c>
      <c r="L37" s="35">
        <v>15</v>
      </c>
      <c r="M37" s="35">
        <f t="shared" si="0"/>
        <v>15</v>
      </c>
      <c r="N37" s="37"/>
      <c r="O37" s="38"/>
      <c r="P37" s="39">
        <v>5315</v>
      </c>
      <c r="Q37" s="39"/>
      <c r="R37" s="25"/>
      <c r="S37" s="32">
        <f t="shared" si="1"/>
        <v>0</v>
      </c>
      <c r="T37" s="40">
        <f t="shared" si="2"/>
        <v>0</v>
      </c>
      <c r="U37" s="41">
        <f t="shared" si="3"/>
        <v>5315</v>
      </c>
    </row>
    <row r="38" spans="1:21" ht="14.25">
      <c r="A38" s="14" t="s">
        <v>54</v>
      </c>
      <c r="B38" s="46" t="s">
        <v>55</v>
      </c>
      <c r="C38" s="32" t="s">
        <v>73</v>
      </c>
      <c r="D38" s="191"/>
      <c r="E38" s="192"/>
      <c r="F38" s="33" t="s">
        <v>75</v>
      </c>
      <c r="G38" s="33" t="s">
        <v>78</v>
      </c>
      <c r="H38" s="44">
        <v>6.0000000000000001E-3</v>
      </c>
      <c r="I38" s="35" t="s">
        <v>71</v>
      </c>
      <c r="J38" s="36">
        <f>+M38/M36*H38</f>
        <v>0.03</v>
      </c>
      <c r="K38" s="35">
        <v>50</v>
      </c>
      <c r="L38" s="35">
        <v>15</v>
      </c>
      <c r="M38" s="35">
        <f t="shared" si="0"/>
        <v>750</v>
      </c>
      <c r="N38" s="37"/>
      <c r="O38" s="38"/>
      <c r="P38" s="39">
        <v>0</v>
      </c>
      <c r="Q38" s="39"/>
      <c r="R38" s="25"/>
      <c r="S38" s="32">
        <f t="shared" si="1"/>
        <v>0</v>
      </c>
      <c r="T38" s="40">
        <f t="shared" si="2"/>
        <v>0</v>
      </c>
      <c r="U38" s="41">
        <f t="shared" si="3"/>
        <v>0</v>
      </c>
    </row>
    <row r="39" spans="1:21" ht="14.25">
      <c r="A39" s="14" t="s">
        <v>54</v>
      </c>
      <c r="B39" s="46" t="s">
        <v>55</v>
      </c>
      <c r="C39" s="32" t="s">
        <v>73</v>
      </c>
      <c r="D39" s="191"/>
      <c r="E39" s="192"/>
      <c r="F39" s="33" t="s">
        <v>75</v>
      </c>
      <c r="G39" s="33" t="s">
        <v>79</v>
      </c>
      <c r="H39" s="44">
        <v>6.0000000000000001E-3</v>
      </c>
      <c r="I39" s="35" t="s">
        <v>71</v>
      </c>
      <c r="J39" s="36">
        <f>+M39/M36*H39</f>
        <v>0.03</v>
      </c>
      <c r="K39" s="35">
        <v>50</v>
      </c>
      <c r="L39" s="35">
        <v>15</v>
      </c>
      <c r="M39" s="35">
        <f t="shared" si="0"/>
        <v>750</v>
      </c>
      <c r="N39" s="37"/>
      <c r="O39" s="38"/>
      <c r="P39" s="39">
        <v>0</v>
      </c>
      <c r="Q39" s="39"/>
      <c r="R39" s="25"/>
      <c r="S39" s="32">
        <f t="shared" si="1"/>
        <v>0</v>
      </c>
      <c r="T39" s="40">
        <f t="shared" si="2"/>
        <v>0</v>
      </c>
      <c r="U39" s="41">
        <f t="shared" si="3"/>
        <v>0</v>
      </c>
    </row>
    <row r="40" spans="1:21" ht="14.25">
      <c r="A40" s="14" t="s">
        <v>54</v>
      </c>
      <c r="B40" s="46" t="s">
        <v>55</v>
      </c>
      <c r="C40" s="32" t="s">
        <v>73</v>
      </c>
      <c r="D40" s="191"/>
      <c r="E40" s="192"/>
      <c r="F40" s="33" t="s">
        <v>75</v>
      </c>
      <c r="G40" s="33" t="s">
        <v>80</v>
      </c>
      <c r="H40" s="44">
        <v>6.0000000000000001E-3</v>
      </c>
      <c r="I40" s="35" t="s">
        <v>71</v>
      </c>
      <c r="J40" s="36">
        <f>+M40/M36*H40</f>
        <v>0.03</v>
      </c>
      <c r="K40" s="35">
        <v>50</v>
      </c>
      <c r="L40" s="35">
        <v>15</v>
      </c>
      <c r="M40" s="35">
        <f t="shared" si="0"/>
        <v>750</v>
      </c>
      <c r="N40" s="37"/>
      <c r="O40" s="38"/>
      <c r="P40" s="39">
        <v>0</v>
      </c>
      <c r="Q40" s="39"/>
      <c r="R40" s="25"/>
      <c r="S40" s="32">
        <f t="shared" si="1"/>
        <v>0</v>
      </c>
      <c r="T40" s="40">
        <f t="shared" si="2"/>
        <v>0</v>
      </c>
      <c r="U40" s="41">
        <f t="shared" si="3"/>
        <v>0</v>
      </c>
    </row>
    <row r="41" spans="1:21" ht="14.25">
      <c r="A41" s="14" t="s">
        <v>54</v>
      </c>
      <c r="B41" s="46" t="s">
        <v>55</v>
      </c>
      <c r="C41" s="32" t="s">
        <v>73</v>
      </c>
      <c r="D41" s="191"/>
      <c r="E41" s="192"/>
      <c r="F41" s="33" t="s">
        <v>75</v>
      </c>
      <c r="G41" s="33" t="s">
        <v>81</v>
      </c>
      <c r="H41" s="44">
        <v>6.0000000000000001E-3</v>
      </c>
      <c r="I41" s="35" t="s">
        <v>71</v>
      </c>
      <c r="J41" s="36">
        <f>+M41/M36*H41</f>
        <v>0.03</v>
      </c>
      <c r="K41" s="35">
        <v>50</v>
      </c>
      <c r="L41" s="35">
        <v>15</v>
      </c>
      <c r="M41" s="35">
        <f t="shared" si="0"/>
        <v>750</v>
      </c>
      <c r="N41" s="37"/>
      <c r="O41" s="38"/>
      <c r="P41" s="39">
        <v>0</v>
      </c>
      <c r="Q41" s="39"/>
      <c r="R41" s="25"/>
      <c r="S41" s="32">
        <f t="shared" si="1"/>
        <v>0</v>
      </c>
      <c r="T41" s="40">
        <f t="shared" si="2"/>
        <v>0</v>
      </c>
      <c r="U41" s="41">
        <f t="shared" si="3"/>
        <v>0</v>
      </c>
    </row>
    <row r="42" spans="1:21" ht="14.25">
      <c r="A42" s="14" t="s">
        <v>54</v>
      </c>
      <c r="B42" s="46" t="s">
        <v>55</v>
      </c>
      <c r="C42" s="47" t="s">
        <v>82</v>
      </c>
      <c r="D42" s="191">
        <v>4978446016090</v>
      </c>
      <c r="E42" s="192" t="s">
        <v>83</v>
      </c>
      <c r="F42" s="33" t="s">
        <v>84</v>
      </c>
      <c r="G42" s="33" t="s">
        <v>85</v>
      </c>
      <c r="H42" s="49">
        <v>9.19</v>
      </c>
      <c r="I42" s="35" t="s">
        <v>24</v>
      </c>
      <c r="J42" s="36">
        <f>+H42/M44</f>
        <v>6.1266666666666664E-2</v>
      </c>
      <c r="K42" s="35">
        <v>1</v>
      </c>
      <c r="L42" s="35">
        <v>1</v>
      </c>
      <c r="M42" s="35">
        <f t="shared" si="0"/>
        <v>1</v>
      </c>
      <c r="N42" s="37"/>
      <c r="O42" s="38"/>
      <c r="P42" s="39">
        <v>57</v>
      </c>
      <c r="Q42" s="39"/>
      <c r="R42" s="25"/>
      <c r="S42" s="32">
        <f t="shared" si="1"/>
        <v>0</v>
      </c>
      <c r="T42" s="40">
        <f t="shared" si="2"/>
        <v>0</v>
      </c>
      <c r="U42" s="41">
        <f t="shared" si="3"/>
        <v>57</v>
      </c>
    </row>
    <row r="43" spans="1:21" ht="14.25">
      <c r="A43" s="14" t="s">
        <v>54</v>
      </c>
      <c r="B43" s="46" t="s">
        <v>55</v>
      </c>
      <c r="C43" s="47" t="s">
        <v>82</v>
      </c>
      <c r="D43" s="191"/>
      <c r="E43" s="192"/>
      <c r="F43" s="33" t="s">
        <v>84</v>
      </c>
      <c r="G43" s="33" t="s">
        <v>86</v>
      </c>
      <c r="H43" s="34">
        <v>3.5000000000000003E-2</v>
      </c>
      <c r="I43" s="35" t="s">
        <v>24</v>
      </c>
      <c r="J43" s="36">
        <f>+H43/K44</f>
        <v>3.5000000000000005E-3</v>
      </c>
      <c r="K43" s="35">
        <v>1</v>
      </c>
      <c r="L43" s="35">
        <v>15</v>
      </c>
      <c r="M43" s="35">
        <f t="shared" si="0"/>
        <v>15</v>
      </c>
      <c r="N43" s="37"/>
      <c r="O43" s="38"/>
      <c r="P43" s="39">
        <v>1380</v>
      </c>
      <c r="Q43" s="39"/>
      <c r="R43" s="25"/>
      <c r="S43" s="32">
        <f t="shared" si="1"/>
        <v>0</v>
      </c>
      <c r="T43" s="40">
        <f t="shared" si="2"/>
        <v>0</v>
      </c>
      <c r="U43" s="41">
        <f t="shared" si="3"/>
        <v>1380</v>
      </c>
    </row>
    <row r="44" spans="1:21" ht="14.25">
      <c r="A44" s="14" t="s">
        <v>54</v>
      </c>
      <c r="B44" s="46" t="s">
        <v>55</v>
      </c>
      <c r="C44" s="47" t="s">
        <v>82</v>
      </c>
      <c r="D44" s="191"/>
      <c r="E44" s="192"/>
      <c r="F44" s="33" t="s">
        <v>84</v>
      </c>
      <c r="G44" s="33" t="s">
        <v>87</v>
      </c>
      <c r="H44" s="42">
        <v>0.115</v>
      </c>
      <c r="I44" s="43" t="s">
        <v>27</v>
      </c>
      <c r="J44" s="36">
        <f>+H44</f>
        <v>0.115</v>
      </c>
      <c r="K44" s="35">
        <v>10</v>
      </c>
      <c r="L44" s="35">
        <v>15</v>
      </c>
      <c r="M44" s="35">
        <f t="shared" si="0"/>
        <v>150</v>
      </c>
      <c r="N44" s="37"/>
      <c r="O44" s="38"/>
      <c r="P44" s="39">
        <v>7300</v>
      </c>
      <c r="Q44" s="39"/>
      <c r="R44" s="25"/>
      <c r="S44" s="32">
        <f t="shared" si="1"/>
        <v>0</v>
      </c>
      <c r="T44" s="40">
        <f t="shared" si="2"/>
        <v>0</v>
      </c>
      <c r="U44" s="41">
        <f t="shared" si="3"/>
        <v>7300</v>
      </c>
    </row>
    <row r="45" spans="1:21" ht="14.25">
      <c r="A45" s="14" t="s">
        <v>54</v>
      </c>
      <c r="B45" s="46" t="s">
        <v>55</v>
      </c>
      <c r="C45" s="47" t="s">
        <v>82</v>
      </c>
      <c r="D45" s="191"/>
      <c r="E45" s="192"/>
      <c r="F45" s="33" t="s">
        <v>84</v>
      </c>
      <c r="G45" s="33" t="s">
        <v>2106</v>
      </c>
      <c r="H45" s="50">
        <v>0.16</v>
      </c>
      <c r="I45" s="43" t="s">
        <v>62</v>
      </c>
      <c r="J45" s="36">
        <f>+H45/K44</f>
        <v>1.6E-2</v>
      </c>
      <c r="K45" s="35">
        <v>1</v>
      </c>
      <c r="L45" s="35">
        <v>15</v>
      </c>
      <c r="M45" s="35">
        <f t="shared" si="0"/>
        <v>15</v>
      </c>
      <c r="N45" s="37"/>
      <c r="O45" s="38"/>
      <c r="P45" s="39">
        <v>0</v>
      </c>
      <c r="Q45" s="39"/>
      <c r="R45" s="25"/>
      <c r="S45" s="32">
        <f t="shared" si="1"/>
        <v>0</v>
      </c>
      <c r="T45" s="40">
        <f t="shared" si="2"/>
        <v>0</v>
      </c>
      <c r="U45" s="41">
        <f t="shared" si="3"/>
        <v>0</v>
      </c>
    </row>
    <row r="46" spans="1:21" ht="14.25">
      <c r="A46" s="14" t="s">
        <v>54</v>
      </c>
      <c r="B46" s="46" t="s">
        <v>55</v>
      </c>
      <c r="C46" s="47" t="s">
        <v>82</v>
      </c>
      <c r="D46" s="191"/>
      <c r="E46" s="192"/>
      <c r="F46" s="33" t="s">
        <v>84</v>
      </c>
      <c r="G46" s="33" t="s">
        <v>89</v>
      </c>
      <c r="H46" s="44">
        <v>6.0000000000000001E-3</v>
      </c>
      <c r="I46" s="35" t="s">
        <v>71</v>
      </c>
      <c r="J46" s="36">
        <f t="shared" ref="J46:J49" si="5">750/150*H46</f>
        <v>0.03</v>
      </c>
      <c r="K46" s="35">
        <v>50</v>
      </c>
      <c r="L46" s="35">
        <v>15</v>
      </c>
      <c r="M46" s="35">
        <f t="shared" si="0"/>
        <v>750</v>
      </c>
      <c r="N46" s="37"/>
      <c r="O46" s="38"/>
      <c r="P46" s="39">
        <v>0</v>
      </c>
      <c r="Q46" s="39"/>
      <c r="R46" s="25"/>
      <c r="S46" s="32">
        <f t="shared" si="1"/>
        <v>0</v>
      </c>
      <c r="T46" s="40">
        <f t="shared" si="2"/>
        <v>0</v>
      </c>
      <c r="U46" s="41">
        <f t="shared" si="3"/>
        <v>0</v>
      </c>
    </row>
    <row r="47" spans="1:21" ht="14.25">
      <c r="A47" s="14" t="s">
        <v>54</v>
      </c>
      <c r="B47" s="46" t="s">
        <v>55</v>
      </c>
      <c r="C47" s="47" t="s">
        <v>82</v>
      </c>
      <c r="D47" s="191"/>
      <c r="E47" s="192"/>
      <c r="F47" s="33" t="s">
        <v>84</v>
      </c>
      <c r="G47" s="33" t="s">
        <v>90</v>
      </c>
      <c r="H47" s="44">
        <v>6.0000000000000001E-3</v>
      </c>
      <c r="I47" s="35" t="s">
        <v>71</v>
      </c>
      <c r="J47" s="36">
        <f t="shared" si="5"/>
        <v>0.03</v>
      </c>
      <c r="K47" s="35">
        <v>50</v>
      </c>
      <c r="L47" s="35">
        <v>15</v>
      </c>
      <c r="M47" s="35">
        <f t="shared" si="0"/>
        <v>750</v>
      </c>
      <c r="N47" s="37"/>
      <c r="O47" s="38"/>
      <c r="P47" s="39">
        <v>0</v>
      </c>
      <c r="Q47" s="39"/>
      <c r="R47" s="25"/>
      <c r="S47" s="32">
        <f t="shared" si="1"/>
        <v>0</v>
      </c>
      <c r="T47" s="40">
        <f t="shared" si="2"/>
        <v>0</v>
      </c>
      <c r="U47" s="41">
        <f t="shared" si="3"/>
        <v>0</v>
      </c>
    </row>
    <row r="48" spans="1:21" ht="14.25">
      <c r="A48" s="14" t="s">
        <v>54</v>
      </c>
      <c r="B48" s="46" t="s">
        <v>55</v>
      </c>
      <c r="C48" s="47" t="s">
        <v>82</v>
      </c>
      <c r="D48" s="191"/>
      <c r="E48" s="192"/>
      <c r="F48" s="33" t="s">
        <v>84</v>
      </c>
      <c r="G48" s="33" t="s">
        <v>91</v>
      </c>
      <c r="H48" s="44">
        <v>6.0000000000000001E-3</v>
      </c>
      <c r="I48" s="35" t="s">
        <v>71</v>
      </c>
      <c r="J48" s="36">
        <f t="shared" si="5"/>
        <v>0.03</v>
      </c>
      <c r="K48" s="35">
        <v>50</v>
      </c>
      <c r="L48" s="35">
        <v>15</v>
      </c>
      <c r="M48" s="35">
        <f t="shared" si="0"/>
        <v>750</v>
      </c>
      <c r="N48" s="37"/>
      <c r="O48" s="38"/>
      <c r="P48" s="39">
        <v>0</v>
      </c>
      <c r="Q48" s="39"/>
      <c r="R48" s="25"/>
      <c r="S48" s="32">
        <f t="shared" si="1"/>
        <v>0</v>
      </c>
      <c r="T48" s="40">
        <f t="shared" si="2"/>
        <v>0</v>
      </c>
      <c r="U48" s="41">
        <f t="shared" si="3"/>
        <v>0</v>
      </c>
    </row>
    <row r="49" spans="1:21" ht="14.25">
      <c r="A49" s="14" t="s">
        <v>54</v>
      </c>
      <c r="B49" s="46" t="s">
        <v>55</v>
      </c>
      <c r="C49" s="47" t="s">
        <v>82</v>
      </c>
      <c r="D49" s="191"/>
      <c r="E49" s="192"/>
      <c r="F49" s="33" t="s">
        <v>84</v>
      </c>
      <c r="G49" s="33" t="s">
        <v>92</v>
      </c>
      <c r="H49" s="44">
        <v>6.0000000000000001E-3</v>
      </c>
      <c r="I49" s="35" t="s">
        <v>71</v>
      </c>
      <c r="J49" s="36">
        <f t="shared" si="5"/>
        <v>0.03</v>
      </c>
      <c r="K49" s="35">
        <v>50</v>
      </c>
      <c r="L49" s="35">
        <v>15</v>
      </c>
      <c r="M49" s="35">
        <f t="shared" si="0"/>
        <v>750</v>
      </c>
      <c r="N49" s="37"/>
      <c r="O49" s="38"/>
      <c r="P49" s="39">
        <v>0</v>
      </c>
      <c r="Q49" s="39"/>
      <c r="R49" s="25"/>
      <c r="S49" s="32">
        <f t="shared" si="1"/>
        <v>0</v>
      </c>
      <c r="T49" s="40">
        <f t="shared" si="2"/>
        <v>0</v>
      </c>
      <c r="U49" s="41">
        <f t="shared" si="3"/>
        <v>0</v>
      </c>
    </row>
    <row r="50" spans="1:21" ht="14.25">
      <c r="A50" s="14" t="s">
        <v>54</v>
      </c>
      <c r="B50" s="46" t="s">
        <v>55</v>
      </c>
      <c r="C50" s="32">
        <v>5099</v>
      </c>
      <c r="D50" s="191">
        <v>4978446505099</v>
      </c>
      <c r="E50" s="192" t="s">
        <v>93</v>
      </c>
      <c r="F50" s="33" t="s">
        <v>94</v>
      </c>
      <c r="G50" s="33" t="s">
        <v>95</v>
      </c>
      <c r="H50" s="49">
        <v>6.37</v>
      </c>
      <c r="I50" s="35" t="s">
        <v>24</v>
      </c>
      <c r="J50" s="36">
        <f>+H50/M52</f>
        <v>4.2466666666666666E-2</v>
      </c>
      <c r="K50" s="35">
        <v>1</v>
      </c>
      <c r="L50" s="35">
        <v>1</v>
      </c>
      <c r="M50" s="35">
        <f t="shared" si="0"/>
        <v>1</v>
      </c>
      <c r="N50" s="37"/>
      <c r="O50" s="38"/>
      <c r="P50" s="39">
        <v>46</v>
      </c>
      <c r="Q50" s="39"/>
      <c r="R50" s="25"/>
      <c r="S50" s="32">
        <f t="shared" si="1"/>
        <v>0</v>
      </c>
      <c r="T50" s="40">
        <f t="shared" si="2"/>
        <v>0</v>
      </c>
      <c r="U50" s="41">
        <f t="shared" si="3"/>
        <v>46</v>
      </c>
    </row>
    <row r="51" spans="1:21" ht="14.25">
      <c r="A51" s="14" t="s">
        <v>54</v>
      </c>
      <c r="B51" s="46" t="s">
        <v>55</v>
      </c>
      <c r="C51" s="32" t="s">
        <v>96</v>
      </c>
      <c r="D51" s="191"/>
      <c r="E51" s="192"/>
      <c r="F51" s="33" t="s">
        <v>94</v>
      </c>
      <c r="G51" s="33" t="s">
        <v>97</v>
      </c>
      <c r="H51" s="34">
        <v>3.5000000000000003E-2</v>
      </c>
      <c r="I51" s="35" t="s">
        <v>24</v>
      </c>
      <c r="J51" s="36">
        <f>+H51/K52</f>
        <v>3.5000000000000005E-3</v>
      </c>
      <c r="K51" s="35">
        <v>1</v>
      </c>
      <c r="L51" s="35">
        <v>15</v>
      </c>
      <c r="M51" s="35">
        <f t="shared" si="0"/>
        <v>15</v>
      </c>
      <c r="N51" s="37"/>
      <c r="O51" s="38"/>
      <c r="P51" s="39">
        <v>1870</v>
      </c>
      <c r="Q51" s="39"/>
      <c r="R51" s="25"/>
      <c r="S51" s="32">
        <f t="shared" si="1"/>
        <v>0</v>
      </c>
      <c r="T51" s="40">
        <f t="shared" si="2"/>
        <v>0</v>
      </c>
      <c r="U51" s="41">
        <f t="shared" si="3"/>
        <v>1870</v>
      </c>
    </row>
    <row r="52" spans="1:21" ht="14.25">
      <c r="A52" s="14" t="s">
        <v>54</v>
      </c>
      <c r="B52" s="46" t="s">
        <v>55</v>
      </c>
      <c r="C52" s="32" t="s">
        <v>96</v>
      </c>
      <c r="D52" s="191"/>
      <c r="E52" s="192"/>
      <c r="F52" s="33" t="s">
        <v>94</v>
      </c>
      <c r="G52" s="33" t="s">
        <v>98</v>
      </c>
      <c r="H52" s="42">
        <v>0.12</v>
      </c>
      <c r="I52" s="43" t="s">
        <v>27</v>
      </c>
      <c r="J52" s="36">
        <f>+H52</f>
        <v>0.12</v>
      </c>
      <c r="K52" s="35">
        <v>10</v>
      </c>
      <c r="L52" s="35">
        <v>15</v>
      </c>
      <c r="M52" s="35">
        <f t="shared" si="0"/>
        <v>150</v>
      </c>
      <c r="N52" s="37"/>
      <c r="O52" s="38"/>
      <c r="P52" s="39">
        <v>2100</v>
      </c>
      <c r="Q52" s="39"/>
      <c r="R52" s="25"/>
      <c r="S52" s="32">
        <f t="shared" si="1"/>
        <v>0</v>
      </c>
      <c r="T52" s="40">
        <f t="shared" si="2"/>
        <v>0</v>
      </c>
      <c r="U52" s="41">
        <f t="shared" si="3"/>
        <v>2100</v>
      </c>
    </row>
    <row r="53" spans="1:21" ht="14.25">
      <c r="A53" s="14" t="s">
        <v>54</v>
      </c>
      <c r="B53" s="46" t="s">
        <v>55</v>
      </c>
      <c r="C53" s="32" t="s">
        <v>96</v>
      </c>
      <c r="D53" s="191"/>
      <c r="E53" s="192"/>
      <c r="F53" s="33" t="s">
        <v>94</v>
      </c>
      <c r="G53" s="33" t="s">
        <v>88</v>
      </c>
      <c r="H53" s="50">
        <v>0.16</v>
      </c>
      <c r="I53" s="43" t="s">
        <v>62</v>
      </c>
      <c r="J53" s="36">
        <f>+H53/K52</f>
        <v>1.6E-2</v>
      </c>
      <c r="K53" s="35">
        <v>1</v>
      </c>
      <c r="L53" s="35">
        <v>15</v>
      </c>
      <c r="M53" s="35">
        <f t="shared" si="0"/>
        <v>15</v>
      </c>
      <c r="N53" s="37"/>
      <c r="O53" s="38"/>
      <c r="P53" s="39">
        <v>0</v>
      </c>
      <c r="Q53" s="39"/>
      <c r="R53" s="25"/>
      <c r="S53" s="32">
        <f t="shared" si="1"/>
        <v>0</v>
      </c>
      <c r="T53" s="40">
        <f t="shared" si="2"/>
        <v>0</v>
      </c>
      <c r="U53" s="41">
        <f t="shared" si="3"/>
        <v>0</v>
      </c>
    </row>
    <row r="54" spans="1:21" ht="14.25">
      <c r="A54" s="14" t="s">
        <v>54</v>
      </c>
      <c r="B54" s="46" t="s">
        <v>55</v>
      </c>
      <c r="C54" s="32" t="s">
        <v>96</v>
      </c>
      <c r="D54" s="191"/>
      <c r="E54" s="192"/>
      <c r="F54" s="33" t="s">
        <v>94</v>
      </c>
      <c r="G54" s="33" t="s">
        <v>99</v>
      </c>
      <c r="H54" s="44">
        <v>6.0000000000000001E-3</v>
      </c>
      <c r="I54" s="35" t="s">
        <v>71</v>
      </c>
      <c r="J54" s="36">
        <f t="shared" ref="J54:J57" si="6">750/150*H54</f>
        <v>0.03</v>
      </c>
      <c r="K54" s="35">
        <v>50</v>
      </c>
      <c r="L54" s="35">
        <v>15</v>
      </c>
      <c r="M54" s="35">
        <f t="shared" si="0"/>
        <v>750</v>
      </c>
      <c r="N54" s="37"/>
      <c r="O54" s="38"/>
      <c r="P54" s="39">
        <v>0</v>
      </c>
      <c r="Q54" s="39"/>
      <c r="R54" s="25"/>
      <c r="S54" s="32">
        <f t="shared" si="1"/>
        <v>0</v>
      </c>
      <c r="T54" s="40">
        <f t="shared" si="2"/>
        <v>0</v>
      </c>
      <c r="U54" s="41">
        <f t="shared" si="3"/>
        <v>0</v>
      </c>
    </row>
    <row r="55" spans="1:21" ht="14.25">
      <c r="A55" s="14" t="s">
        <v>54</v>
      </c>
      <c r="B55" s="46" t="s">
        <v>55</v>
      </c>
      <c r="C55" s="32" t="s">
        <v>96</v>
      </c>
      <c r="D55" s="191"/>
      <c r="E55" s="192"/>
      <c r="F55" s="33" t="s">
        <v>94</v>
      </c>
      <c r="G55" s="33" t="s">
        <v>100</v>
      </c>
      <c r="H55" s="44">
        <v>6.0000000000000001E-3</v>
      </c>
      <c r="I55" s="35" t="s">
        <v>71</v>
      </c>
      <c r="J55" s="36">
        <f t="shared" si="6"/>
        <v>0.03</v>
      </c>
      <c r="K55" s="35">
        <v>50</v>
      </c>
      <c r="L55" s="35">
        <v>15</v>
      </c>
      <c r="M55" s="35">
        <f t="shared" si="0"/>
        <v>750</v>
      </c>
      <c r="N55" s="37"/>
      <c r="O55" s="38"/>
      <c r="P55" s="39">
        <v>0</v>
      </c>
      <c r="Q55" s="39"/>
      <c r="R55" s="25"/>
      <c r="S55" s="32">
        <f t="shared" si="1"/>
        <v>0</v>
      </c>
      <c r="T55" s="40">
        <f t="shared" si="2"/>
        <v>0</v>
      </c>
      <c r="U55" s="41">
        <f t="shared" si="3"/>
        <v>0</v>
      </c>
    </row>
    <row r="56" spans="1:21" ht="14.25">
      <c r="A56" s="14" t="s">
        <v>54</v>
      </c>
      <c r="B56" s="46" t="s">
        <v>55</v>
      </c>
      <c r="C56" s="32" t="s">
        <v>96</v>
      </c>
      <c r="D56" s="191"/>
      <c r="E56" s="192"/>
      <c r="F56" s="33" t="s">
        <v>94</v>
      </c>
      <c r="G56" s="33" t="s">
        <v>101</v>
      </c>
      <c r="H56" s="44">
        <v>6.0000000000000001E-3</v>
      </c>
      <c r="I56" s="35" t="s">
        <v>71</v>
      </c>
      <c r="J56" s="36">
        <f t="shared" si="6"/>
        <v>0.03</v>
      </c>
      <c r="K56" s="35">
        <v>50</v>
      </c>
      <c r="L56" s="35">
        <v>15</v>
      </c>
      <c r="M56" s="35">
        <f t="shared" si="0"/>
        <v>750</v>
      </c>
      <c r="N56" s="37"/>
      <c r="O56" s="38"/>
      <c r="P56" s="39">
        <v>0</v>
      </c>
      <c r="Q56" s="39"/>
      <c r="R56" s="25"/>
      <c r="S56" s="32">
        <f t="shared" si="1"/>
        <v>0</v>
      </c>
      <c r="T56" s="40">
        <f t="shared" si="2"/>
        <v>0</v>
      </c>
      <c r="U56" s="41">
        <f t="shared" si="3"/>
        <v>0</v>
      </c>
    </row>
    <row r="57" spans="1:21" ht="14.25">
      <c r="A57" s="14" t="s">
        <v>54</v>
      </c>
      <c r="B57" s="46" t="s">
        <v>55</v>
      </c>
      <c r="C57" s="32" t="s">
        <v>96</v>
      </c>
      <c r="D57" s="191"/>
      <c r="E57" s="192"/>
      <c r="F57" s="33" t="s">
        <v>94</v>
      </c>
      <c r="G57" s="33" t="s">
        <v>102</v>
      </c>
      <c r="H57" s="44">
        <v>6.0000000000000001E-3</v>
      </c>
      <c r="I57" s="35" t="s">
        <v>71</v>
      </c>
      <c r="J57" s="36">
        <f t="shared" si="6"/>
        <v>0.03</v>
      </c>
      <c r="K57" s="35">
        <v>50</v>
      </c>
      <c r="L57" s="35">
        <v>15</v>
      </c>
      <c r="M57" s="35">
        <f t="shared" si="0"/>
        <v>750</v>
      </c>
      <c r="N57" s="37"/>
      <c r="O57" s="38"/>
      <c r="P57" s="39">
        <v>0</v>
      </c>
      <c r="Q57" s="39"/>
      <c r="R57" s="25"/>
      <c r="S57" s="32">
        <f t="shared" si="1"/>
        <v>0</v>
      </c>
      <c r="T57" s="40">
        <f t="shared" si="2"/>
        <v>0</v>
      </c>
      <c r="U57" s="41">
        <f t="shared" si="3"/>
        <v>0</v>
      </c>
    </row>
    <row r="58" spans="1:21" ht="14.25">
      <c r="A58" s="14" t="s">
        <v>54</v>
      </c>
      <c r="B58" s="46" t="s">
        <v>55</v>
      </c>
      <c r="C58" s="51" t="s">
        <v>103</v>
      </c>
      <c r="D58" s="191">
        <v>4978446017516</v>
      </c>
      <c r="E58" s="216" t="s">
        <v>104</v>
      </c>
      <c r="F58" s="31" t="s">
        <v>105</v>
      </c>
      <c r="G58" s="31" t="s">
        <v>106</v>
      </c>
      <c r="H58" s="49">
        <v>5.45</v>
      </c>
      <c r="I58" s="35" t="s">
        <v>24</v>
      </c>
      <c r="J58" s="36">
        <f>+H58/M60</f>
        <v>3.6333333333333336E-2</v>
      </c>
      <c r="K58" s="35">
        <v>1</v>
      </c>
      <c r="L58" s="35">
        <v>1</v>
      </c>
      <c r="M58" s="35">
        <f t="shared" si="0"/>
        <v>1</v>
      </c>
      <c r="N58" s="37"/>
      <c r="O58" s="38"/>
      <c r="P58" s="39">
        <v>0</v>
      </c>
      <c r="Q58" s="39"/>
      <c r="R58" s="25"/>
      <c r="S58" s="32">
        <f t="shared" si="1"/>
        <v>0</v>
      </c>
      <c r="T58" s="40">
        <f t="shared" si="2"/>
        <v>0</v>
      </c>
      <c r="U58" s="41">
        <f t="shared" si="3"/>
        <v>0</v>
      </c>
    </row>
    <row r="59" spans="1:21" ht="14.25">
      <c r="A59" s="14" t="s">
        <v>54</v>
      </c>
      <c r="B59" s="46" t="s">
        <v>55</v>
      </c>
      <c r="C59" s="51" t="s">
        <v>103</v>
      </c>
      <c r="D59" s="191"/>
      <c r="E59" s="216"/>
      <c r="F59" s="31" t="s">
        <v>105</v>
      </c>
      <c r="G59" s="31" t="s">
        <v>107</v>
      </c>
      <c r="H59" s="34">
        <v>3.5000000000000003E-2</v>
      </c>
      <c r="I59" s="35" t="s">
        <v>24</v>
      </c>
      <c r="J59" s="36">
        <f>+H59/K60</f>
        <v>3.5000000000000005E-3</v>
      </c>
      <c r="K59" s="35">
        <v>1</v>
      </c>
      <c r="L59" s="35">
        <v>15</v>
      </c>
      <c r="M59" s="35">
        <f t="shared" si="0"/>
        <v>15</v>
      </c>
      <c r="N59" s="37"/>
      <c r="O59" s="38"/>
      <c r="P59" s="39">
        <v>0</v>
      </c>
      <c r="Q59" s="39"/>
      <c r="R59" s="25"/>
      <c r="S59" s="32">
        <f t="shared" si="1"/>
        <v>0</v>
      </c>
      <c r="T59" s="40">
        <f t="shared" si="2"/>
        <v>0</v>
      </c>
      <c r="U59" s="41">
        <f t="shared" si="3"/>
        <v>0</v>
      </c>
    </row>
    <row r="60" spans="1:21" ht="14.25">
      <c r="A60" s="14" t="s">
        <v>54</v>
      </c>
      <c r="B60" s="46" t="s">
        <v>55</v>
      </c>
      <c r="C60" s="51" t="s">
        <v>103</v>
      </c>
      <c r="D60" s="191"/>
      <c r="E60" s="216"/>
      <c r="F60" s="31" t="s">
        <v>105</v>
      </c>
      <c r="G60" s="31" t="s">
        <v>108</v>
      </c>
      <c r="H60" s="42">
        <v>0.126</v>
      </c>
      <c r="I60" s="43" t="s">
        <v>27</v>
      </c>
      <c r="J60" s="36">
        <f>+H60</f>
        <v>0.126</v>
      </c>
      <c r="K60" s="35">
        <v>10</v>
      </c>
      <c r="L60" s="35">
        <v>15</v>
      </c>
      <c r="M60" s="35">
        <f t="shared" si="0"/>
        <v>150</v>
      </c>
      <c r="N60" s="37"/>
      <c r="O60" s="38"/>
      <c r="P60" s="39">
        <v>35500</v>
      </c>
      <c r="Q60" s="39"/>
      <c r="R60" s="25"/>
      <c r="S60" s="32">
        <f t="shared" si="1"/>
        <v>0</v>
      </c>
      <c r="T60" s="40">
        <f t="shared" si="2"/>
        <v>0</v>
      </c>
      <c r="U60" s="41">
        <f t="shared" si="3"/>
        <v>35500</v>
      </c>
    </row>
    <row r="61" spans="1:21" ht="14.25">
      <c r="A61" s="14" t="s">
        <v>54</v>
      </c>
      <c r="B61" s="46" t="s">
        <v>55</v>
      </c>
      <c r="C61" s="51" t="s">
        <v>103</v>
      </c>
      <c r="D61" s="191"/>
      <c r="E61" s="216"/>
      <c r="F61" s="31" t="s">
        <v>105</v>
      </c>
      <c r="G61" s="33" t="s">
        <v>88</v>
      </c>
      <c r="H61" s="50">
        <v>0.16</v>
      </c>
      <c r="I61" s="43" t="s">
        <v>62</v>
      </c>
      <c r="J61" s="36">
        <f>+H61/K60</f>
        <v>1.6E-2</v>
      </c>
      <c r="K61" s="35">
        <v>1</v>
      </c>
      <c r="L61" s="35">
        <v>15</v>
      </c>
      <c r="M61" s="35">
        <f t="shared" si="0"/>
        <v>15</v>
      </c>
      <c r="N61" s="37"/>
      <c r="O61" s="38"/>
      <c r="P61" s="39">
        <v>0</v>
      </c>
      <c r="Q61" s="39"/>
      <c r="R61" s="25"/>
      <c r="S61" s="32">
        <f t="shared" si="1"/>
        <v>0</v>
      </c>
      <c r="T61" s="40">
        <f t="shared" si="2"/>
        <v>0</v>
      </c>
      <c r="U61" s="41">
        <f t="shared" si="3"/>
        <v>0</v>
      </c>
    </row>
    <row r="62" spans="1:21" ht="14.25">
      <c r="A62" s="14" t="s">
        <v>54</v>
      </c>
      <c r="B62" s="46" t="s">
        <v>55</v>
      </c>
      <c r="C62" s="51" t="s">
        <v>103</v>
      </c>
      <c r="D62" s="191"/>
      <c r="E62" s="216"/>
      <c r="F62" s="31" t="s">
        <v>105</v>
      </c>
      <c r="G62" s="31" t="s">
        <v>105</v>
      </c>
      <c r="H62" s="44">
        <v>6.0000000000000001E-3</v>
      </c>
      <c r="I62" s="35" t="s">
        <v>71</v>
      </c>
      <c r="J62" s="36">
        <f>+M62/M60*H62</f>
        <v>0.12</v>
      </c>
      <c r="K62" s="35">
        <v>200</v>
      </c>
      <c r="L62" s="35">
        <v>15</v>
      </c>
      <c r="M62" s="35">
        <f t="shared" si="0"/>
        <v>3000</v>
      </c>
      <c r="N62" s="37"/>
      <c r="O62" s="38"/>
      <c r="P62" s="39">
        <v>0</v>
      </c>
      <c r="Q62" s="39"/>
      <c r="R62" s="25"/>
      <c r="S62" s="32">
        <f t="shared" si="1"/>
        <v>0</v>
      </c>
      <c r="T62" s="40">
        <f t="shared" si="2"/>
        <v>0</v>
      </c>
      <c r="U62" s="41">
        <f t="shared" si="3"/>
        <v>0</v>
      </c>
    </row>
    <row r="63" spans="1:21" ht="14.25">
      <c r="A63" s="14" t="s">
        <v>54</v>
      </c>
      <c r="B63" s="46" t="s">
        <v>55</v>
      </c>
      <c r="C63" s="52">
        <v>2033</v>
      </c>
      <c r="D63" s="191">
        <v>4978446602033</v>
      </c>
      <c r="E63" s="192" t="s">
        <v>109</v>
      </c>
      <c r="F63" s="31" t="s">
        <v>110</v>
      </c>
      <c r="G63" s="31" t="s">
        <v>111</v>
      </c>
      <c r="H63" s="53">
        <v>8.6199999999999992</v>
      </c>
      <c r="I63" s="35" t="s">
        <v>24</v>
      </c>
      <c r="J63" s="36">
        <f>+H63/M65</f>
        <v>5.7466666666666659E-2</v>
      </c>
      <c r="K63" s="35">
        <v>1</v>
      </c>
      <c r="L63" s="35">
        <v>1</v>
      </c>
      <c r="M63" s="35">
        <f t="shared" si="0"/>
        <v>1</v>
      </c>
      <c r="N63" s="37"/>
      <c r="O63" s="38"/>
      <c r="P63" s="39">
        <v>0</v>
      </c>
      <c r="Q63" s="39"/>
      <c r="R63" s="25"/>
      <c r="S63" s="32">
        <f t="shared" si="1"/>
        <v>0</v>
      </c>
      <c r="T63" s="40">
        <f t="shared" si="2"/>
        <v>0</v>
      </c>
      <c r="U63" s="41">
        <f t="shared" si="3"/>
        <v>0</v>
      </c>
    </row>
    <row r="64" spans="1:21" ht="14.25">
      <c r="A64" s="14" t="s">
        <v>54</v>
      </c>
      <c r="B64" s="46" t="s">
        <v>55</v>
      </c>
      <c r="C64" s="52">
        <v>2033</v>
      </c>
      <c r="D64" s="191"/>
      <c r="E64" s="192"/>
      <c r="F64" s="31" t="s">
        <v>110</v>
      </c>
      <c r="G64" s="31" t="s">
        <v>112</v>
      </c>
      <c r="H64" s="44">
        <v>3.5000000000000003E-2</v>
      </c>
      <c r="I64" s="35" t="s">
        <v>24</v>
      </c>
      <c r="J64" s="36">
        <f>+H64/K65</f>
        <v>3.5000000000000005E-3</v>
      </c>
      <c r="K64" s="35">
        <v>1</v>
      </c>
      <c r="L64" s="35">
        <v>15</v>
      </c>
      <c r="M64" s="35">
        <f t="shared" si="0"/>
        <v>15</v>
      </c>
      <c r="N64" s="37"/>
      <c r="O64" s="38"/>
      <c r="P64" s="39">
        <v>0</v>
      </c>
      <c r="Q64" s="39"/>
      <c r="R64" s="25"/>
      <c r="S64" s="32">
        <f t="shared" si="1"/>
        <v>0</v>
      </c>
      <c r="T64" s="40">
        <f t="shared" si="2"/>
        <v>0</v>
      </c>
      <c r="U64" s="41">
        <f t="shared" si="3"/>
        <v>0</v>
      </c>
    </row>
    <row r="65" spans="1:21" ht="14.25">
      <c r="A65" s="14" t="s">
        <v>54</v>
      </c>
      <c r="B65" s="46" t="s">
        <v>55</v>
      </c>
      <c r="C65" s="52">
        <v>2033</v>
      </c>
      <c r="D65" s="191"/>
      <c r="E65" s="192"/>
      <c r="F65" s="31" t="s">
        <v>110</v>
      </c>
      <c r="G65" s="31" t="s">
        <v>113</v>
      </c>
      <c r="H65" s="42">
        <v>0.115</v>
      </c>
      <c r="I65" s="43" t="s">
        <v>27</v>
      </c>
      <c r="J65" s="36">
        <f>+H65</f>
        <v>0.115</v>
      </c>
      <c r="K65" s="35">
        <v>10</v>
      </c>
      <c r="L65" s="35">
        <v>15</v>
      </c>
      <c r="M65" s="35">
        <f t="shared" si="0"/>
        <v>150</v>
      </c>
      <c r="N65" s="37"/>
      <c r="O65" s="38"/>
      <c r="P65" s="39">
        <v>0</v>
      </c>
      <c r="Q65" s="39"/>
      <c r="R65" s="25"/>
      <c r="S65" s="32">
        <f t="shared" si="1"/>
        <v>0</v>
      </c>
      <c r="T65" s="40">
        <f t="shared" si="2"/>
        <v>0</v>
      </c>
      <c r="U65" s="41">
        <f t="shared" si="3"/>
        <v>0</v>
      </c>
    </row>
    <row r="66" spans="1:21" ht="14.25">
      <c r="A66" s="14" t="s">
        <v>54</v>
      </c>
      <c r="B66" s="46" t="s">
        <v>55</v>
      </c>
      <c r="C66" s="52">
        <v>2033</v>
      </c>
      <c r="D66" s="191"/>
      <c r="E66" s="192"/>
      <c r="F66" s="31" t="s">
        <v>110</v>
      </c>
      <c r="G66" s="33" t="s">
        <v>88</v>
      </c>
      <c r="H66" s="50">
        <v>0.16</v>
      </c>
      <c r="I66" s="43" t="s">
        <v>62</v>
      </c>
      <c r="J66" s="36">
        <f>+H66/K65</f>
        <v>1.6E-2</v>
      </c>
      <c r="K66" s="35">
        <v>1</v>
      </c>
      <c r="L66" s="35">
        <v>15</v>
      </c>
      <c r="M66" s="35">
        <f t="shared" si="0"/>
        <v>15</v>
      </c>
      <c r="N66" s="37"/>
      <c r="O66" s="38"/>
      <c r="P66" s="39">
        <v>0</v>
      </c>
      <c r="Q66" s="39"/>
      <c r="R66" s="25"/>
      <c r="S66" s="32">
        <f t="shared" si="1"/>
        <v>0</v>
      </c>
      <c r="T66" s="40">
        <f t="shared" si="2"/>
        <v>0</v>
      </c>
      <c r="U66" s="41">
        <f t="shared" si="3"/>
        <v>0</v>
      </c>
    </row>
    <row r="67" spans="1:21" ht="14.25">
      <c r="A67" s="14" t="s">
        <v>54</v>
      </c>
      <c r="B67" s="46" t="s">
        <v>55</v>
      </c>
      <c r="C67" s="52">
        <v>2033</v>
      </c>
      <c r="D67" s="191"/>
      <c r="E67" s="192"/>
      <c r="F67" s="31" t="s">
        <v>110</v>
      </c>
      <c r="G67" s="31" t="s">
        <v>110</v>
      </c>
      <c r="H67" s="44">
        <v>6.0000000000000001E-3</v>
      </c>
      <c r="I67" s="35" t="s">
        <v>71</v>
      </c>
      <c r="J67" s="36">
        <f>+M67/M65*H67</f>
        <v>0.12</v>
      </c>
      <c r="K67" s="35">
        <v>200</v>
      </c>
      <c r="L67" s="35">
        <v>15</v>
      </c>
      <c r="M67" s="35">
        <f t="shared" ref="M67:M130" si="7">K67*L67</f>
        <v>3000</v>
      </c>
      <c r="N67" s="37"/>
      <c r="O67" s="38"/>
      <c r="P67" s="39">
        <v>0</v>
      </c>
      <c r="Q67" s="39"/>
      <c r="R67" s="25"/>
      <c r="S67" s="32">
        <f t="shared" ref="S67:S130" si="8">SUM(W67:BC67)</f>
        <v>0</v>
      </c>
      <c r="T67" s="40">
        <f t="shared" ref="T67:T130" si="9">SUM(BE67:HT67)</f>
        <v>0</v>
      </c>
      <c r="U67" s="41">
        <f t="shared" ref="U67:U130" si="10">P67+R67+S67-T67-BD67-Q67</f>
        <v>0</v>
      </c>
    </row>
    <row r="68" spans="1:21" ht="14.25">
      <c r="A68" s="14" t="s">
        <v>54</v>
      </c>
      <c r="B68" s="46" t="s">
        <v>55</v>
      </c>
      <c r="C68" s="32" t="s">
        <v>114</v>
      </c>
      <c r="D68" s="191">
        <v>4978446010340</v>
      </c>
      <c r="E68" s="192" t="s">
        <v>115</v>
      </c>
      <c r="F68" s="33" t="s">
        <v>116</v>
      </c>
      <c r="G68" s="33" t="s">
        <v>117</v>
      </c>
      <c r="H68" s="48">
        <v>9.99</v>
      </c>
      <c r="I68" s="32" t="s">
        <v>24</v>
      </c>
      <c r="J68" s="36">
        <f>+H68/M69</f>
        <v>9.2499999999999999E-2</v>
      </c>
      <c r="K68" s="35">
        <v>1</v>
      </c>
      <c r="L68" s="35">
        <v>1</v>
      </c>
      <c r="M68" s="35">
        <f t="shared" si="7"/>
        <v>1</v>
      </c>
      <c r="N68" s="37"/>
      <c r="O68" s="38"/>
      <c r="P68" s="39">
        <v>184</v>
      </c>
      <c r="Q68" s="39"/>
      <c r="R68" s="25"/>
      <c r="S68" s="32">
        <f t="shared" si="8"/>
        <v>0</v>
      </c>
      <c r="T68" s="40">
        <f t="shared" si="9"/>
        <v>0</v>
      </c>
      <c r="U68" s="41">
        <f t="shared" si="10"/>
        <v>184</v>
      </c>
    </row>
    <row r="69" spans="1:21" ht="14.25">
      <c r="A69" s="14" t="s">
        <v>54</v>
      </c>
      <c r="B69" s="46" t="s">
        <v>55</v>
      </c>
      <c r="C69" s="32" t="s">
        <v>114</v>
      </c>
      <c r="D69" s="191"/>
      <c r="E69" s="192"/>
      <c r="F69" s="33" t="s">
        <v>116</v>
      </c>
      <c r="G69" s="33" t="s">
        <v>118</v>
      </c>
      <c r="H69" s="42">
        <v>0.12</v>
      </c>
      <c r="I69" s="43" t="s">
        <v>27</v>
      </c>
      <c r="J69" s="36">
        <f>+H69</f>
        <v>0.12</v>
      </c>
      <c r="K69" s="35">
        <v>12</v>
      </c>
      <c r="L69" s="35">
        <v>9</v>
      </c>
      <c r="M69" s="35">
        <f t="shared" si="7"/>
        <v>108</v>
      </c>
      <c r="N69" s="37"/>
      <c r="O69" s="38"/>
      <c r="P69" s="39">
        <v>66060</v>
      </c>
      <c r="Q69" s="39"/>
      <c r="R69" s="25"/>
      <c r="S69" s="32">
        <f t="shared" si="8"/>
        <v>0</v>
      </c>
      <c r="T69" s="40">
        <f t="shared" si="9"/>
        <v>0</v>
      </c>
      <c r="U69" s="41">
        <f t="shared" si="10"/>
        <v>66060</v>
      </c>
    </row>
    <row r="70" spans="1:21" ht="14.25">
      <c r="A70" s="14" t="s">
        <v>54</v>
      </c>
      <c r="B70" s="46" t="s">
        <v>55</v>
      </c>
      <c r="C70" s="32" t="s">
        <v>114</v>
      </c>
      <c r="D70" s="191"/>
      <c r="E70" s="192"/>
      <c r="F70" s="33" t="s">
        <v>116</v>
      </c>
      <c r="G70" s="33" t="s">
        <v>119</v>
      </c>
      <c r="H70" s="44">
        <v>0.34</v>
      </c>
      <c r="I70" s="43" t="s">
        <v>62</v>
      </c>
      <c r="J70" s="36">
        <f>+H70/K69</f>
        <v>2.8333333333333335E-2</v>
      </c>
      <c r="K70" s="35">
        <v>1</v>
      </c>
      <c r="L70" s="35">
        <v>9</v>
      </c>
      <c r="M70" s="35">
        <f t="shared" si="7"/>
        <v>9</v>
      </c>
      <c r="N70" s="37"/>
      <c r="O70" s="38"/>
      <c r="P70" s="39">
        <v>2638</v>
      </c>
      <c r="Q70" s="39"/>
      <c r="R70" s="54"/>
      <c r="S70" s="32">
        <f t="shared" si="8"/>
        <v>0</v>
      </c>
      <c r="T70" s="40">
        <f t="shared" si="9"/>
        <v>0</v>
      </c>
      <c r="U70" s="41">
        <f t="shared" si="10"/>
        <v>2638</v>
      </c>
    </row>
    <row r="71" spans="1:21" ht="14.25">
      <c r="A71" s="14" t="s">
        <v>54</v>
      </c>
      <c r="B71" s="46" t="s">
        <v>55</v>
      </c>
      <c r="C71" s="32" t="s">
        <v>120</v>
      </c>
      <c r="D71" s="191">
        <v>4978446760016</v>
      </c>
      <c r="E71" s="192" t="s">
        <v>121</v>
      </c>
      <c r="F71" s="33" t="s">
        <v>122</v>
      </c>
      <c r="G71" s="33" t="s">
        <v>123</v>
      </c>
      <c r="H71" s="49">
        <v>5.91</v>
      </c>
      <c r="I71" s="35" t="s">
        <v>24</v>
      </c>
      <c r="J71" s="36">
        <f>+H71/M72</f>
        <v>5.4722222222222221E-2</v>
      </c>
      <c r="K71" s="35">
        <v>1</v>
      </c>
      <c r="L71" s="35">
        <v>1</v>
      </c>
      <c r="M71" s="35">
        <f t="shared" si="7"/>
        <v>1</v>
      </c>
      <c r="N71" s="37"/>
      <c r="O71" s="38"/>
      <c r="P71" s="39">
        <v>0</v>
      </c>
      <c r="Q71" s="39"/>
      <c r="R71" s="54"/>
      <c r="S71" s="32">
        <f t="shared" si="8"/>
        <v>0</v>
      </c>
      <c r="T71" s="40">
        <f t="shared" si="9"/>
        <v>0</v>
      </c>
      <c r="U71" s="41">
        <f t="shared" si="10"/>
        <v>0</v>
      </c>
    </row>
    <row r="72" spans="1:21" ht="14.25">
      <c r="A72" s="14" t="s">
        <v>54</v>
      </c>
      <c r="B72" s="46" t="s">
        <v>55</v>
      </c>
      <c r="C72" s="32" t="s">
        <v>120</v>
      </c>
      <c r="D72" s="191"/>
      <c r="E72" s="192"/>
      <c r="F72" s="33" t="s">
        <v>122</v>
      </c>
      <c r="G72" s="33" t="s">
        <v>124</v>
      </c>
      <c r="H72" s="42">
        <v>0.14199999999999999</v>
      </c>
      <c r="I72" s="43" t="s">
        <v>27</v>
      </c>
      <c r="J72" s="36">
        <f>+H72</f>
        <v>0.14199999999999999</v>
      </c>
      <c r="K72" s="35">
        <v>12</v>
      </c>
      <c r="L72" s="35">
        <v>9</v>
      </c>
      <c r="M72" s="35">
        <f t="shared" si="7"/>
        <v>108</v>
      </c>
      <c r="N72" s="37"/>
      <c r="O72" s="38"/>
      <c r="P72" s="39">
        <v>0</v>
      </c>
      <c r="Q72" s="39"/>
      <c r="R72" s="54"/>
      <c r="S72" s="32">
        <f t="shared" si="8"/>
        <v>0</v>
      </c>
      <c r="T72" s="40">
        <f t="shared" si="9"/>
        <v>0</v>
      </c>
      <c r="U72" s="41">
        <f t="shared" si="10"/>
        <v>0</v>
      </c>
    </row>
    <row r="73" spans="1:21" ht="14.25">
      <c r="A73" s="14" t="s">
        <v>54</v>
      </c>
      <c r="B73" s="46" t="s">
        <v>55</v>
      </c>
      <c r="C73" s="32" t="s">
        <v>120</v>
      </c>
      <c r="D73" s="191"/>
      <c r="E73" s="192"/>
      <c r="F73" s="33" t="s">
        <v>122</v>
      </c>
      <c r="G73" s="33" t="s">
        <v>125</v>
      </c>
      <c r="H73" s="44">
        <v>0.27</v>
      </c>
      <c r="I73" s="43" t="s">
        <v>62</v>
      </c>
      <c r="J73" s="36">
        <f>+H73/K72</f>
        <v>2.2500000000000003E-2</v>
      </c>
      <c r="K73" s="35">
        <v>1</v>
      </c>
      <c r="L73" s="35">
        <v>9</v>
      </c>
      <c r="M73" s="35">
        <f t="shared" si="7"/>
        <v>9</v>
      </c>
      <c r="N73" s="37"/>
      <c r="O73" s="38"/>
      <c r="P73" s="39">
        <v>0</v>
      </c>
      <c r="Q73" s="39"/>
      <c r="R73" s="54"/>
      <c r="S73" s="32">
        <f t="shared" si="8"/>
        <v>0</v>
      </c>
      <c r="T73" s="40">
        <f t="shared" si="9"/>
        <v>0</v>
      </c>
      <c r="U73" s="41">
        <f t="shared" si="10"/>
        <v>0</v>
      </c>
    </row>
    <row r="74" spans="1:21" ht="14.25">
      <c r="A74" s="14" t="s">
        <v>54</v>
      </c>
      <c r="B74" s="46" t="s">
        <v>55</v>
      </c>
      <c r="C74" s="32">
        <v>760276</v>
      </c>
      <c r="D74" s="191">
        <v>4978446760276</v>
      </c>
      <c r="E74" s="192" t="s">
        <v>126</v>
      </c>
      <c r="F74" s="33" t="s">
        <v>127</v>
      </c>
      <c r="G74" s="33" t="s">
        <v>128</v>
      </c>
      <c r="H74" s="49">
        <v>9.99</v>
      </c>
      <c r="I74" s="35" t="s">
        <v>24</v>
      </c>
      <c r="J74" s="36">
        <f>+H74/M75</f>
        <v>9.2499999999999999E-2</v>
      </c>
      <c r="K74" s="35">
        <v>1</v>
      </c>
      <c r="L74" s="35">
        <v>1</v>
      </c>
      <c r="M74" s="35">
        <f t="shared" si="7"/>
        <v>1</v>
      </c>
      <c r="N74" s="37"/>
      <c r="O74" s="38"/>
      <c r="P74" s="39">
        <v>0</v>
      </c>
      <c r="Q74" s="39"/>
      <c r="R74" s="54"/>
      <c r="S74" s="32">
        <f t="shared" si="8"/>
        <v>0</v>
      </c>
      <c r="T74" s="40">
        <f t="shared" si="9"/>
        <v>0</v>
      </c>
      <c r="U74" s="41">
        <f t="shared" si="10"/>
        <v>0</v>
      </c>
    </row>
    <row r="75" spans="1:21" ht="14.25">
      <c r="A75" s="14" t="s">
        <v>54</v>
      </c>
      <c r="B75" s="46" t="s">
        <v>55</v>
      </c>
      <c r="C75" s="32">
        <v>760276</v>
      </c>
      <c r="D75" s="191"/>
      <c r="E75" s="192"/>
      <c r="F75" s="33" t="s">
        <v>127</v>
      </c>
      <c r="G75" s="33" t="s">
        <v>129</v>
      </c>
      <c r="H75" s="42">
        <v>0.12</v>
      </c>
      <c r="I75" s="43" t="s">
        <v>27</v>
      </c>
      <c r="J75" s="36">
        <f>+H75</f>
        <v>0.12</v>
      </c>
      <c r="K75" s="35">
        <v>12</v>
      </c>
      <c r="L75" s="35">
        <v>9</v>
      </c>
      <c r="M75" s="35">
        <f t="shared" si="7"/>
        <v>108</v>
      </c>
      <c r="N75" s="37"/>
      <c r="O75" s="38"/>
      <c r="P75" s="39">
        <v>20080</v>
      </c>
      <c r="Q75" s="39"/>
      <c r="R75" s="54"/>
      <c r="S75" s="32">
        <f t="shared" si="8"/>
        <v>0</v>
      </c>
      <c r="T75" s="40">
        <f t="shared" si="9"/>
        <v>0</v>
      </c>
      <c r="U75" s="41">
        <f t="shared" si="10"/>
        <v>20080</v>
      </c>
    </row>
    <row r="76" spans="1:21" ht="14.25">
      <c r="A76" s="14" t="s">
        <v>54</v>
      </c>
      <c r="B76" s="46" t="s">
        <v>55</v>
      </c>
      <c r="C76" s="32">
        <v>760276</v>
      </c>
      <c r="D76" s="191"/>
      <c r="E76" s="192"/>
      <c r="F76" s="33" t="s">
        <v>127</v>
      </c>
      <c r="G76" s="33" t="s">
        <v>130</v>
      </c>
      <c r="H76" s="44">
        <v>0.27</v>
      </c>
      <c r="I76" s="43" t="s">
        <v>62</v>
      </c>
      <c r="J76" s="36">
        <f>+H76/K75</f>
        <v>2.2500000000000003E-2</v>
      </c>
      <c r="K76" s="35">
        <v>1</v>
      </c>
      <c r="L76" s="35">
        <v>9</v>
      </c>
      <c r="M76" s="35">
        <f t="shared" si="7"/>
        <v>9</v>
      </c>
      <c r="N76" s="37"/>
      <c r="O76" s="38"/>
      <c r="P76" s="39">
        <v>0</v>
      </c>
      <c r="Q76" s="39"/>
      <c r="R76" s="54"/>
      <c r="S76" s="32">
        <f t="shared" si="8"/>
        <v>0</v>
      </c>
      <c r="T76" s="40">
        <f t="shared" si="9"/>
        <v>0</v>
      </c>
      <c r="U76" s="41">
        <f t="shared" si="10"/>
        <v>0</v>
      </c>
    </row>
    <row r="77" spans="1:21" ht="14.25">
      <c r="A77" s="14" t="s">
        <v>131</v>
      </c>
      <c r="B77" s="46" t="s">
        <v>55</v>
      </c>
      <c r="C77" s="55" t="s">
        <v>132</v>
      </c>
      <c r="D77" s="191">
        <v>4984343691896</v>
      </c>
      <c r="E77" s="192" t="s">
        <v>133</v>
      </c>
      <c r="F77" s="33" t="s">
        <v>134</v>
      </c>
      <c r="G77" s="33" t="s">
        <v>135</v>
      </c>
      <c r="H77" s="48">
        <v>6.89</v>
      </c>
      <c r="I77" s="32" t="s">
        <v>24</v>
      </c>
      <c r="J77" s="36">
        <f>+H77/M79</f>
        <v>5.7416666666666664E-2</v>
      </c>
      <c r="K77" s="35">
        <v>1</v>
      </c>
      <c r="L77" s="35">
        <v>1</v>
      </c>
      <c r="M77" s="35">
        <f t="shared" si="7"/>
        <v>1</v>
      </c>
      <c r="N77" s="37"/>
      <c r="O77" s="38"/>
      <c r="P77" s="39">
        <v>0</v>
      </c>
      <c r="Q77" s="39"/>
      <c r="R77" s="54"/>
      <c r="S77" s="32">
        <f t="shared" si="8"/>
        <v>0</v>
      </c>
      <c r="T77" s="40">
        <f t="shared" si="9"/>
        <v>0</v>
      </c>
      <c r="U77" s="41">
        <f t="shared" si="10"/>
        <v>0</v>
      </c>
    </row>
    <row r="78" spans="1:21" ht="14.25">
      <c r="A78" s="14" t="s">
        <v>131</v>
      </c>
      <c r="B78" s="46" t="s">
        <v>55</v>
      </c>
      <c r="C78" s="55" t="s">
        <v>132</v>
      </c>
      <c r="D78" s="191"/>
      <c r="E78" s="192"/>
      <c r="F78" s="33" t="s">
        <v>134</v>
      </c>
      <c r="G78" s="33" t="s">
        <v>136</v>
      </c>
      <c r="H78" s="34">
        <v>0.1</v>
      </c>
      <c r="I78" s="35" t="s">
        <v>24</v>
      </c>
      <c r="J78" s="36">
        <f>+H78/K79</f>
        <v>5.0000000000000001E-3</v>
      </c>
      <c r="K78" s="35">
        <v>1</v>
      </c>
      <c r="L78" s="35">
        <v>6</v>
      </c>
      <c r="M78" s="35">
        <f t="shared" si="7"/>
        <v>6</v>
      </c>
      <c r="N78" s="37"/>
      <c r="O78" s="38"/>
      <c r="P78" s="39">
        <v>9</v>
      </c>
      <c r="Q78" s="39"/>
      <c r="R78" s="54"/>
      <c r="S78" s="32">
        <f t="shared" si="8"/>
        <v>0</v>
      </c>
      <c r="T78" s="40">
        <f t="shared" si="9"/>
        <v>0</v>
      </c>
      <c r="U78" s="41">
        <f t="shared" si="10"/>
        <v>9</v>
      </c>
    </row>
    <row r="79" spans="1:21" ht="14.25">
      <c r="A79" s="14" t="s">
        <v>131</v>
      </c>
      <c r="B79" s="46" t="s">
        <v>55</v>
      </c>
      <c r="C79" s="55" t="s">
        <v>132</v>
      </c>
      <c r="D79" s="191"/>
      <c r="E79" s="192"/>
      <c r="F79" s="33" t="s">
        <v>134</v>
      </c>
      <c r="G79" s="33" t="s">
        <v>137</v>
      </c>
      <c r="H79" s="42">
        <v>0.115</v>
      </c>
      <c r="I79" s="43" t="s">
        <v>27</v>
      </c>
      <c r="J79" s="36">
        <f>+H79</f>
        <v>0.115</v>
      </c>
      <c r="K79" s="35">
        <v>20</v>
      </c>
      <c r="L79" s="35">
        <v>6</v>
      </c>
      <c r="M79" s="35">
        <f t="shared" si="7"/>
        <v>120</v>
      </c>
      <c r="N79" s="37"/>
      <c r="O79" s="38"/>
      <c r="P79" s="39">
        <v>0</v>
      </c>
      <c r="Q79" s="39"/>
      <c r="R79" s="54"/>
      <c r="S79" s="32">
        <f t="shared" si="8"/>
        <v>0</v>
      </c>
      <c r="T79" s="40">
        <f t="shared" si="9"/>
        <v>0</v>
      </c>
      <c r="U79" s="41">
        <f t="shared" si="10"/>
        <v>0</v>
      </c>
    </row>
    <row r="80" spans="1:21" ht="14.25">
      <c r="A80" s="14" t="s">
        <v>131</v>
      </c>
      <c r="B80" s="46" t="s">
        <v>55</v>
      </c>
      <c r="C80" s="55" t="s">
        <v>132</v>
      </c>
      <c r="D80" s="191"/>
      <c r="E80" s="192"/>
      <c r="F80" s="33" t="s">
        <v>134</v>
      </c>
      <c r="G80" s="33" t="s">
        <v>130</v>
      </c>
      <c r="H80" s="44">
        <v>0.27</v>
      </c>
      <c r="I80" s="43" t="s">
        <v>62</v>
      </c>
      <c r="J80" s="36">
        <f>+H80/K79</f>
        <v>1.3500000000000002E-2</v>
      </c>
      <c r="K80" s="35">
        <v>1</v>
      </c>
      <c r="L80" s="35">
        <v>6</v>
      </c>
      <c r="M80" s="35">
        <f t="shared" si="7"/>
        <v>6</v>
      </c>
      <c r="N80" s="37"/>
      <c r="O80" s="38"/>
      <c r="P80" s="39">
        <v>0</v>
      </c>
      <c r="Q80" s="39"/>
      <c r="R80" s="54"/>
      <c r="S80" s="32">
        <f t="shared" si="8"/>
        <v>0</v>
      </c>
      <c r="T80" s="40">
        <f t="shared" si="9"/>
        <v>0</v>
      </c>
      <c r="U80" s="41">
        <f t="shared" si="10"/>
        <v>0</v>
      </c>
    </row>
    <row r="81" spans="1:21" ht="14.25">
      <c r="A81" s="14" t="s">
        <v>131</v>
      </c>
      <c r="B81" s="46" t="s">
        <v>55</v>
      </c>
      <c r="C81" s="55" t="s">
        <v>132</v>
      </c>
      <c r="D81" s="191"/>
      <c r="E81" s="192"/>
      <c r="F81" s="33" t="s">
        <v>134</v>
      </c>
      <c r="G81" s="33" t="s">
        <v>138</v>
      </c>
      <c r="H81" s="44"/>
      <c r="I81" s="35" t="s">
        <v>139</v>
      </c>
      <c r="J81" s="36">
        <f>+M81/K81*H81</f>
        <v>0</v>
      </c>
      <c r="K81" s="35">
        <v>400</v>
      </c>
      <c r="L81" s="35">
        <v>6</v>
      </c>
      <c r="M81" s="35">
        <f t="shared" si="7"/>
        <v>2400</v>
      </c>
      <c r="N81" s="37"/>
      <c r="O81" s="38"/>
      <c r="P81" s="39">
        <v>0</v>
      </c>
      <c r="Q81" s="39"/>
      <c r="R81" s="54"/>
      <c r="S81" s="32">
        <f t="shared" si="8"/>
        <v>0</v>
      </c>
      <c r="T81" s="40">
        <f t="shared" si="9"/>
        <v>0</v>
      </c>
      <c r="U81" s="41">
        <f t="shared" si="10"/>
        <v>0</v>
      </c>
    </row>
    <row r="82" spans="1:21" ht="14.25">
      <c r="A82" s="14" t="s">
        <v>131</v>
      </c>
      <c r="B82" s="46" t="s">
        <v>55</v>
      </c>
      <c r="C82" s="55" t="s">
        <v>132</v>
      </c>
      <c r="D82" s="191"/>
      <c r="E82" s="192"/>
      <c r="F82" s="33" t="s">
        <v>134</v>
      </c>
      <c r="G82" s="33" t="s">
        <v>140</v>
      </c>
      <c r="H82" s="44"/>
      <c r="I82" s="35" t="s">
        <v>139</v>
      </c>
      <c r="J82" s="36">
        <f>+M82/K82*H82</f>
        <v>0</v>
      </c>
      <c r="K82" s="35">
        <v>400</v>
      </c>
      <c r="L82" s="35">
        <v>6</v>
      </c>
      <c r="M82" s="35">
        <f t="shared" si="7"/>
        <v>2400</v>
      </c>
      <c r="N82" s="37"/>
      <c r="O82" s="38"/>
      <c r="P82" s="39">
        <v>0</v>
      </c>
      <c r="Q82" s="39"/>
      <c r="R82" s="54"/>
      <c r="S82" s="32">
        <f t="shared" si="8"/>
        <v>0</v>
      </c>
      <c r="T82" s="40">
        <f t="shared" si="9"/>
        <v>0</v>
      </c>
      <c r="U82" s="41">
        <f t="shared" si="10"/>
        <v>0</v>
      </c>
    </row>
    <row r="83" spans="1:21" ht="14.25">
      <c r="A83" s="14" t="s">
        <v>131</v>
      </c>
      <c r="B83" s="46" t="s">
        <v>55</v>
      </c>
      <c r="C83" s="55" t="s">
        <v>141</v>
      </c>
      <c r="D83" s="191">
        <v>4984343993785</v>
      </c>
      <c r="E83" s="192" t="s">
        <v>142</v>
      </c>
      <c r="F83" s="33" t="s">
        <v>143</v>
      </c>
      <c r="G83" s="33" t="s">
        <v>144</v>
      </c>
      <c r="H83" s="49">
        <v>5.36</v>
      </c>
      <c r="I83" s="35" t="s">
        <v>24</v>
      </c>
      <c r="J83" s="36">
        <f>+H83/M85</f>
        <v>7.4444444444444452E-2</v>
      </c>
      <c r="K83" s="35">
        <v>1</v>
      </c>
      <c r="L83" s="35">
        <v>1</v>
      </c>
      <c r="M83" s="35">
        <f t="shared" si="7"/>
        <v>1</v>
      </c>
      <c r="N83" s="37"/>
      <c r="O83" s="38"/>
      <c r="P83" s="39">
        <v>0</v>
      </c>
      <c r="Q83" s="39"/>
      <c r="R83" s="54"/>
      <c r="S83" s="32">
        <f t="shared" si="8"/>
        <v>0</v>
      </c>
      <c r="T83" s="40">
        <f t="shared" si="9"/>
        <v>0</v>
      </c>
      <c r="U83" s="41">
        <f t="shared" si="10"/>
        <v>0</v>
      </c>
    </row>
    <row r="84" spans="1:21" ht="14.25">
      <c r="A84" s="14" t="s">
        <v>131</v>
      </c>
      <c r="B84" s="46" t="s">
        <v>55</v>
      </c>
      <c r="C84" s="55" t="s">
        <v>141</v>
      </c>
      <c r="D84" s="191"/>
      <c r="E84" s="192"/>
      <c r="F84" s="33" t="s">
        <v>143</v>
      </c>
      <c r="G84" s="33" t="s">
        <v>145</v>
      </c>
      <c r="H84" s="34">
        <v>0.15</v>
      </c>
      <c r="I84" s="35" t="s">
        <v>24</v>
      </c>
      <c r="J84" s="36">
        <f>+H84/K85</f>
        <v>1.2499999999999999E-2</v>
      </c>
      <c r="K84" s="35">
        <v>1</v>
      </c>
      <c r="L84" s="35">
        <v>6</v>
      </c>
      <c r="M84" s="35">
        <f t="shared" si="7"/>
        <v>6</v>
      </c>
      <c r="N84" s="37"/>
      <c r="O84" s="38"/>
      <c r="P84" s="39">
        <v>202</v>
      </c>
      <c r="Q84" s="39"/>
      <c r="R84" s="56"/>
      <c r="S84" s="32">
        <f t="shared" si="8"/>
        <v>0</v>
      </c>
      <c r="T84" s="40">
        <f t="shared" si="9"/>
        <v>0</v>
      </c>
      <c r="U84" s="41">
        <f t="shared" si="10"/>
        <v>202</v>
      </c>
    </row>
    <row r="85" spans="1:21" ht="14.25">
      <c r="A85" s="14" t="s">
        <v>131</v>
      </c>
      <c r="B85" s="46" t="s">
        <v>55</v>
      </c>
      <c r="C85" s="55" t="s">
        <v>141</v>
      </c>
      <c r="D85" s="191"/>
      <c r="E85" s="192"/>
      <c r="F85" s="33" t="s">
        <v>143</v>
      </c>
      <c r="G85" s="33" t="s">
        <v>146</v>
      </c>
      <c r="H85" s="42">
        <v>0.14000000000000001</v>
      </c>
      <c r="I85" s="35" t="s">
        <v>147</v>
      </c>
      <c r="J85" s="36">
        <f>+H85</f>
        <v>0.14000000000000001</v>
      </c>
      <c r="K85" s="35">
        <v>12</v>
      </c>
      <c r="L85" s="35">
        <v>6</v>
      </c>
      <c r="M85" s="35">
        <f t="shared" si="7"/>
        <v>72</v>
      </c>
      <c r="N85" s="37"/>
      <c r="O85" s="38"/>
      <c r="P85" s="39">
        <v>100</v>
      </c>
      <c r="Q85" s="39"/>
      <c r="R85" s="54"/>
      <c r="S85" s="32">
        <f t="shared" si="8"/>
        <v>0</v>
      </c>
      <c r="T85" s="40">
        <f t="shared" si="9"/>
        <v>0</v>
      </c>
      <c r="U85" s="41">
        <f t="shared" si="10"/>
        <v>100</v>
      </c>
    </row>
    <row r="86" spans="1:21" ht="14.25">
      <c r="A86" s="14" t="s">
        <v>131</v>
      </c>
      <c r="B86" s="46" t="s">
        <v>55</v>
      </c>
      <c r="C86" s="55" t="s">
        <v>141</v>
      </c>
      <c r="D86" s="191"/>
      <c r="E86" s="192"/>
      <c r="F86" s="33" t="s">
        <v>143</v>
      </c>
      <c r="G86" s="33" t="s">
        <v>148</v>
      </c>
      <c r="H86" s="42">
        <v>0.23</v>
      </c>
      <c r="I86" s="43" t="s">
        <v>62</v>
      </c>
      <c r="J86" s="36">
        <f>+H86/K85</f>
        <v>1.9166666666666669E-2</v>
      </c>
      <c r="K86" s="35">
        <v>1</v>
      </c>
      <c r="L86" s="35">
        <v>6</v>
      </c>
      <c r="M86" s="35">
        <f t="shared" si="7"/>
        <v>6</v>
      </c>
      <c r="N86" s="37"/>
      <c r="O86" s="38"/>
      <c r="P86" s="39">
        <v>0</v>
      </c>
      <c r="Q86" s="39"/>
      <c r="R86" s="54"/>
      <c r="S86" s="32">
        <f t="shared" si="8"/>
        <v>0</v>
      </c>
      <c r="T86" s="40">
        <f t="shared" si="9"/>
        <v>0</v>
      </c>
      <c r="U86" s="41">
        <f t="shared" si="10"/>
        <v>0</v>
      </c>
    </row>
    <row r="87" spans="1:21" ht="14.25">
      <c r="A87" s="14" t="s">
        <v>131</v>
      </c>
      <c r="B87" s="46" t="s">
        <v>55</v>
      </c>
      <c r="C87" s="55" t="s">
        <v>141</v>
      </c>
      <c r="D87" s="191"/>
      <c r="E87" s="192"/>
      <c r="F87" s="33" t="s">
        <v>143</v>
      </c>
      <c r="G87" s="33" t="s">
        <v>149</v>
      </c>
      <c r="H87" s="44">
        <v>6.0000000000000001E-3</v>
      </c>
      <c r="I87" s="35" t="s">
        <v>71</v>
      </c>
      <c r="J87" s="36">
        <f t="shared" ref="J87:J90" si="11">360/72*H87</f>
        <v>0.03</v>
      </c>
      <c r="K87" s="35">
        <v>60</v>
      </c>
      <c r="L87" s="35">
        <v>6</v>
      </c>
      <c r="M87" s="35">
        <f t="shared" si="7"/>
        <v>360</v>
      </c>
      <c r="N87" s="37"/>
      <c r="O87" s="38"/>
      <c r="P87" s="39">
        <v>0</v>
      </c>
      <c r="Q87" s="39"/>
      <c r="R87" s="54"/>
      <c r="S87" s="32">
        <f t="shared" si="8"/>
        <v>0</v>
      </c>
      <c r="T87" s="40">
        <f t="shared" si="9"/>
        <v>0</v>
      </c>
      <c r="U87" s="41">
        <f t="shared" si="10"/>
        <v>0</v>
      </c>
    </row>
    <row r="88" spans="1:21" ht="14.25">
      <c r="A88" s="14" t="s">
        <v>131</v>
      </c>
      <c r="B88" s="46" t="s">
        <v>55</v>
      </c>
      <c r="C88" s="55" t="s">
        <v>141</v>
      </c>
      <c r="D88" s="191"/>
      <c r="E88" s="192"/>
      <c r="F88" s="33" t="s">
        <v>143</v>
      </c>
      <c r="G88" s="33" t="s">
        <v>150</v>
      </c>
      <c r="H88" s="44">
        <v>6.0000000000000001E-3</v>
      </c>
      <c r="I88" s="35" t="s">
        <v>71</v>
      </c>
      <c r="J88" s="36">
        <f t="shared" si="11"/>
        <v>0.03</v>
      </c>
      <c r="K88" s="35">
        <v>60</v>
      </c>
      <c r="L88" s="35">
        <v>6</v>
      </c>
      <c r="M88" s="35">
        <f t="shared" si="7"/>
        <v>360</v>
      </c>
      <c r="N88" s="37"/>
      <c r="O88" s="38"/>
      <c r="P88" s="39">
        <v>0</v>
      </c>
      <c r="Q88" s="39"/>
      <c r="R88" s="54"/>
      <c r="S88" s="32">
        <f t="shared" si="8"/>
        <v>0</v>
      </c>
      <c r="T88" s="40">
        <f t="shared" si="9"/>
        <v>0</v>
      </c>
      <c r="U88" s="41">
        <f t="shared" si="10"/>
        <v>0</v>
      </c>
    </row>
    <row r="89" spans="1:21" ht="14.25">
      <c r="A89" s="14" t="s">
        <v>131</v>
      </c>
      <c r="B89" s="46" t="s">
        <v>55</v>
      </c>
      <c r="C89" s="55" t="s">
        <v>141</v>
      </c>
      <c r="D89" s="191"/>
      <c r="E89" s="192"/>
      <c r="F89" s="33" t="s">
        <v>143</v>
      </c>
      <c r="G89" s="33" t="s">
        <v>151</v>
      </c>
      <c r="H89" s="44">
        <v>6.0000000000000001E-3</v>
      </c>
      <c r="I89" s="35" t="s">
        <v>71</v>
      </c>
      <c r="J89" s="36">
        <f t="shared" si="11"/>
        <v>0.03</v>
      </c>
      <c r="K89" s="35">
        <v>60</v>
      </c>
      <c r="L89" s="35">
        <v>6</v>
      </c>
      <c r="M89" s="35">
        <f t="shared" si="7"/>
        <v>360</v>
      </c>
      <c r="N89" s="37"/>
      <c r="O89" s="38"/>
      <c r="P89" s="39">
        <v>0</v>
      </c>
      <c r="Q89" s="39"/>
      <c r="R89" s="54"/>
      <c r="S89" s="32">
        <f t="shared" si="8"/>
        <v>0</v>
      </c>
      <c r="T89" s="40">
        <f t="shared" si="9"/>
        <v>0</v>
      </c>
      <c r="U89" s="41">
        <f t="shared" si="10"/>
        <v>0</v>
      </c>
    </row>
    <row r="90" spans="1:21" ht="14.25">
      <c r="A90" s="14" t="s">
        <v>131</v>
      </c>
      <c r="B90" s="46" t="s">
        <v>55</v>
      </c>
      <c r="C90" s="55" t="s">
        <v>141</v>
      </c>
      <c r="D90" s="191"/>
      <c r="E90" s="192"/>
      <c r="F90" s="33" t="s">
        <v>143</v>
      </c>
      <c r="G90" s="33" t="s">
        <v>152</v>
      </c>
      <c r="H90" s="44">
        <v>6.0000000000000001E-3</v>
      </c>
      <c r="I90" s="35" t="s">
        <v>71</v>
      </c>
      <c r="J90" s="36">
        <f t="shared" si="11"/>
        <v>0.03</v>
      </c>
      <c r="K90" s="35">
        <v>60</v>
      </c>
      <c r="L90" s="35">
        <v>6</v>
      </c>
      <c r="M90" s="35">
        <f t="shared" si="7"/>
        <v>360</v>
      </c>
      <c r="N90" s="37"/>
      <c r="O90" s="38"/>
      <c r="P90" s="39">
        <v>0</v>
      </c>
      <c r="Q90" s="39"/>
      <c r="R90" s="54"/>
      <c r="S90" s="32">
        <f t="shared" si="8"/>
        <v>0</v>
      </c>
      <c r="T90" s="40">
        <f t="shared" si="9"/>
        <v>0</v>
      </c>
      <c r="U90" s="41">
        <f t="shared" si="10"/>
        <v>0</v>
      </c>
    </row>
    <row r="91" spans="1:21" ht="14.25">
      <c r="A91" s="14" t="s">
        <v>131</v>
      </c>
      <c r="B91" s="46" t="s">
        <v>55</v>
      </c>
      <c r="C91" s="55" t="s">
        <v>153</v>
      </c>
      <c r="D91" s="191">
        <v>4984343993792</v>
      </c>
      <c r="E91" s="216" t="s">
        <v>154</v>
      </c>
      <c r="F91" s="31" t="s">
        <v>155</v>
      </c>
      <c r="G91" s="31" t="s">
        <v>156</v>
      </c>
      <c r="H91" s="49">
        <v>6.25</v>
      </c>
      <c r="I91" s="35" t="s">
        <v>24</v>
      </c>
      <c r="J91" s="36">
        <f>+H91/M93</f>
        <v>8.6805555555555552E-2</v>
      </c>
      <c r="K91" s="35">
        <v>1</v>
      </c>
      <c r="L91" s="35">
        <v>1</v>
      </c>
      <c r="M91" s="35">
        <f t="shared" si="7"/>
        <v>1</v>
      </c>
      <c r="N91" s="37"/>
      <c r="O91" s="38"/>
      <c r="P91" s="39">
        <v>0</v>
      </c>
      <c r="Q91" s="39"/>
      <c r="R91" s="54"/>
      <c r="S91" s="32">
        <f t="shared" si="8"/>
        <v>0</v>
      </c>
      <c r="T91" s="40">
        <f t="shared" si="9"/>
        <v>0</v>
      </c>
      <c r="U91" s="41">
        <f t="shared" si="10"/>
        <v>0</v>
      </c>
    </row>
    <row r="92" spans="1:21" ht="14.25">
      <c r="A92" s="14" t="s">
        <v>131</v>
      </c>
      <c r="B92" s="46" t="s">
        <v>55</v>
      </c>
      <c r="C92" s="55" t="s">
        <v>153</v>
      </c>
      <c r="D92" s="191"/>
      <c r="E92" s="216"/>
      <c r="F92" s="31" t="s">
        <v>155</v>
      </c>
      <c r="G92" s="31" t="s">
        <v>157</v>
      </c>
      <c r="H92" s="34">
        <v>0.15</v>
      </c>
      <c r="I92" s="35" t="s">
        <v>24</v>
      </c>
      <c r="J92" s="36">
        <f>+H92/K93</f>
        <v>1.2499999999999999E-2</v>
      </c>
      <c r="K92" s="35">
        <v>1</v>
      </c>
      <c r="L92" s="35">
        <v>6</v>
      </c>
      <c r="M92" s="35">
        <f t="shared" si="7"/>
        <v>6</v>
      </c>
      <c r="N92" s="37"/>
      <c r="O92" s="38"/>
      <c r="P92" s="39">
        <v>0</v>
      </c>
      <c r="Q92" s="39"/>
      <c r="R92" s="54"/>
      <c r="S92" s="32">
        <f t="shared" si="8"/>
        <v>0</v>
      </c>
      <c r="T92" s="40">
        <f t="shared" si="9"/>
        <v>0</v>
      </c>
      <c r="U92" s="41">
        <f t="shared" si="10"/>
        <v>0</v>
      </c>
    </row>
    <row r="93" spans="1:21" ht="14.25">
      <c r="A93" s="14" t="s">
        <v>131</v>
      </c>
      <c r="B93" s="46" t="s">
        <v>55</v>
      </c>
      <c r="C93" s="55" t="s">
        <v>153</v>
      </c>
      <c r="D93" s="191"/>
      <c r="E93" s="216"/>
      <c r="F93" s="31" t="s">
        <v>155</v>
      </c>
      <c r="G93" s="31" t="s">
        <v>158</v>
      </c>
      <c r="H93" s="42">
        <v>0.14000000000000001</v>
      </c>
      <c r="I93" s="35" t="s">
        <v>147</v>
      </c>
      <c r="J93" s="36">
        <f>+H93</f>
        <v>0.14000000000000001</v>
      </c>
      <c r="K93" s="35">
        <v>12</v>
      </c>
      <c r="L93" s="35">
        <v>6</v>
      </c>
      <c r="M93" s="35">
        <f t="shared" si="7"/>
        <v>72</v>
      </c>
      <c r="N93" s="37"/>
      <c r="O93" s="38"/>
      <c r="P93" s="39">
        <v>0</v>
      </c>
      <c r="Q93" s="39"/>
      <c r="R93" s="54"/>
      <c r="S93" s="32">
        <f t="shared" si="8"/>
        <v>0</v>
      </c>
      <c r="T93" s="40">
        <f t="shared" si="9"/>
        <v>0</v>
      </c>
      <c r="U93" s="41">
        <f t="shared" si="10"/>
        <v>0</v>
      </c>
    </row>
    <row r="94" spans="1:21" ht="14.25">
      <c r="A94" s="14" t="s">
        <v>131</v>
      </c>
      <c r="B94" s="46" t="s">
        <v>55</v>
      </c>
      <c r="C94" s="55" t="s">
        <v>153</v>
      </c>
      <c r="D94" s="191"/>
      <c r="E94" s="216"/>
      <c r="F94" s="31" t="s">
        <v>155</v>
      </c>
      <c r="G94" s="33" t="s">
        <v>148</v>
      </c>
      <c r="H94" s="42">
        <v>0.23</v>
      </c>
      <c r="I94" s="43" t="s">
        <v>62</v>
      </c>
      <c r="J94" s="36">
        <f>+H94/K93</f>
        <v>1.9166666666666669E-2</v>
      </c>
      <c r="K94" s="35">
        <v>1</v>
      </c>
      <c r="L94" s="35">
        <v>6</v>
      </c>
      <c r="M94" s="35">
        <f t="shared" si="7"/>
        <v>6</v>
      </c>
      <c r="N94" s="37"/>
      <c r="O94" s="38"/>
      <c r="P94" s="39">
        <v>1020</v>
      </c>
      <c r="Q94" s="39"/>
      <c r="R94" s="54"/>
      <c r="S94" s="32">
        <f t="shared" si="8"/>
        <v>0</v>
      </c>
      <c r="T94" s="40">
        <f t="shared" si="9"/>
        <v>0</v>
      </c>
      <c r="U94" s="41">
        <f t="shared" si="10"/>
        <v>1020</v>
      </c>
    </row>
    <row r="95" spans="1:21" ht="14.25">
      <c r="A95" s="14" t="s">
        <v>131</v>
      </c>
      <c r="B95" s="46" t="s">
        <v>55</v>
      </c>
      <c r="C95" s="55" t="s">
        <v>153</v>
      </c>
      <c r="D95" s="191"/>
      <c r="E95" s="216"/>
      <c r="F95" s="31" t="s">
        <v>155</v>
      </c>
      <c r="G95" s="31" t="s">
        <v>159</v>
      </c>
      <c r="H95" s="44">
        <v>6.0000000000000001E-3</v>
      </c>
      <c r="I95" s="35" t="s">
        <v>71</v>
      </c>
      <c r="J95" s="36">
        <f t="shared" ref="J95:J98" si="12">+M95/72*H95</f>
        <v>0.03</v>
      </c>
      <c r="K95" s="35">
        <v>60</v>
      </c>
      <c r="L95" s="35">
        <v>6</v>
      </c>
      <c r="M95" s="35">
        <f t="shared" si="7"/>
        <v>360</v>
      </c>
      <c r="N95" s="37"/>
      <c r="O95" s="38"/>
      <c r="P95" s="39">
        <v>0</v>
      </c>
      <c r="Q95" s="39"/>
      <c r="R95" s="54"/>
      <c r="S95" s="32">
        <f t="shared" si="8"/>
        <v>0</v>
      </c>
      <c r="T95" s="40">
        <f t="shared" si="9"/>
        <v>0</v>
      </c>
      <c r="U95" s="41">
        <f t="shared" si="10"/>
        <v>0</v>
      </c>
    </row>
    <row r="96" spans="1:21" ht="14.25">
      <c r="A96" s="14" t="s">
        <v>131</v>
      </c>
      <c r="B96" s="46" t="s">
        <v>55</v>
      </c>
      <c r="C96" s="55" t="s">
        <v>153</v>
      </c>
      <c r="D96" s="191"/>
      <c r="E96" s="216"/>
      <c r="F96" s="31" t="s">
        <v>155</v>
      </c>
      <c r="G96" s="31" t="s">
        <v>160</v>
      </c>
      <c r="H96" s="44">
        <v>6.0000000000000001E-3</v>
      </c>
      <c r="I96" s="35" t="s">
        <v>71</v>
      </c>
      <c r="J96" s="36">
        <f t="shared" si="12"/>
        <v>0.03</v>
      </c>
      <c r="K96" s="35">
        <v>60</v>
      </c>
      <c r="L96" s="35">
        <v>6</v>
      </c>
      <c r="M96" s="35">
        <f t="shared" si="7"/>
        <v>360</v>
      </c>
      <c r="N96" s="37"/>
      <c r="O96" s="38"/>
      <c r="P96" s="39">
        <v>0</v>
      </c>
      <c r="Q96" s="39"/>
      <c r="R96" s="54"/>
      <c r="S96" s="32">
        <f t="shared" si="8"/>
        <v>0</v>
      </c>
      <c r="T96" s="40">
        <f t="shared" si="9"/>
        <v>0</v>
      </c>
      <c r="U96" s="41">
        <f t="shared" si="10"/>
        <v>0</v>
      </c>
    </row>
    <row r="97" spans="1:21" ht="14.25">
      <c r="A97" s="14" t="s">
        <v>131</v>
      </c>
      <c r="B97" s="46" t="s">
        <v>55</v>
      </c>
      <c r="C97" s="55" t="s">
        <v>153</v>
      </c>
      <c r="D97" s="191"/>
      <c r="E97" s="216"/>
      <c r="F97" s="31" t="s">
        <v>155</v>
      </c>
      <c r="G97" s="31" t="s">
        <v>161</v>
      </c>
      <c r="H97" s="44">
        <v>6.0000000000000001E-3</v>
      </c>
      <c r="I97" s="35" t="s">
        <v>71</v>
      </c>
      <c r="J97" s="36">
        <f t="shared" si="12"/>
        <v>0.03</v>
      </c>
      <c r="K97" s="35">
        <v>60</v>
      </c>
      <c r="L97" s="35">
        <v>6</v>
      </c>
      <c r="M97" s="35">
        <f t="shared" si="7"/>
        <v>360</v>
      </c>
      <c r="N97" s="37"/>
      <c r="O97" s="38"/>
      <c r="P97" s="39">
        <v>0</v>
      </c>
      <c r="Q97" s="39"/>
      <c r="R97" s="54"/>
      <c r="S97" s="32">
        <f t="shared" si="8"/>
        <v>0</v>
      </c>
      <c r="T97" s="40">
        <f t="shared" si="9"/>
        <v>0</v>
      </c>
      <c r="U97" s="41">
        <f t="shared" si="10"/>
        <v>0</v>
      </c>
    </row>
    <row r="98" spans="1:21" ht="14.25">
      <c r="A98" s="14" t="s">
        <v>131</v>
      </c>
      <c r="B98" s="46" t="s">
        <v>55</v>
      </c>
      <c r="C98" s="55" t="s">
        <v>153</v>
      </c>
      <c r="D98" s="191"/>
      <c r="E98" s="216"/>
      <c r="F98" s="31" t="s">
        <v>155</v>
      </c>
      <c r="G98" s="31" t="s">
        <v>162</v>
      </c>
      <c r="H98" s="44">
        <v>6.0000000000000001E-3</v>
      </c>
      <c r="I98" s="35" t="s">
        <v>71</v>
      </c>
      <c r="J98" s="36">
        <f t="shared" si="12"/>
        <v>0.03</v>
      </c>
      <c r="K98" s="35">
        <v>60</v>
      </c>
      <c r="L98" s="35">
        <v>6</v>
      </c>
      <c r="M98" s="35">
        <f t="shared" si="7"/>
        <v>360</v>
      </c>
      <c r="N98" s="37"/>
      <c r="O98" s="38"/>
      <c r="P98" s="39">
        <v>0</v>
      </c>
      <c r="Q98" s="39"/>
      <c r="R98" s="54"/>
      <c r="S98" s="32">
        <f t="shared" si="8"/>
        <v>0</v>
      </c>
      <c r="T98" s="40">
        <f t="shared" si="9"/>
        <v>0</v>
      </c>
      <c r="U98" s="41">
        <f t="shared" si="10"/>
        <v>0</v>
      </c>
    </row>
    <row r="99" spans="1:21" ht="14.25">
      <c r="A99" s="14" t="s">
        <v>54</v>
      </c>
      <c r="B99" s="46" t="s">
        <v>55</v>
      </c>
      <c r="C99" s="32" t="s">
        <v>163</v>
      </c>
      <c r="D99" s="191">
        <v>4978446505006</v>
      </c>
      <c r="E99" s="192" t="s">
        <v>164</v>
      </c>
      <c r="F99" s="33" t="s">
        <v>165</v>
      </c>
      <c r="G99" s="33" t="s">
        <v>166</v>
      </c>
      <c r="H99" s="49">
        <v>9.99</v>
      </c>
      <c r="I99" s="35" t="s">
        <v>24</v>
      </c>
      <c r="J99" s="36">
        <f>+H99/M100</f>
        <v>9.2499999999999999E-2</v>
      </c>
      <c r="K99" s="35">
        <v>1</v>
      </c>
      <c r="L99" s="35">
        <v>1</v>
      </c>
      <c r="M99" s="35">
        <f t="shared" si="7"/>
        <v>1</v>
      </c>
      <c r="N99" s="37"/>
      <c r="O99" s="38"/>
      <c r="P99" s="39">
        <v>252</v>
      </c>
      <c r="Q99" s="39"/>
      <c r="R99" s="54"/>
      <c r="S99" s="32">
        <f t="shared" si="8"/>
        <v>0</v>
      </c>
      <c r="T99" s="40">
        <f t="shared" si="9"/>
        <v>0</v>
      </c>
      <c r="U99" s="41">
        <f t="shared" si="10"/>
        <v>252</v>
      </c>
    </row>
    <row r="100" spans="1:21" ht="14.25">
      <c r="A100" s="14" t="s">
        <v>54</v>
      </c>
      <c r="B100" s="46" t="s">
        <v>55</v>
      </c>
      <c r="C100" s="32" t="s">
        <v>163</v>
      </c>
      <c r="D100" s="191"/>
      <c r="E100" s="192"/>
      <c r="F100" s="33" t="s">
        <v>165</v>
      </c>
      <c r="G100" s="33" t="s">
        <v>167</v>
      </c>
      <c r="H100" s="42">
        <v>0.12</v>
      </c>
      <c r="I100" s="43" t="s">
        <v>27</v>
      </c>
      <c r="J100" s="36">
        <f>+H100</f>
        <v>0.12</v>
      </c>
      <c r="K100" s="35">
        <v>12</v>
      </c>
      <c r="L100" s="35">
        <v>9</v>
      </c>
      <c r="M100" s="35">
        <f t="shared" si="7"/>
        <v>108</v>
      </c>
      <c r="N100" s="37"/>
      <c r="O100" s="38"/>
      <c r="P100" s="39">
        <v>29130</v>
      </c>
      <c r="Q100" s="39"/>
      <c r="R100" s="54"/>
      <c r="S100" s="32">
        <f t="shared" si="8"/>
        <v>0</v>
      </c>
      <c r="T100" s="40">
        <f t="shared" si="9"/>
        <v>0</v>
      </c>
      <c r="U100" s="41">
        <f t="shared" si="10"/>
        <v>29130</v>
      </c>
    </row>
    <row r="101" spans="1:21" ht="14.25">
      <c r="A101" s="14" t="s">
        <v>54</v>
      </c>
      <c r="B101" s="46" t="s">
        <v>55</v>
      </c>
      <c r="C101" s="32" t="s">
        <v>163</v>
      </c>
      <c r="D101" s="191"/>
      <c r="E101" s="192"/>
      <c r="F101" s="33" t="s">
        <v>165</v>
      </c>
      <c r="G101" s="33" t="s">
        <v>119</v>
      </c>
      <c r="H101" s="44">
        <v>0.34</v>
      </c>
      <c r="I101" s="43" t="s">
        <v>62</v>
      </c>
      <c r="J101" s="36">
        <f>+H101/K100</f>
        <v>2.8333333333333335E-2</v>
      </c>
      <c r="K101" s="35">
        <v>1</v>
      </c>
      <c r="L101" s="35">
        <v>9</v>
      </c>
      <c r="M101" s="35">
        <f t="shared" si="7"/>
        <v>9</v>
      </c>
      <c r="N101" s="37"/>
      <c r="O101" s="38"/>
      <c r="P101" s="39">
        <v>5272</v>
      </c>
      <c r="Q101" s="39"/>
      <c r="R101" s="54"/>
      <c r="S101" s="32">
        <f t="shared" si="8"/>
        <v>0</v>
      </c>
      <c r="T101" s="40">
        <f t="shared" si="9"/>
        <v>0</v>
      </c>
      <c r="U101" s="41">
        <f t="shared" si="10"/>
        <v>5272</v>
      </c>
    </row>
    <row r="102" spans="1:21" ht="14.25">
      <c r="A102" s="14" t="s">
        <v>54</v>
      </c>
      <c r="B102" s="46" t="s">
        <v>55</v>
      </c>
      <c r="C102" s="32" t="s">
        <v>163</v>
      </c>
      <c r="D102" s="191"/>
      <c r="E102" s="192"/>
      <c r="F102" s="33" t="s">
        <v>165</v>
      </c>
      <c r="G102" s="33" t="s">
        <v>168</v>
      </c>
      <c r="H102" s="44">
        <v>6.0000000000000001E-3</v>
      </c>
      <c r="I102" s="35" t="s">
        <v>71</v>
      </c>
      <c r="J102" s="36">
        <f t="shared" ref="J102:J106" si="13">+M102/108*H102</f>
        <v>0.03</v>
      </c>
      <c r="K102" s="35">
        <v>60</v>
      </c>
      <c r="L102" s="35">
        <v>9</v>
      </c>
      <c r="M102" s="35">
        <f t="shared" si="7"/>
        <v>540</v>
      </c>
      <c r="N102" s="37"/>
      <c r="O102" s="38"/>
      <c r="P102" s="39">
        <v>0</v>
      </c>
      <c r="Q102" s="39"/>
      <c r="R102" s="54"/>
      <c r="S102" s="32">
        <f t="shared" si="8"/>
        <v>0</v>
      </c>
      <c r="T102" s="40">
        <f t="shared" si="9"/>
        <v>0</v>
      </c>
      <c r="U102" s="41">
        <f t="shared" si="10"/>
        <v>0</v>
      </c>
    </row>
    <row r="103" spans="1:21" ht="14.25">
      <c r="A103" s="14" t="s">
        <v>54</v>
      </c>
      <c r="B103" s="46" t="s">
        <v>55</v>
      </c>
      <c r="C103" s="32" t="s">
        <v>163</v>
      </c>
      <c r="D103" s="191"/>
      <c r="E103" s="192"/>
      <c r="F103" s="33" t="s">
        <v>165</v>
      </c>
      <c r="G103" s="33" t="s">
        <v>169</v>
      </c>
      <c r="H103" s="44">
        <v>6.0000000000000001E-3</v>
      </c>
      <c r="I103" s="35" t="s">
        <v>71</v>
      </c>
      <c r="J103" s="36">
        <f t="shared" si="13"/>
        <v>0.03</v>
      </c>
      <c r="K103" s="35">
        <v>60</v>
      </c>
      <c r="L103" s="35">
        <v>9</v>
      </c>
      <c r="M103" s="35">
        <f t="shared" si="7"/>
        <v>540</v>
      </c>
      <c r="N103" s="37"/>
      <c r="O103" s="38"/>
      <c r="P103" s="39">
        <v>0</v>
      </c>
      <c r="Q103" s="39"/>
      <c r="R103" s="54"/>
      <c r="S103" s="32">
        <f t="shared" si="8"/>
        <v>0</v>
      </c>
      <c r="T103" s="40">
        <f t="shared" si="9"/>
        <v>0</v>
      </c>
      <c r="U103" s="41">
        <f t="shared" si="10"/>
        <v>0</v>
      </c>
    </row>
    <row r="104" spans="1:21" ht="14.25">
      <c r="A104" s="14" t="s">
        <v>54</v>
      </c>
      <c r="B104" s="46" t="s">
        <v>55</v>
      </c>
      <c r="C104" s="32" t="s">
        <v>163</v>
      </c>
      <c r="D104" s="191"/>
      <c r="E104" s="192"/>
      <c r="F104" s="33" t="s">
        <v>165</v>
      </c>
      <c r="G104" s="33" t="s">
        <v>170</v>
      </c>
      <c r="H104" s="44">
        <v>6.0000000000000001E-3</v>
      </c>
      <c r="I104" s="35" t="s">
        <v>71</v>
      </c>
      <c r="J104" s="36">
        <f t="shared" si="13"/>
        <v>0.03</v>
      </c>
      <c r="K104" s="35">
        <v>60</v>
      </c>
      <c r="L104" s="35">
        <v>9</v>
      </c>
      <c r="M104" s="35">
        <f t="shared" si="7"/>
        <v>540</v>
      </c>
      <c r="N104" s="37"/>
      <c r="O104" s="38"/>
      <c r="P104" s="39">
        <v>0</v>
      </c>
      <c r="Q104" s="39"/>
      <c r="R104" s="54"/>
      <c r="S104" s="32">
        <f t="shared" si="8"/>
        <v>0</v>
      </c>
      <c r="T104" s="40">
        <f t="shared" si="9"/>
        <v>0</v>
      </c>
      <c r="U104" s="41">
        <f t="shared" si="10"/>
        <v>0</v>
      </c>
    </row>
    <row r="105" spans="1:21" ht="14.25">
      <c r="A105" s="14" t="s">
        <v>54</v>
      </c>
      <c r="B105" s="46" t="s">
        <v>55</v>
      </c>
      <c r="C105" s="32" t="s">
        <v>163</v>
      </c>
      <c r="D105" s="191"/>
      <c r="E105" s="192"/>
      <c r="F105" s="33" t="s">
        <v>165</v>
      </c>
      <c r="G105" s="33" t="s">
        <v>171</v>
      </c>
      <c r="H105" s="44">
        <v>6.0000000000000001E-3</v>
      </c>
      <c r="I105" s="35" t="s">
        <v>71</v>
      </c>
      <c r="J105" s="36">
        <f t="shared" si="13"/>
        <v>0.03</v>
      </c>
      <c r="K105" s="35">
        <v>60</v>
      </c>
      <c r="L105" s="35">
        <v>9</v>
      </c>
      <c r="M105" s="35">
        <f t="shared" si="7"/>
        <v>540</v>
      </c>
      <c r="N105" s="37"/>
      <c r="O105" s="38"/>
      <c r="P105" s="39">
        <v>0</v>
      </c>
      <c r="Q105" s="39"/>
      <c r="R105" s="54"/>
      <c r="S105" s="32">
        <f t="shared" si="8"/>
        <v>0</v>
      </c>
      <c r="T105" s="40">
        <f t="shared" si="9"/>
        <v>0</v>
      </c>
      <c r="U105" s="41">
        <f t="shared" si="10"/>
        <v>0</v>
      </c>
    </row>
    <row r="106" spans="1:21" ht="14.25">
      <c r="A106" s="14" t="s">
        <v>54</v>
      </c>
      <c r="B106" s="46" t="s">
        <v>55</v>
      </c>
      <c r="C106" s="32" t="s">
        <v>163</v>
      </c>
      <c r="D106" s="191"/>
      <c r="E106" s="192"/>
      <c r="F106" s="33" t="s">
        <v>165</v>
      </c>
      <c r="G106" s="33" t="s">
        <v>172</v>
      </c>
      <c r="H106" s="44">
        <v>6.0000000000000001E-3</v>
      </c>
      <c r="I106" s="35" t="s">
        <v>71</v>
      </c>
      <c r="J106" s="36">
        <f t="shared" si="13"/>
        <v>0.03</v>
      </c>
      <c r="K106" s="35">
        <v>60</v>
      </c>
      <c r="L106" s="35">
        <v>9</v>
      </c>
      <c r="M106" s="35">
        <f t="shared" si="7"/>
        <v>540</v>
      </c>
      <c r="N106" s="37"/>
      <c r="O106" s="38"/>
      <c r="P106" s="39">
        <v>0</v>
      </c>
      <c r="Q106" s="39"/>
      <c r="R106" s="54"/>
      <c r="S106" s="32">
        <f t="shared" si="8"/>
        <v>0</v>
      </c>
      <c r="T106" s="40">
        <f t="shared" si="9"/>
        <v>0</v>
      </c>
      <c r="U106" s="41">
        <f t="shared" si="10"/>
        <v>0</v>
      </c>
    </row>
    <row r="107" spans="1:21" ht="14.25">
      <c r="A107" s="14" t="s">
        <v>54</v>
      </c>
      <c r="B107" s="46" t="s">
        <v>55</v>
      </c>
      <c r="C107" s="32" t="s">
        <v>173</v>
      </c>
      <c r="D107" s="191">
        <v>4978446010357</v>
      </c>
      <c r="E107" s="192" t="s">
        <v>174</v>
      </c>
      <c r="F107" s="33" t="s">
        <v>175</v>
      </c>
      <c r="G107" s="33" t="s">
        <v>176</v>
      </c>
      <c r="H107" s="49">
        <v>11.11</v>
      </c>
      <c r="I107" s="35" t="s">
        <v>24</v>
      </c>
      <c r="J107" s="36">
        <f>+H107/M109</f>
        <v>0.11572916666666666</v>
      </c>
      <c r="K107" s="35">
        <v>1</v>
      </c>
      <c r="L107" s="35">
        <v>1</v>
      </c>
      <c r="M107" s="35">
        <f t="shared" si="7"/>
        <v>1</v>
      </c>
      <c r="N107" s="37"/>
      <c r="O107" s="38"/>
      <c r="P107" s="39">
        <v>50</v>
      </c>
      <c r="Q107" s="39"/>
      <c r="R107" s="54"/>
      <c r="S107" s="32">
        <f t="shared" si="8"/>
        <v>0</v>
      </c>
      <c r="T107" s="40">
        <f t="shared" si="9"/>
        <v>0</v>
      </c>
      <c r="U107" s="41">
        <f t="shared" si="10"/>
        <v>50</v>
      </c>
    </row>
    <row r="108" spans="1:21" ht="14.25">
      <c r="A108" s="14" t="s">
        <v>54</v>
      </c>
      <c r="B108" s="46" t="s">
        <v>55</v>
      </c>
      <c r="C108" s="32" t="s">
        <v>173</v>
      </c>
      <c r="D108" s="191"/>
      <c r="E108" s="192"/>
      <c r="F108" s="33" t="s">
        <v>175</v>
      </c>
      <c r="G108" s="33" t="s">
        <v>177</v>
      </c>
      <c r="H108" s="44">
        <v>3.5000000000000003E-2</v>
      </c>
      <c r="I108" s="35" t="s">
        <v>24</v>
      </c>
      <c r="J108" s="36">
        <f>+H108/K109</f>
        <v>4.3750000000000004E-3</v>
      </c>
      <c r="K108" s="35">
        <v>1</v>
      </c>
      <c r="L108" s="35">
        <v>12</v>
      </c>
      <c r="M108" s="35">
        <f t="shared" si="7"/>
        <v>12</v>
      </c>
      <c r="N108" s="37"/>
      <c r="O108" s="38"/>
      <c r="P108" s="39">
        <v>1606</v>
      </c>
      <c r="Q108" s="39"/>
      <c r="R108" s="54"/>
      <c r="S108" s="32">
        <f t="shared" si="8"/>
        <v>0</v>
      </c>
      <c r="T108" s="40">
        <f t="shared" si="9"/>
        <v>0</v>
      </c>
      <c r="U108" s="41">
        <f t="shared" si="10"/>
        <v>1606</v>
      </c>
    </row>
    <row r="109" spans="1:21" ht="14.25">
      <c r="A109" s="14" t="s">
        <v>54</v>
      </c>
      <c r="B109" s="46" t="s">
        <v>55</v>
      </c>
      <c r="C109" s="32" t="s">
        <v>173</v>
      </c>
      <c r="D109" s="191"/>
      <c r="E109" s="192"/>
      <c r="F109" s="33" t="s">
        <v>175</v>
      </c>
      <c r="G109" s="33" t="s">
        <v>178</v>
      </c>
      <c r="H109" s="42">
        <v>0.12</v>
      </c>
      <c r="I109" s="43" t="s">
        <v>27</v>
      </c>
      <c r="J109" s="36">
        <f>+H109</f>
        <v>0.12</v>
      </c>
      <c r="K109" s="35">
        <v>8</v>
      </c>
      <c r="L109" s="35">
        <v>12</v>
      </c>
      <c r="M109" s="35">
        <f t="shared" si="7"/>
        <v>96</v>
      </c>
      <c r="N109" s="37"/>
      <c r="O109" s="38"/>
      <c r="P109" s="39">
        <v>15020</v>
      </c>
      <c r="Q109" s="39"/>
      <c r="R109" s="54"/>
      <c r="S109" s="32">
        <f t="shared" si="8"/>
        <v>0</v>
      </c>
      <c r="T109" s="40">
        <f t="shared" si="9"/>
        <v>0</v>
      </c>
      <c r="U109" s="41">
        <f t="shared" si="10"/>
        <v>15020</v>
      </c>
    </row>
    <row r="110" spans="1:21" ht="14.25">
      <c r="A110" s="14" t="s">
        <v>54</v>
      </c>
      <c r="B110" s="46" t="s">
        <v>55</v>
      </c>
      <c r="C110" s="32" t="s">
        <v>173</v>
      </c>
      <c r="D110" s="191"/>
      <c r="E110" s="192"/>
      <c r="F110" s="33" t="s">
        <v>175</v>
      </c>
      <c r="G110" s="33" t="s">
        <v>148</v>
      </c>
      <c r="H110" s="42">
        <v>0.23</v>
      </c>
      <c r="I110" s="43" t="s">
        <v>62</v>
      </c>
      <c r="J110" s="36">
        <f>+H110/K109</f>
        <v>2.8750000000000001E-2</v>
      </c>
      <c r="K110" s="35">
        <v>1</v>
      </c>
      <c r="L110" s="35">
        <v>12</v>
      </c>
      <c r="M110" s="35">
        <f t="shared" si="7"/>
        <v>12</v>
      </c>
      <c r="N110" s="37"/>
      <c r="O110" s="38"/>
      <c r="P110" s="39">
        <v>4461</v>
      </c>
      <c r="Q110" s="39"/>
      <c r="R110" s="54"/>
      <c r="S110" s="32">
        <f t="shared" si="8"/>
        <v>0</v>
      </c>
      <c r="T110" s="40">
        <f t="shared" si="9"/>
        <v>0</v>
      </c>
      <c r="U110" s="41">
        <f t="shared" si="10"/>
        <v>4461</v>
      </c>
    </row>
    <row r="111" spans="1:21" ht="14.25">
      <c r="A111" s="14" t="s">
        <v>179</v>
      </c>
      <c r="B111" s="46" t="s">
        <v>55</v>
      </c>
      <c r="C111" s="47" t="s">
        <v>180</v>
      </c>
      <c r="D111" s="191">
        <v>4947879522928</v>
      </c>
      <c r="E111" s="192" t="s">
        <v>181</v>
      </c>
      <c r="F111" s="33" t="s">
        <v>182</v>
      </c>
      <c r="G111" s="33" t="s">
        <v>183</v>
      </c>
      <c r="H111" s="48">
        <v>6.8</v>
      </c>
      <c r="I111" s="32" t="s">
        <v>24</v>
      </c>
      <c r="J111" s="36">
        <f>+H111/M112</f>
        <v>7.0833333333333331E-2</v>
      </c>
      <c r="K111" s="35">
        <v>1</v>
      </c>
      <c r="L111" s="35">
        <v>1</v>
      </c>
      <c r="M111" s="35">
        <f t="shared" si="7"/>
        <v>1</v>
      </c>
      <c r="N111" s="37"/>
      <c r="O111" s="38"/>
      <c r="P111" s="39">
        <v>50</v>
      </c>
      <c r="Q111" s="39"/>
      <c r="R111" s="54"/>
      <c r="S111" s="32">
        <f t="shared" si="8"/>
        <v>0</v>
      </c>
      <c r="T111" s="40">
        <f t="shared" si="9"/>
        <v>0</v>
      </c>
      <c r="U111" s="41">
        <f t="shared" si="10"/>
        <v>50</v>
      </c>
    </row>
    <row r="112" spans="1:21" ht="14.25">
      <c r="A112" s="14" t="s">
        <v>179</v>
      </c>
      <c r="B112" s="46" t="s">
        <v>55</v>
      </c>
      <c r="C112" s="47" t="s">
        <v>180</v>
      </c>
      <c r="D112" s="191"/>
      <c r="E112" s="192"/>
      <c r="F112" s="33" t="s">
        <v>182</v>
      </c>
      <c r="G112" s="33" t="s">
        <v>184</v>
      </c>
      <c r="H112" s="42">
        <v>0.12</v>
      </c>
      <c r="I112" s="43" t="s">
        <v>27</v>
      </c>
      <c r="J112" s="36">
        <f>+H112</f>
        <v>0.12</v>
      </c>
      <c r="K112" s="35">
        <v>8</v>
      </c>
      <c r="L112" s="35">
        <v>12</v>
      </c>
      <c r="M112" s="35">
        <f t="shared" si="7"/>
        <v>96</v>
      </c>
      <c r="N112" s="37"/>
      <c r="O112" s="38"/>
      <c r="P112" s="39">
        <v>8540</v>
      </c>
      <c r="Q112" s="39"/>
      <c r="R112" s="54"/>
      <c r="S112" s="32">
        <f t="shared" si="8"/>
        <v>0</v>
      </c>
      <c r="T112" s="40">
        <f t="shared" si="9"/>
        <v>0</v>
      </c>
      <c r="U112" s="41">
        <f t="shared" si="10"/>
        <v>8540</v>
      </c>
    </row>
    <row r="113" spans="1:21" ht="14.25">
      <c r="A113" s="14" t="s">
        <v>179</v>
      </c>
      <c r="B113" s="46" t="s">
        <v>55</v>
      </c>
      <c r="C113" s="47" t="s">
        <v>180</v>
      </c>
      <c r="D113" s="191"/>
      <c r="E113" s="192"/>
      <c r="F113" s="33" t="s">
        <v>182</v>
      </c>
      <c r="G113" s="33" t="s">
        <v>185</v>
      </c>
      <c r="H113" s="42">
        <v>0.27</v>
      </c>
      <c r="I113" s="43" t="s">
        <v>62</v>
      </c>
      <c r="J113" s="36">
        <f>+H113/K112</f>
        <v>3.3750000000000002E-2</v>
      </c>
      <c r="K113" s="35">
        <v>1</v>
      </c>
      <c r="L113" s="35">
        <v>12</v>
      </c>
      <c r="M113" s="35">
        <f t="shared" si="7"/>
        <v>12</v>
      </c>
      <c r="N113" s="37"/>
      <c r="O113" s="38"/>
      <c r="P113" s="39">
        <v>4908</v>
      </c>
      <c r="Q113" s="39"/>
      <c r="R113" s="54"/>
      <c r="S113" s="32">
        <f t="shared" si="8"/>
        <v>0</v>
      </c>
      <c r="T113" s="40">
        <f t="shared" si="9"/>
        <v>0</v>
      </c>
      <c r="U113" s="41">
        <f t="shared" si="10"/>
        <v>4908</v>
      </c>
    </row>
    <row r="114" spans="1:21" ht="14.25">
      <c r="A114" s="14" t="s">
        <v>131</v>
      </c>
      <c r="B114" s="46" t="s">
        <v>55</v>
      </c>
      <c r="C114" s="55" t="s">
        <v>186</v>
      </c>
      <c r="D114" s="191">
        <v>4984343855250</v>
      </c>
      <c r="E114" s="216" t="s">
        <v>187</v>
      </c>
      <c r="F114" s="31" t="s">
        <v>188</v>
      </c>
      <c r="G114" s="31" t="s">
        <v>189</v>
      </c>
      <c r="H114" s="48">
        <v>5.79</v>
      </c>
      <c r="I114" s="32" t="s">
        <v>24</v>
      </c>
      <c r="J114" s="36">
        <f>+H114/M115</f>
        <v>8.0416666666666664E-2</v>
      </c>
      <c r="K114" s="35">
        <v>1</v>
      </c>
      <c r="L114" s="35">
        <v>1</v>
      </c>
      <c r="M114" s="35">
        <f t="shared" si="7"/>
        <v>1</v>
      </c>
      <c r="N114" s="37"/>
      <c r="O114" s="38"/>
      <c r="P114" s="39">
        <v>74</v>
      </c>
      <c r="Q114" s="39"/>
      <c r="R114" s="54"/>
      <c r="S114" s="32">
        <f t="shared" si="8"/>
        <v>0</v>
      </c>
      <c r="T114" s="40">
        <f t="shared" si="9"/>
        <v>0</v>
      </c>
      <c r="U114" s="41">
        <f t="shared" si="10"/>
        <v>74</v>
      </c>
    </row>
    <row r="115" spans="1:21" ht="14.25">
      <c r="A115" s="14" t="s">
        <v>131</v>
      </c>
      <c r="B115" s="46" t="s">
        <v>55</v>
      </c>
      <c r="C115" s="55" t="s">
        <v>186</v>
      </c>
      <c r="D115" s="191"/>
      <c r="E115" s="216"/>
      <c r="F115" s="31" t="s">
        <v>188</v>
      </c>
      <c r="G115" s="31" t="s">
        <v>190</v>
      </c>
      <c r="H115" s="42">
        <v>0.12</v>
      </c>
      <c r="I115" s="35" t="s">
        <v>27</v>
      </c>
      <c r="J115" s="36">
        <f>+H115</f>
        <v>0.12</v>
      </c>
      <c r="K115" s="35">
        <v>12</v>
      </c>
      <c r="L115" s="35">
        <v>6</v>
      </c>
      <c r="M115" s="35">
        <f t="shared" si="7"/>
        <v>72</v>
      </c>
      <c r="N115" s="37"/>
      <c r="O115" s="38"/>
      <c r="P115" s="39">
        <v>23588</v>
      </c>
      <c r="Q115" s="39"/>
      <c r="R115" s="54"/>
      <c r="S115" s="32">
        <f t="shared" si="8"/>
        <v>0</v>
      </c>
      <c r="T115" s="40">
        <f t="shared" si="9"/>
        <v>0</v>
      </c>
      <c r="U115" s="41">
        <f t="shared" si="10"/>
        <v>23588</v>
      </c>
    </row>
    <row r="116" spans="1:21" ht="14.25">
      <c r="A116" s="14" t="s">
        <v>131</v>
      </c>
      <c r="B116" s="46" t="s">
        <v>55</v>
      </c>
      <c r="C116" s="55" t="s">
        <v>186</v>
      </c>
      <c r="D116" s="191"/>
      <c r="E116" s="216"/>
      <c r="F116" s="31" t="s">
        <v>188</v>
      </c>
      <c r="G116" s="33" t="s">
        <v>185</v>
      </c>
      <c r="H116" s="42">
        <v>0.27</v>
      </c>
      <c r="I116" s="43" t="s">
        <v>62</v>
      </c>
      <c r="J116" s="36">
        <f>+H116/K115</f>
        <v>2.2500000000000003E-2</v>
      </c>
      <c r="K116" s="35">
        <v>1</v>
      </c>
      <c r="L116" s="35">
        <v>6</v>
      </c>
      <c r="M116" s="35">
        <f t="shared" si="7"/>
        <v>6</v>
      </c>
      <c r="N116" s="37"/>
      <c r="O116" s="38"/>
      <c r="P116" s="39">
        <v>4859</v>
      </c>
      <c r="Q116" s="39"/>
      <c r="R116" s="54"/>
      <c r="S116" s="32">
        <f t="shared" si="8"/>
        <v>0</v>
      </c>
      <c r="T116" s="40">
        <f t="shared" si="9"/>
        <v>0</v>
      </c>
      <c r="U116" s="41">
        <f t="shared" si="10"/>
        <v>4859</v>
      </c>
    </row>
    <row r="117" spans="1:21" ht="14.25">
      <c r="A117" s="14" t="s">
        <v>131</v>
      </c>
      <c r="B117" s="46" t="s">
        <v>55</v>
      </c>
      <c r="C117" s="55" t="s">
        <v>186</v>
      </c>
      <c r="D117" s="191"/>
      <c r="E117" s="216"/>
      <c r="F117" s="31" t="s">
        <v>188</v>
      </c>
      <c r="G117" s="31" t="s">
        <v>191</v>
      </c>
      <c r="H117" s="44">
        <v>6.0000000000000001E-3</v>
      </c>
      <c r="I117" s="35" t="s">
        <v>71</v>
      </c>
      <c r="J117" s="36">
        <f t="shared" ref="J117:J121" si="14">+M117/72*H117</f>
        <v>0.03</v>
      </c>
      <c r="K117" s="35">
        <v>60</v>
      </c>
      <c r="L117" s="35">
        <v>6</v>
      </c>
      <c r="M117" s="35">
        <f t="shared" si="7"/>
        <v>360</v>
      </c>
      <c r="N117" s="37"/>
      <c r="O117" s="38"/>
      <c r="P117" s="39">
        <v>0</v>
      </c>
      <c r="Q117" s="39"/>
      <c r="R117" s="54"/>
      <c r="S117" s="32">
        <f t="shared" si="8"/>
        <v>0</v>
      </c>
      <c r="T117" s="40">
        <f t="shared" si="9"/>
        <v>0</v>
      </c>
      <c r="U117" s="41">
        <f t="shared" si="10"/>
        <v>0</v>
      </c>
    </row>
    <row r="118" spans="1:21" ht="14.25">
      <c r="A118" s="14" t="s">
        <v>131</v>
      </c>
      <c r="B118" s="46" t="s">
        <v>55</v>
      </c>
      <c r="C118" s="55" t="s">
        <v>186</v>
      </c>
      <c r="D118" s="191"/>
      <c r="E118" s="216"/>
      <c r="F118" s="31" t="s">
        <v>188</v>
      </c>
      <c r="G118" s="31" t="s">
        <v>192</v>
      </c>
      <c r="H118" s="44">
        <v>6.0000000000000001E-3</v>
      </c>
      <c r="I118" s="35" t="s">
        <v>71</v>
      </c>
      <c r="J118" s="36">
        <f t="shared" si="14"/>
        <v>0.03</v>
      </c>
      <c r="K118" s="35">
        <v>60</v>
      </c>
      <c r="L118" s="35">
        <v>6</v>
      </c>
      <c r="M118" s="35">
        <f t="shared" si="7"/>
        <v>360</v>
      </c>
      <c r="N118" s="37"/>
      <c r="O118" s="38"/>
      <c r="P118" s="39">
        <v>0</v>
      </c>
      <c r="Q118" s="39"/>
      <c r="R118" s="54"/>
      <c r="S118" s="32">
        <f t="shared" si="8"/>
        <v>0</v>
      </c>
      <c r="T118" s="40">
        <f t="shared" si="9"/>
        <v>0</v>
      </c>
      <c r="U118" s="41">
        <f t="shared" si="10"/>
        <v>0</v>
      </c>
    </row>
    <row r="119" spans="1:21" ht="14.25">
      <c r="A119" s="14" t="s">
        <v>131</v>
      </c>
      <c r="B119" s="46" t="s">
        <v>55</v>
      </c>
      <c r="C119" s="55" t="s">
        <v>186</v>
      </c>
      <c r="D119" s="191"/>
      <c r="E119" s="216"/>
      <c r="F119" s="31" t="s">
        <v>188</v>
      </c>
      <c r="G119" s="31" t="s">
        <v>193</v>
      </c>
      <c r="H119" s="44">
        <v>6.0000000000000001E-3</v>
      </c>
      <c r="I119" s="35" t="s">
        <v>71</v>
      </c>
      <c r="J119" s="36">
        <f t="shared" si="14"/>
        <v>0.03</v>
      </c>
      <c r="K119" s="35">
        <v>60</v>
      </c>
      <c r="L119" s="35">
        <v>6</v>
      </c>
      <c r="M119" s="35">
        <f t="shared" si="7"/>
        <v>360</v>
      </c>
      <c r="N119" s="37"/>
      <c r="O119" s="38"/>
      <c r="P119" s="39">
        <v>0</v>
      </c>
      <c r="Q119" s="39"/>
      <c r="R119" s="54"/>
      <c r="S119" s="32">
        <f t="shared" si="8"/>
        <v>0</v>
      </c>
      <c r="T119" s="40">
        <f t="shared" si="9"/>
        <v>0</v>
      </c>
      <c r="U119" s="41">
        <f t="shared" si="10"/>
        <v>0</v>
      </c>
    </row>
    <row r="120" spans="1:21" ht="14.25">
      <c r="A120" s="14" t="s">
        <v>131</v>
      </c>
      <c r="B120" s="46" t="s">
        <v>55</v>
      </c>
      <c r="C120" s="55" t="s">
        <v>186</v>
      </c>
      <c r="D120" s="191"/>
      <c r="E120" s="216"/>
      <c r="F120" s="31" t="s">
        <v>188</v>
      </c>
      <c r="G120" s="31" t="s">
        <v>194</v>
      </c>
      <c r="H120" s="44">
        <v>6.0000000000000001E-3</v>
      </c>
      <c r="I120" s="35" t="s">
        <v>71</v>
      </c>
      <c r="J120" s="36">
        <f t="shared" si="14"/>
        <v>0.03</v>
      </c>
      <c r="K120" s="35">
        <v>60</v>
      </c>
      <c r="L120" s="35">
        <v>6</v>
      </c>
      <c r="M120" s="35">
        <f t="shared" si="7"/>
        <v>360</v>
      </c>
      <c r="N120" s="37"/>
      <c r="O120" s="38"/>
      <c r="P120" s="39">
        <v>0</v>
      </c>
      <c r="Q120" s="39"/>
      <c r="R120" s="54"/>
      <c r="S120" s="32">
        <f t="shared" si="8"/>
        <v>0</v>
      </c>
      <c r="T120" s="40">
        <f t="shared" si="9"/>
        <v>0</v>
      </c>
      <c r="U120" s="41">
        <f t="shared" si="10"/>
        <v>0</v>
      </c>
    </row>
    <row r="121" spans="1:21" ht="14.25">
      <c r="A121" s="14" t="s">
        <v>131</v>
      </c>
      <c r="B121" s="46" t="s">
        <v>55</v>
      </c>
      <c r="C121" s="55" t="s">
        <v>186</v>
      </c>
      <c r="D121" s="191"/>
      <c r="E121" s="216"/>
      <c r="F121" s="31" t="s">
        <v>188</v>
      </c>
      <c r="G121" s="31" t="s">
        <v>195</v>
      </c>
      <c r="H121" s="44">
        <v>6.0000000000000001E-3</v>
      </c>
      <c r="I121" s="35" t="s">
        <v>71</v>
      </c>
      <c r="J121" s="36">
        <f t="shared" si="14"/>
        <v>0.03</v>
      </c>
      <c r="K121" s="35">
        <v>60</v>
      </c>
      <c r="L121" s="35">
        <v>6</v>
      </c>
      <c r="M121" s="35">
        <f t="shared" si="7"/>
        <v>360</v>
      </c>
      <c r="N121" s="37"/>
      <c r="O121" s="38"/>
      <c r="P121" s="39">
        <v>0</v>
      </c>
      <c r="Q121" s="39"/>
      <c r="R121" s="54"/>
      <c r="S121" s="32">
        <f t="shared" si="8"/>
        <v>0</v>
      </c>
      <c r="T121" s="40">
        <f t="shared" si="9"/>
        <v>0</v>
      </c>
      <c r="U121" s="41">
        <f t="shared" si="10"/>
        <v>0</v>
      </c>
    </row>
    <row r="122" spans="1:21" ht="14.25">
      <c r="A122" s="14" t="s">
        <v>196</v>
      </c>
      <c r="B122" s="46" t="s">
        <v>55</v>
      </c>
      <c r="C122" s="57">
        <v>93021</v>
      </c>
      <c r="D122" s="191">
        <v>4546785693021</v>
      </c>
      <c r="E122" s="192" t="s">
        <v>197</v>
      </c>
      <c r="F122" s="31" t="s">
        <v>198</v>
      </c>
      <c r="G122" s="31" t="s">
        <v>199</v>
      </c>
      <c r="H122" s="49">
        <v>8.0500000000000007</v>
      </c>
      <c r="I122" s="35" t="s">
        <v>24</v>
      </c>
      <c r="J122" s="36">
        <f>+H122/M125</f>
        <v>0.11180555555555556</v>
      </c>
      <c r="K122" s="35">
        <v>1</v>
      </c>
      <c r="L122" s="35">
        <v>1</v>
      </c>
      <c r="M122" s="35">
        <f t="shared" si="7"/>
        <v>1</v>
      </c>
      <c r="N122" s="37"/>
      <c r="O122" s="38"/>
      <c r="P122" s="39">
        <v>0</v>
      </c>
      <c r="Q122" s="39"/>
      <c r="R122" s="54"/>
      <c r="S122" s="32">
        <f t="shared" si="8"/>
        <v>0</v>
      </c>
      <c r="T122" s="40">
        <f t="shared" si="9"/>
        <v>0</v>
      </c>
      <c r="U122" s="41">
        <f t="shared" si="10"/>
        <v>0</v>
      </c>
    </row>
    <row r="123" spans="1:21" ht="14.25">
      <c r="A123" s="14" t="s">
        <v>196</v>
      </c>
      <c r="B123" s="46" t="s">
        <v>55</v>
      </c>
      <c r="C123" s="57">
        <v>93021</v>
      </c>
      <c r="D123" s="191"/>
      <c r="E123" s="192"/>
      <c r="F123" s="31" t="s">
        <v>200</v>
      </c>
      <c r="G123" s="58" t="s">
        <v>201</v>
      </c>
      <c r="H123" s="45">
        <v>0.28000000000000003</v>
      </c>
      <c r="I123" s="35" t="s">
        <v>24</v>
      </c>
      <c r="J123" s="36">
        <f>+H123/M125</f>
        <v>3.8888888888888892E-3</v>
      </c>
      <c r="K123" s="35">
        <v>1</v>
      </c>
      <c r="L123" s="35">
        <v>1</v>
      </c>
      <c r="M123" s="35">
        <f t="shared" si="7"/>
        <v>1</v>
      </c>
      <c r="N123" s="37"/>
      <c r="O123" s="38"/>
      <c r="P123" s="39">
        <v>0</v>
      </c>
      <c r="Q123" s="39"/>
      <c r="R123" s="54"/>
      <c r="S123" s="32">
        <f t="shared" si="8"/>
        <v>0</v>
      </c>
      <c r="T123" s="40">
        <f t="shared" si="9"/>
        <v>0</v>
      </c>
      <c r="U123" s="41">
        <f t="shared" si="10"/>
        <v>0</v>
      </c>
    </row>
    <row r="124" spans="1:21" ht="14.25">
      <c r="A124" s="14" t="s">
        <v>196</v>
      </c>
      <c r="B124" s="46" t="s">
        <v>55</v>
      </c>
      <c r="C124" s="57">
        <v>93021</v>
      </c>
      <c r="D124" s="191"/>
      <c r="E124" s="192"/>
      <c r="F124" s="31" t="s">
        <v>198</v>
      </c>
      <c r="G124" s="31" t="s">
        <v>202</v>
      </c>
      <c r="H124" s="44">
        <v>3.5000000000000003E-2</v>
      </c>
      <c r="I124" s="35" t="s">
        <v>24</v>
      </c>
      <c r="J124" s="36">
        <f>+H124/K125</f>
        <v>5.8333333333333336E-3</v>
      </c>
      <c r="K124" s="35">
        <v>1</v>
      </c>
      <c r="L124" s="35">
        <v>12</v>
      </c>
      <c r="M124" s="35">
        <f t="shared" si="7"/>
        <v>12</v>
      </c>
      <c r="N124" s="37"/>
      <c r="O124" s="38"/>
      <c r="P124" s="39">
        <v>0</v>
      </c>
      <c r="Q124" s="39"/>
      <c r="R124" s="54"/>
      <c r="S124" s="32">
        <f t="shared" si="8"/>
        <v>0</v>
      </c>
      <c r="T124" s="40">
        <f t="shared" si="9"/>
        <v>0</v>
      </c>
      <c r="U124" s="41">
        <f t="shared" si="10"/>
        <v>0</v>
      </c>
    </row>
    <row r="125" spans="1:21" ht="14.25">
      <c r="A125" s="14" t="s">
        <v>196</v>
      </c>
      <c r="B125" s="46" t="s">
        <v>55</v>
      </c>
      <c r="C125" s="57">
        <v>93021</v>
      </c>
      <c r="D125" s="191"/>
      <c r="E125" s="192"/>
      <c r="F125" s="31" t="s">
        <v>198</v>
      </c>
      <c r="G125" s="31" t="s">
        <v>203</v>
      </c>
      <c r="H125" s="42">
        <v>0.18</v>
      </c>
      <c r="I125" s="43" t="s">
        <v>27</v>
      </c>
      <c r="J125" s="36">
        <f>+H125</f>
        <v>0.18</v>
      </c>
      <c r="K125" s="35">
        <v>6</v>
      </c>
      <c r="L125" s="35">
        <v>12</v>
      </c>
      <c r="M125" s="35">
        <f t="shared" si="7"/>
        <v>72</v>
      </c>
      <c r="N125" s="37"/>
      <c r="O125" s="38"/>
      <c r="P125" s="39">
        <v>2100</v>
      </c>
      <c r="Q125" s="39"/>
      <c r="R125" s="54"/>
      <c r="S125" s="32">
        <f t="shared" si="8"/>
        <v>0</v>
      </c>
      <c r="T125" s="40">
        <f t="shared" si="9"/>
        <v>0</v>
      </c>
      <c r="U125" s="41">
        <f t="shared" si="10"/>
        <v>2100</v>
      </c>
    </row>
    <row r="126" spans="1:21" ht="14.25">
      <c r="A126" s="14" t="s">
        <v>196</v>
      </c>
      <c r="B126" s="46" t="s">
        <v>55</v>
      </c>
      <c r="C126" s="57">
        <v>93021</v>
      </c>
      <c r="D126" s="191"/>
      <c r="E126" s="192"/>
      <c r="F126" s="31" t="s">
        <v>198</v>
      </c>
      <c r="G126" s="31" t="s">
        <v>204</v>
      </c>
      <c r="H126" s="42">
        <v>0.51</v>
      </c>
      <c r="I126" s="35" t="s">
        <v>29</v>
      </c>
      <c r="J126" s="36">
        <f>+H126/K125</f>
        <v>8.5000000000000006E-2</v>
      </c>
      <c r="K126" s="35">
        <v>1</v>
      </c>
      <c r="L126" s="35">
        <v>12</v>
      </c>
      <c r="M126" s="35">
        <f t="shared" si="7"/>
        <v>12</v>
      </c>
      <c r="N126" s="37"/>
      <c r="O126" s="38"/>
      <c r="P126" s="39">
        <v>0</v>
      </c>
      <c r="Q126" s="39"/>
      <c r="R126" s="54"/>
      <c r="S126" s="32">
        <f t="shared" si="8"/>
        <v>0</v>
      </c>
      <c r="T126" s="40">
        <f t="shared" si="9"/>
        <v>0</v>
      </c>
      <c r="U126" s="41">
        <f t="shared" si="10"/>
        <v>0</v>
      </c>
    </row>
    <row r="127" spans="1:21" ht="14.25">
      <c r="A127" s="14" t="s">
        <v>54</v>
      </c>
      <c r="B127" s="46" t="s">
        <v>55</v>
      </c>
      <c r="C127" s="32" t="s">
        <v>205</v>
      </c>
      <c r="D127" s="191">
        <v>4978446505082</v>
      </c>
      <c r="E127" s="192" t="s">
        <v>206</v>
      </c>
      <c r="F127" s="33" t="s">
        <v>207</v>
      </c>
      <c r="G127" s="33" t="s">
        <v>208</v>
      </c>
      <c r="H127" s="34">
        <v>10.49</v>
      </c>
      <c r="I127" s="35" t="s">
        <v>24</v>
      </c>
      <c r="J127" s="36">
        <f>+H127/M128</f>
        <v>6.5562499999999996E-2</v>
      </c>
      <c r="K127" s="35">
        <v>1</v>
      </c>
      <c r="L127" s="35">
        <v>1</v>
      </c>
      <c r="M127" s="35">
        <f t="shared" si="7"/>
        <v>1</v>
      </c>
      <c r="N127" s="37"/>
      <c r="O127" s="38"/>
      <c r="P127" s="39">
        <v>153</v>
      </c>
      <c r="Q127" s="39"/>
      <c r="R127" s="54"/>
      <c r="S127" s="32">
        <f t="shared" si="8"/>
        <v>0</v>
      </c>
      <c r="T127" s="40">
        <f t="shared" si="9"/>
        <v>0</v>
      </c>
      <c r="U127" s="41">
        <f t="shared" si="10"/>
        <v>153</v>
      </c>
    </row>
    <row r="128" spans="1:21" ht="14.25">
      <c r="A128" s="14" t="s">
        <v>54</v>
      </c>
      <c r="B128" s="46" t="s">
        <v>55</v>
      </c>
      <c r="C128" s="32" t="s">
        <v>205</v>
      </c>
      <c r="D128" s="191"/>
      <c r="E128" s="192"/>
      <c r="F128" s="33" t="s">
        <v>207</v>
      </c>
      <c r="G128" s="33" t="s">
        <v>209</v>
      </c>
      <c r="H128" s="42">
        <v>0.11</v>
      </c>
      <c r="I128" s="43" t="s">
        <v>27</v>
      </c>
      <c r="J128" s="36">
        <f>+H128</f>
        <v>0.11</v>
      </c>
      <c r="K128" s="35">
        <v>8</v>
      </c>
      <c r="L128" s="35">
        <v>20</v>
      </c>
      <c r="M128" s="35">
        <f t="shared" si="7"/>
        <v>160</v>
      </c>
      <c r="N128" s="37"/>
      <c r="O128" s="38"/>
      <c r="P128" s="39">
        <v>36060</v>
      </c>
      <c r="Q128" s="39"/>
      <c r="R128" s="54"/>
      <c r="S128" s="32">
        <f t="shared" si="8"/>
        <v>0</v>
      </c>
      <c r="T128" s="40">
        <f t="shared" si="9"/>
        <v>0</v>
      </c>
      <c r="U128" s="41">
        <f t="shared" si="10"/>
        <v>36060</v>
      </c>
    </row>
    <row r="129" spans="1:21" ht="14.25">
      <c r="A129" s="14" t="s">
        <v>54</v>
      </c>
      <c r="B129" s="46" t="s">
        <v>55</v>
      </c>
      <c r="C129" s="32" t="s">
        <v>205</v>
      </c>
      <c r="D129" s="191"/>
      <c r="E129" s="192"/>
      <c r="F129" s="33" t="s">
        <v>207</v>
      </c>
      <c r="G129" s="33" t="s">
        <v>210</v>
      </c>
      <c r="H129" s="44">
        <v>0.18</v>
      </c>
      <c r="I129" s="43" t="s">
        <v>62</v>
      </c>
      <c r="J129" s="36">
        <f>+H129/K128</f>
        <v>2.2499999999999999E-2</v>
      </c>
      <c r="K129" s="35">
        <v>1</v>
      </c>
      <c r="L129" s="35">
        <v>20</v>
      </c>
      <c r="M129" s="35">
        <f t="shared" si="7"/>
        <v>20</v>
      </c>
      <c r="N129" s="37"/>
      <c r="O129" s="38"/>
      <c r="P129" s="39">
        <v>2460</v>
      </c>
      <c r="Q129" s="39"/>
      <c r="R129" s="54"/>
      <c r="S129" s="32">
        <f t="shared" si="8"/>
        <v>0</v>
      </c>
      <c r="T129" s="40">
        <f t="shared" si="9"/>
        <v>0</v>
      </c>
      <c r="U129" s="41">
        <f t="shared" si="10"/>
        <v>2460</v>
      </c>
    </row>
    <row r="130" spans="1:21" ht="14.25">
      <c r="A130" s="14" t="s">
        <v>54</v>
      </c>
      <c r="B130" s="46" t="s">
        <v>55</v>
      </c>
      <c r="C130" s="32" t="s">
        <v>205</v>
      </c>
      <c r="D130" s="191"/>
      <c r="E130" s="192"/>
      <c r="F130" s="33" t="s">
        <v>211</v>
      </c>
      <c r="G130" s="33" t="s">
        <v>212</v>
      </c>
      <c r="H130" s="44">
        <v>6.0000000000000001E-3</v>
      </c>
      <c r="I130" s="35" t="s">
        <v>71</v>
      </c>
      <c r="J130" s="36">
        <f t="shared" ref="J130:J132" si="15">+M130*H130/160</f>
        <v>0.06</v>
      </c>
      <c r="K130" s="35">
        <v>80</v>
      </c>
      <c r="L130" s="35">
        <v>20</v>
      </c>
      <c r="M130" s="35">
        <f t="shared" si="7"/>
        <v>1600</v>
      </c>
      <c r="N130" s="37"/>
      <c r="O130" s="38"/>
      <c r="P130" s="39">
        <v>0</v>
      </c>
      <c r="Q130" s="39"/>
      <c r="R130" s="54"/>
      <c r="S130" s="32">
        <f t="shared" si="8"/>
        <v>0</v>
      </c>
      <c r="T130" s="40">
        <f t="shared" si="9"/>
        <v>0</v>
      </c>
      <c r="U130" s="41">
        <f t="shared" si="10"/>
        <v>0</v>
      </c>
    </row>
    <row r="131" spans="1:21" ht="14.25">
      <c r="A131" s="14" t="s">
        <v>54</v>
      </c>
      <c r="B131" s="46" t="s">
        <v>55</v>
      </c>
      <c r="C131" s="32" t="s">
        <v>205</v>
      </c>
      <c r="D131" s="191"/>
      <c r="E131" s="192"/>
      <c r="F131" s="33" t="s">
        <v>213</v>
      </c>
      <c r="G131" s="33" t="s">
        <v>214</v>
      </c>
      <c r="H131" s="44">
        <v>6.0000000000000001E-3</v>
      </c>
      <c r="I131" s="35" t="s">
        <v>71</v>
      </c>
      <c r="J131" s="36">
        <f t="shared" si="15"/>
        <v>0.06</v>
      </c>
      <c r="K131" s="35">
        <v>80</v>
      </c>
      <c r="L131" s="35">
        <v>20</v>
      </c>
      <c r="M131" s="35">
        <f t="shared" ref="M131:M172" si="16">K131*L131</f>
        <v>1600</v>
      </c>
      <c r="N131" s="37"/>
      <c r="O131" s="38"/>
      <c r="P131" s="39">
        <v>0</v>
      </c>
      <c r="Q131" s="39"/>
      <c r="R131" s="54"/>
      <c r="S131" s="32">
        <f t="shared" ref="S131:S194" si="17">SUM(W131:BC131)</f>
        <v>0</v>
      </c>
      <c r="T131" s="40">
        <f t="shared" ref="T131:T194" si="18">SUM(BE131:HT131)</f>
        <v>0</v>
      </c>
      <c r="U131" s="41">
        <f t="shared" ref="U131:U194" si="19">P131+R131+S131-T131-BD131-Q131</f>
        <v>0</v>
      </c>
    </row>
    <row r="132" spans="1:21" ht="14.25">
      <c r="A132" s="14" t="s">
        <v>54</v>
      </c>
      <c r="B132" s="46" t="s">
        <v>55</v>
      </c>
      <c r="C132" s="32" t="s">
        <v>205</v>
      </c>
      <c r="D132" s="191"/>
      <c r="E132" s="192"/>
      <c r="F132" s="33" t="s">
        <v>215</v>
      </c>
      <c r="G132" s="33" t="s">
        <v>216</v>
      </c>
      <c r="H132" s="44">
        <v>6.0000000000000001E-3</v>
      </c>
      <c r="I132" s="35" t="s">
        <v>71</v>
      </c>
      <c r="J132" s="36">
        <f t="shared" si="15"/>
        <v>0.06</v>
      </c>
      <c r="K132" s="35">
        <v>80</v>
      </c>
      <c r="L132" s="35">
        <v>20</v>
      </c>
      <c r="M132" s="35">
        <f t="shared" si="16"/>
        <v>1600</v>
      </c>
      <c r="N132" s="37"/>
      <c r="O132" s="38"/>
      <c r="P132" s="39">
        <v>0</v>
      </c>
      <c r="Q132" s="39"/>
      <c r="R132" s="54"/>
      <c r="S132" s="32">
        <f t="shared" si="17"/>
        <v>0</v>
      </c>
      <c r="T132" s="40">
        <f t="shared" si="18"/>
        <v>0</v>
      </c>
      <c r="U132" s="41">
        <f t="shared" si="19"/>
        <v>0</v>
      </c>
    </row>
    <row r="133" spans="1:21" ht="14.25">
      <c r="A133" s="14" t="s">
        <v>54</v>
      </c>
      <c r="B133" s="46" t="s">
        <v>55</v>
      </c>
      <c r="C133" s="57">
        <v>6034</v>
      </c>
      <c r="D133" s="211" t="s">
        <v>217</v>
      </c>
      <c r="E133" s="216" t="s">
        <v>218</v>
      </c>
      <c r="F133" s="33" t="s">
        <v>219</v>
      </c>
      <c r="G133" s="33" t="s">
        <v>220</v>
      </c>
      <c r="H133" s="49">
        <v>8.94</v>
      </c>
      <c r="I133" s="35" t="s">
        <v>24</v>
      </c>
      <c r="J133" s="36">
        <f>+H133/M135</f>
        <v>5.5874999999999994E-2</v>
      </c>
      <c r="K133" s="35">
        <v>1</v>
      </c>
      <c r="L133" s="35">
        <v>1</v>
      </c>
      <c r="M133" s="35">
        <f t="shared" si="16"/>
        <v>1</v>
      </c>
      <c r="N133" s="37"/>
      <c r="O133" s="38"/>
      <c r="P133" s="39">
        <v>46</v>
      </c>
      <c r="Q133" s="39"/>
      <c r="R133" s="54"/>
      <c r="S133" s="32">
        <f t="shared" si="17"/>
        <v>0</v>
      </c>
      <c r="T133" s="40">
        <f t="shared" si="18"/>
        <v>0</v>
      </c>
      <c r="U133" s="41">
        <f t="shared" si="19"/>
        <v>46</v>
      </c>
    </row>
    <row r="134" spans="1:21" ht="14.25">
      <c r="A134" s="14" t="s">
        <v>54</v>
      </c>
      <c r="B134" s="46" t="s">
        <v>55</v>
      </c>
      <c r="C134" s="57">
        <v>6034</v>
      </c>
      <c r="D134" s="212"/>
      <c r="E134" s="216"/>
      <c r="F134" s="33" t="s">
        <v>219</v>
      </c>
      <c r="G134" s="59" t="s">
        <v>221</v>
      </c>
      <c r="H134" s="34">
        <v>3.5000000000000003E-2</v>
      </c>
      <c r="I134" s="35" t="s">
        <v>24</v>
      </c>
      <c r="J134" s="36">
        <f>+H134/K135</f>
        <v>4.3750000000000004E-3</v>
      </c>
      <c r="K134" s="35">
        <v>1</v>
      </c>
      <c r="L134" s="35">
        <v>20</v>
      </c>
      <c r="M134" s="35">
        <f t="shared" si="16"/>
        <v>20</v>
      </c>
      <c r="N134" s="37"/>
      <c r="O134" s="38"/>
      <c r="P134" s="39">
        <v>0</v>
      </c>
      <c r="Q134" s="39"/>
      <c r="R134" s="54"/>
      <c r="S134" s="32">
        <f t="shared" si="17"/>
        <v>0</v>
      </c>
      <c r="T134" s="40">
        <f t="shared" si="18"/>
        <v>0</v>
      </c>
      <c r="U134" s="41">
        <f t="shared" si="19"/>
        <v>0</v>
      </c>
    </row>
    <row r="135" spans="1:21" ht="14.25">
      <c r="A135" s="14" t="s">
        <v>54</v>
      </c>
      <c r="B135" s="46" t="s">
        <v>55</v>
      </c>
      <c r="C135" s="57">
        <v>6034</v>
      </c>
      <c r="D135" s="212"/>
      <c r="E135" s="216"/>
      <c r="F135" s="33" t="s">
        <v>219</v>
      </c>
      <c r="G135" s="33" t="s">
        <v>222</v>
      </c>
      <c r="H135" s="42">
        <v>0.11</v>
      </c>
      <c r="I135" s="43" t="s">
        <v>27</v>
      </c>
      <c r="J135" s="36">
        <f>+H135</f>
        <v>0.11</v>
      </c>
      <c r="K135" s="35">
        <v>8</v>
      </c>
      <c r="L135" s="35">
        <v>20</v>
      </c>
      <c r="M135" s="35">
        <f t="shared" si="16"/>
        <v>160</v>
      </c>
      <c r="N135" s="37"/>
      <c r="O135" s="38"/>
      <c r="P135" s="39">
        <v>6540</v>
      </c>
      <c r="Q135" s="39"/>
      <c r="R135" s="54"/>
      <c r="S135" s="32">
        <f t="shared" si="17"/>
        <v>0</v>
      </c>
      <c r="T135" s="40">
        <f t="shared" si="18"/>
        <v>0</v>
      </c>
      <c r="U135" s="41">
        <f t="shared" si="19"/>
        <v>6540</v>
      </c>
    </row>
    <row r="136" spans="1:21" ht="14.25">
      <c r="A136" s="14" t="s">
        <v>54</v>
      </c>
      <c r="B136" s="46" t="s">
        <v>55</v>
      </c>
      <c r="C136" s="57">
        <v>6034</v>
      </c>
      <c r="D136" s="212"/>
      <c r="E136" s="216"/>
      <c r="F136" s="33" t="s">
        <v>219</v>
      </c>
      <c r="G136" s="33" t="s">
        <v>210</v>
      </c>
      <c r="H136" s="44">
        <v>0.18</v>
      </c>
      <c r="I136" s="43" t="s">
        <v>62</v>
      </c>
      <c r="J136" s="36">
        <f>+H136/K135</f>
        <v>2.2499999999999999E-2</v>
      </c>
      <c r="K136" s="35">
        <v>1</v>
      </c>
      <c r="L136" s="35">
        <v>20</v>
      </c>
      <c r="M136" s="35">
        <f t="shared" si="16"/>
        <v>20</v>
      </c>
      <c r="N136" s="37"/>
      <c r="O136" s="38"/>
      <c r="P136" s="39">
        <v>1017</v>
      </c>
      <c r="Q136" s="39"/>
      <c r="R136" s="54"/>
      <c r="S136" s="32">
        <f t="shared" si="17"/>
        <v>0</v>
      </c>
      <c r="T136" s="40">
        <f t="shared" si="18"/>
        <v>0</v>
      </c>
      <c r="U136" s="41">
        <f t="shared" si="19"/>
        <v>1017</v>
      </c>
    </row>
    <row r="137" spans="1:21" ht="14.25">
      <c r="A137" s="14" t="s">
        <v>54</v>
      </c>
      <c r="B137" s="46" t="s">
        <v>55</v>
      </c>
      <c r="C137" s="57">
        <v>6034</v>
      </c>
      <c r="D137" s="212"/>
      <c r="E137" s="216"/>
      <c r="F137" s="33" t="s">
        <v>219</v>
      </c>
      <c r="G137" s="33" t="s">
        <v>223</v>
      </c>
      <c r="H137" s="44">
        <v>6.0000000000000001E-3</v>
      </c>
      <c r="I137" s="35" t="s">
        <v>71</v>
      </c>
      <c r="J137" s="36">
        <f>+M137/160*H137</f>
        <v>0.09</v>
      </c>
      <c r="K137" s="35">
        <v>120</v>
      </c>
      <c r="L137" s="35">
        <v>20</v>
      </c>
      <c r="M137" s="35">
        <f t="shared" si="16"/>
        <v>2400</v>
      </c>
      <c r="N137" s="37"/>
      <c r="O137" s="38"/>
      <c r="P137" s="39">
        <v>0</v>
      </c>
      <c r="Q137" s="39"/>
      <c r="R137" s="54"/>
      <c r="S137" s="32">
        <f t="shared" si="17"/>
        <v>0</v>
      </c>
      <c r="T137" s="40">
        <f t="shared" si="18"/>
        <v>0</v>
      </c>
      <c r="U137" s="41">
        <f t="shared" si="19"/>
        <v>0</v>
      </c>
    </row>
    <row r="138" spans="1:21" ht="14.25">
      <c r="A138" s="14" t="s">
        <v>54</v>
      </c>
      <c r="B138" s="46" t="s">
        <v>55</v>
      </c>
      <c r="C138" s="57">
        <v>6034</v>
      </c>
      <c r="D138" s="212"/>
      <c r="E138" s="216"/>
      <c r="F138" s="33" t="s">
        <v>219</v>
      </c>
      <c r="G138" s="33" t="s">
        <v>224</v>
      </c>
      <c r="H138" s="44">
        <v>6.0000000000000001E-3</v>
      </c>
      <c r="I138" s="35" t="s">
        <v>71</v>
      </c>
      <c r="J138" s="36">
        <f>+M138/160*H138</f>
        <v>0.09</v>
      </c>
      <c r="K138" s="35">
        <v>120</v>
      </c>
      <c r="L138" s="35">
        <v>20</v>
      </c>
      <c r="M138" s="35">
        <f t="shared" si="16"/>
        <v>2400</v>
      </c>
      <c r="N138" s="37"/>
      <c r="O138" s="38"/>
      <c r="P138" s="39">
        <v>0</v>
      </c>
      <c r="Q138" s="39"/>
      <c r="R138" s="54"/>
      <c r="S138" s="32">
        <f t="shared" si="17"/>
        <v>0</v>
      </c>
      <c r="T138" s="40">
        <f t="shared" si="18"/>
        <v>0</v>
      </c>
      <c r="U138" s="41">
        <f t="shared" si="19"/>
        <v>0</v>
      </c>
    </row>
    <row r="139" spans="1:21" ht="14.25">
      <c r="A139" s="14" t="s">
        <v>196</v>
      </c>
      <c r="B139" s="46" t="s">
        <v>55</v>
      </c>
      <c r="C139" s="32">
        <v>80912</v>
      </c>
      <c r="D139" s="191">
        <v>4562246980912</v>
      </c>
      <c r="E139" s="216" t="s">
        <v>225</v>
      </c>
      <c r="F139" s="33" t="s">
        <v>226</v>
      </c>
      <c r="G139" s="33" t="s">
        <v>227</v>
      </c>
      <c r="H139" s="49">
        <v>6.27</v>
      </c>
      <c r="I139" s="32" t="s">
        <v>24</v>
      </c>
      <c r="J139" s="36">
        <f>+H139/M140</f>
        <v>0.1045</v>
      </c>
      <c r="K139" s="35">
        <v>1</v>
      </c>
      <c r="L139" s="35">
        <v>1</v>
      </c>
      <c r="M139" s="35">
        <f t="shared" si="16"/>
        <v>1</v>
      </c>
      <c r="N139" s="37"/>
      <c r="O139" s="38"/>
      <c r="P139" s="39">
        <v>130</v>
      </c>
      <c r="Q139" s="39"/>
      <c r="R139" s="54"/>
      <c r="S139" s="32">
        <f t="shared" si="17"/>
        <v>0</v>
      </c>
      <c r="T139" s="40">
        <f t="shared" si="18"/>
        <v>0</v>
      </c>
      <c r="U139" s="41">
        <f t="shared" si="19"/>
        <v>130</v>
      </c>
    </row>
    <row r="140" spans="1:21" ht="14.25">
      <c r="A140" s="14" t="s">
        <v>196</v>
      </c>
      <c r="B140" s="46" t="s">
        <v>55</v>
      </c>
      <c r="C140" s="32">
        <v>80912</v>
      </c>
      <c r="D140" s="191"/>
      <c r="E140" s="216"/>
      <c r="F140" s="33" t="s">
        <v>226</v>
      </c>
      <c r="G140" s="33" t="s">
        <v>228</v>
      </c>
      <c r="H140" s="44">
        <v>0.14000000000000001</v>
      </c>
      <c r="I140" s="43" t="s">
        <v>27</v>
      </c>
      <c r="J140" s="36">
        <f>+H140</f>
        <v>0.14000000000000001</v>
      </c>
      <c r="K140" s="35">
        <v>60</v>
      </c>
      <c r="L140" s="35">
        <v>1</v>
      </c>
      <c r="M140" s="35">
        <f t="shared" si="16"/>
        <v>60</v>
      </c>
      <c r="N140" s="37"/>
      <c r="O140" s="38"/>
      <c r="P140" s="39">
        <v>7800</v>
      </c>
      <c r="Q140" s="39"/>
      <c r="R140" s="54"/>
      <c r="S140" s="32">
        <f t="shared" si="17"/>
        <v>0</v>
      </c>
      <c r="T140" s="40">
        <f t="shared" si="18"/>
        <v>0</v>
      </c>
      <c r="U140" s="41">
        <f t="shared" si="19"/>
        <v>7800</v>
      </c>
    </row>
    <row r="141" spans="1:21" ht="14.25">
      <c r="A141" s="14" t="s">
        <v>196</v>
      </c>
      <c r="B141" s="46" t="s">
        <v>55</v>
      </c>
      <c r="C141" s="55" t="s">
        <v>229</v>
      </c>
      <c r="D141" s="191" t="s">
        <v>230</v>
      </c>
      <c r="E141" s="222" t="s">
        <v>231</v>
      </c>
      <c r="F141" s="33" t="s">
        <v>232</v>
      </c>
      <c r="G141" s="33" t="s">
        <v>233</v>
      </c>
      <c r="H141" s="53">
        <v>8.5399999999999991</v>
      </c>
      <c r="I141" s="35" t="s">
        <v>24</v>
      </c>
      <c r="J141" s="36">
        <f>+H141/M143</f>
        <v>0.17791666666666664</v>
      </c>
      <c r="K141" s="35">
        <v>1</v>
      </c>
      <c r="L141" s="35">
        <v>1</v>
      </c>
      <c r="M141" s="35">
        <f t="shared" si="16"/>
        <v>1</v>
      </c>
      <c r="N141" s="37"/>
      <c r="O141" s="38"/>
      <c r="P141" s="39">
        <v>85</v>
      </c>
      <c r="Q141" s="39"/>
      <c r="R141" s="54"/>
      <c r="S141" s="32">
        <f t="shared" si="17"/>
        <v>0</v>
      </c>
      <c r="T141" s="40">
        <f t="shared" si="18"/>
        <v>0</v>
      </c>
      <c r="U141" s="41">
        <f t="shared" si="19"/>
        <v>85</v>
      </c>
    </row>
    <row r="142" spans="1:21" ht="14.25">
      <c r="A142" s="14" t="s">
        <v>196</v>
      </c>
      <c r="B142" s="46" t="s">
        <v>55</v>
      </c>
      <c r="C142" s="55" t="s">
        <v>229</v>
      </c>
      <c r="D142" s="191"/>
      <c r="E142" s="222"/>
      <c r="F142" s="33" t="s">
        <v>232</v>
      </c>
      <c r="G142" s="33" t="s">
        <v>234</v>
      </c>
      <c r="H142" s="44">
        <v>0.4</v>
      </c>
      <c r="I142" s="35" t="s">
        <v>24</v>
      </c>
      <c r="J142" s="36">
        <f>+H142/M143</f>
        <v>8.3333333333333332E-3</v>
      </c>
      <c r="K142" s="35">
        <v>1</v>
      </c>
      <c r="L142" s="35">
        <v>1</v>
      </c>
      <c r="M142" s="35">
        <f t="shared" si="16"/>
        <v>1</v>
      </c>
      <c r="N142" s="37"/>
      <c r="O142" s="38"/>
      <c r="P142" s="39">
        <v>85</v>
      </c>
      <c r="Q142" s="39"/>
      <c r="R142" s="54"/>
      <c r="S142" s="32">
        <f t="shared" si="17"/>
        <v>0</v>
      </c>
      <c r="T142" s="40">
        <f t="shared" si="18"/>
        <v>0</v>
      </c>
      <c r="U142" s="41">
        <f t="shared" si="19"/>
        <v>85</v>
      </c>
    </row>
    <row r="143" spans="1:21" ht="14.25">
      <c r="A143" s="14" t="s">
        <v>196</v>
      </c>
      <c r="B143" s="46" t="s">
        <v>55</v>
      </c>
      <c r="C143" s="55" t="s">
        <v>229</v>
      </c>
      <c r="D143" s="191"/>
      <c r="E143" s="222"/>
      <c r="F143" s="33" t="s">
        <v>232</v>
      </c>
      <c r="G143" s="33" t="s">
        <v>235</v>
      </c>
      <c r="H143" s="42">
        <v>0.18</v>
      </c>
      <c r="I143" s="43" t="s">
        <v>27</v>
      </c>
      <c r="J143" s="36">
        <f>+H143</f>
        <v>0.18</v>
      </c>
      <c r="K143" s="35">
        <v>48</v>
      </c>
      <c r="L143" s="35">
        <v>1</v>
      </c>
      <c r="M143" s="35">
        <f t="shared" si="16"/>
        <v>48</v>
      </c>
      <c r="N143" s="37"/>
      <c r="O143" s="38"/>
      <c r="P143" s="39">
        <v>2760</v>
      </c>
      <c r="Q143" s="39"/>
      <c r="R143" s="54"/>
      <c r="S143" s="32">
        <f t="shared" si="17"/>
        <v>0</v>
      </c>
      <c r="T143" s="40">
        <f t="shared" si="18"/>
        <v>0</v>
      </c>
      <c r="U143" s="41">
        <f t="shared" si="19"/>
        <v>2760</v>
      </c>
    </row>
    <row r="144" spans="1:21" ht="14.25">
      <c r="A144" s="14" t="s">
        <v>54</v>
      </c>
      <c r="B144" s="46" t="s">
        <v>55</v>
      </c>
      <c r="C144" s="32" t="s">
        <v>236</v>
      </c>
      <c r="D144" s="191">
        <v>4978446016083</v>
      </c>
      <c r="E144" s="192" t="s">
        <v>237</v>
      </c>
      <c r="F144" s="33" t="s">
        <v>238</v>
      </c>
      <c r="G144" s="33" t="s">
        <v>239</v>
      </c>
      <c r="H144" s="49">
        <v>6.61</v>
      </c>
      <c r="I144" s="35" t="s">
        <v>24</v>
      </c>
      <c r="J144" s="36">
        <f>+H144/M146</f>
        <v>2.7541666666666669E-2</v>
      </c>
      <c r="K144" s="35">
        <v>1</v>
      </c>
      <c r="L144" s="35">
        <v>1</v>
      </c>
      <c r="M144" s="35">
        <f t="shared" si="16"/>
        <v>1</v>
      </c>
      <c r="N144" s="37"/>
      <c r="O144" s="38"/>
      <c r="P144" s="39">
        <v>0</v>
      </c>
      <c r="Q144" s="39"/>
      <c r="R144" s="54"/>
      <c r="S144" s="32">
        <f t="shared" si="17"/>
        <v>0</v>
      </c>
      <c r="T144" s="40">
        <f t="shared" si="18"/>
        <v>0</v>
      </c>
      <c r="U144" s="41">
        <f t="shared" si="19"/>
        <v>0</v>
      </c>
    </row>
    <row r="145" spans="1:21" ht="14.25">
      <c r="A145" s="14" t="s">
        <v>54</v>
      </c>
      <c r="B145" s="46" t="s">
        <v>55</v>
      </c>
      <c r="C145" s="32" t="s">
        <v>236</v>
      </c>
      <c r="D145" s="191"/>
      <c r="E145" s="192"/>
      <c r="F145" s="33" t="s">
        <v>238</v>
      </c>
      <c r="G145" s="33" t="s">
        <v>240</v>
      </c>
      <c r="H145" s="34">
        <v>3.5000000000000003E-2</v>
      </c>
      <c r="I145" s="35" t="s">
        <v>24</v>
      </c>
      <c r="J145" s="36">
        <f>+H145/K146</f>
        <v>3.5000000000000005E-3</v>
      </c>
      <c r="K145" s="35">
        <v>1</v>
      </c>
      <c r="L145" s="35">
        <v>24</v>
      </c>
      <c r="M145" s="35">
        <f t="shared" si="16"/>
        <v>24</v>
      </c>
      <c r="N145" s="37"/>
      <c r="O145" s="38"/>
      <c r="P145" s="39">
        <v>450</v>
      </c>
      <c r="Q145" s="39"/>
      <c r="R145" s="54"/>
      <c r="S145" s="32">
        <f t="shared" si="17"/>
        <v>0</v>
      </c>
      <c r="T145" s="40">
        <f t="shared" si="18"/>
        <v>0</v>
      </c>
      <c r="U145" s="41">
        <f t="shared" si="19"/>
        <v>450</v>
      </c>
    </row>
    <row r="146" spans="1:21" ht="14.25">
      <c r="A146" s="14" t="s">
        <v>54</v>
      </c>
      <c r="B146" s="46" t="s">
        <v>55</v>
      </c>
      <c r="C146" s="32" t="s">
        <v>236</v>
      </c>
      <c r="D146" s="191"/>
      <c r="E146" s="192"/>
      <c r="F146" s="33" t="s">
        <v>238</v>
      </c>
      <c r="G146" s="33" t="s">
        <v>241</v>
      </c>
      <c r="H146" s="42">
        <v>0.115</v>
      </c>
      <c r="I146" s="43" t="s">
        <v>27</v>
      </c>
      <c r="J146" s="36">
        <f>+H146</f>
        <v>0.115</v>
      </c>
      <c r="K146" s="35">
        <v>10</v>
      </c>
      <c r="L146" s="35">
        <v>24</v>
      </c>
      <c r="M146" s="35">
        <f t="shared" si="16"/>
        <v>240</v>
      </c>
      <c r="N146" s="37"/>
      <c r="O146" s="38"/>
      <c r="P146" s="39">
        <v>1000</v>
      </c>
      <c r="Q146" s="39"/>
      <c r="R146" s="54"/>
      <c r="S146" s="32">
        <f t="shared" si="17"/>
        <v>0</v>
      </c>
      <c r="T146" s="40">
        <f t="shared" si="18"/>
        <v>0</v>
      </c>
      <c r="U146" s="41">
        <f t="shared" si="19"/>
        <v>1000</v>
      </c>
    </row>
    <row r="147" spans="1:21" ht="14.25">
      <c r="A147" s="14" t="s">
        <v>54</v>
      </c>
      <c r="B147" s="46" t="s">
        <v>55</v>
      </c>
      <c r="C147" s="32" t="s">
        <v>236</v>
      </c>
      <c r="D147" s="191"/>
      <c r="E147" s="192"/>
      <c r="F147" s="33" t="s">
        <v>238</v>
      </c>
      <c r="G147" s="33" t="s">
        <v>242</v>
      </c>
      <c r="H147" s="60">
        <v>0.18</v>
      </c>
      <c r="I147" s="43" t="s">
        <v>62</v>
      </c>
      <c r="J147" s="36">
        <f>+H147/K146</f>
        <v>1.7999999999999999E-2</v>
      </c>
      <c r="K147" s="35">
        <v>1</v>
      </c>
      <c r="L147" s="35">
        <v>24</v>
      </c>
      <c r="M147" s="35">
        <f t="shared" si="16"/>
        <v>24</v>
      </c>
      <c r="N147" s="37"/>
      <c r="O147" s="38"/>
      <c r="P147" s="39">
        <v>840</v>
      </c>
      <c r="Q147" s="39"/>
      <c r="R147" s="54"/>
      <c r="S147" s="32">
        <f t="shared" si="17"/>
        <v>0</v>
      </c>
      <c r="T147" s="40">
        <f t="shared" si="18"/>
        <v>0</v>
      </c>
      <c r="U147" s="41">
        <f t="shared" si="19"/>
        <v>840</v>
      </c>
    </row>
    <row r="148" spans="1:21" ht="14.25">
      <c r="A148" s="14" t="s">
        <v>54</v>
      </c>
      <c r="B148" s="46" t="s">
        <v>55</v>
      </c>
      <c r="C148" s="32" t="s">
        <v>236</v>
      </c>
      <c r="D148" s="191"/>
      <c r="E148" s="192"/>
      <c r="F148" s="33" t="s">
        <v>243</v>
      </c>
      <c r="G148" s="33" t="s">
        <v>244</v>
      </c>
      <c r="H148" s="44">
        <v>6.0000000000000001E-3</v>
      </c>
      <c r="I148" s="35" t="s">
        <v>71</v>
      </c>
      <c r="J148" s="36">
        <f>+M148/240*H148</f>
        <v>4.4999999999999998E-2</v>
      </c>
      <c r="K148" s="35">
        <v>75</v>
      </c>
      <c r="L148" s="35">
        <v>24</v>
      </c>
      <c r="M148" s="35">
        <f t="shared" si="16"/>
        <v>1800</v>
      </c>
      <c r="N148" s="37"/>
      <c r="O148" s="38"/>
      <c r="P148" s="39">
        <v>0</v>
      </c>
      <c r="Q148" s="39"/>
      <c r="R148" s="54"/>
      <c r="S148" s="32">
        <f t="shared" si="17"/>
        <v>0</v>
      </c>
      <c r="T148" s="40">
        <f t="shared" si="18"/>
        <v>0</v>
      </c>
      <c r="U148" s="41">
        <f t="shared" si="19"/>
        <v>0</v>
      </c>
    </row>
    <row r="149" spans="1:21" ht="14.25">
      <c r="A149" s="14" t="s">
        <v>54</v>
      </c>
      <c r="B149" s="46" t="s">
        <v>55</v>
      </c>
      <c r="C149" s="32" t="s">
        <v>236</v>
      </c>
      <c r="D149" s="191"/>
      <c r="E149" s="192"/>
      <c r="F149" s="33" t="s">
        <v>245</v>
      </c>
      <c r="G149" s="33" t="s">
        <v>246</v>
      </c>
      <c r="H149" s="44">
        <v>6.0000000000000001E-3</v>
      </c>
      <c r="I149" s="35" t="s">
        <v>71</v>
      </c>
      <c r="J149" s="36">
        <f>+M149/240*H149</f>
        <v>4.4999999999999998E-2</v>
      </c>
      <c r="K149" s="35">
        <v>75</v>
      </c>
      <c r="L149" s="35">
        <v>24</v>
      </c>
      <c r="M149" s="35">
        <f t="shared" si="16"/>
        <v>1800</v>
      </c>
      <c r="N149" s="37"/>
      <c r="O149" s="38"/>
      <c r="P149" s="39">
        <v>0</v>
      </c>
      <c r="Q149" s="39"/>
      <c r="R149" s="54"/>
      <c r="S149" s="32">
        <f t="shared" si="17"/>
        <v>0</v>
      </c>
      <c r="T149" s="40">
        <f t="shared" si="18"/>
        <v>0</v>
      </c>
      <c r="U149" s="41">
        <f t="shared" si="19"/>
        <v>0</v>
      </c>
    </row>
    <row r="150" spans="1:21" ht="14.25">
      <c r="A150" s="14" t="s">
        <v>54</v>
      </c>
      <c r="B150" s="31" t="s">
        <v>19</v>
      </c>
      <c r="C150" s="47" t="s">
        <v>247</v>
      </c>
      <c r="D150" s="191">
        <v>4978446009979</v>
      </c>
      <c r="E150" s="192" t="s">
        <v>248</v>
      </c>
      <c r="F150" s="33" t="s">
        <v>249</v>
      </c>
      <c r="G150" s="33" t="s">
        <v>250</v>
      </c>
      <c r="H150" s="49">
        <v>3.9</v>
      </c>
      <c r="I150" s="35" t="s">
        <v>24</v>
      </c>
      <c r="J150" s="36">
        <f>H150/M153</f>
        <v>1.95E-2</v>
      </c>
      <c r="K150" s="35">
        <v>1</v>
      </c>
      <c r="L150" s="35">
        <v>1</v>
      </c>
      <c r="M150" s="35">
        <f t="shared" si="16"/>
        <v>1</v>
      </c>
      <c r="N150" s="37"/>
      <c r="O150" s="38"/>
      <c r="P150" s="39">
        <v>40</v>
      </c>
      <c r="Q150" s="39"/>
      <c r="R150" s="54"/>
      <c r="S150" s="32">
        <f t="shared" si="17"/>
        <v>0</v>
      </c>
      <c r="T150" s="40">
        <f t="shared" si="18"/>
        <v>0</v>
      </c>
      <c r="U150" s="41">
        <f t="shared" si="19"/>
        <v>40</v>
      </c>
    </row>
    <row r="151" spans="1:21" ht="14.25">
      <c r="A151" s="14" t="s">
        <v>54</v>
      </c>
      <c r="B151" s="31" t="s">
        <v>19</v>
      </c>
      <c r="C151" s="32" t="s">
        <v>247</v>
      </c>
      <c r="D151" s="191"/>
      <c r="E151" s="192"/>
      <c r="F151" s="33" t="s">
        <v>249</v>
      </c>
      <c r="G151" s="33" t="s">
        <v>251</v>
      </c>
      <c r="H151" s="34">
        <v>0.34</v>
      </c>
      <c r="I151" s="35" t="s">
        <v>24</v>
      </c>
      <c r="J151" s="36">
        <f>H151/K153</f>
        <v>3.4000000000000002E-2</v>
      </c>
      <c r="K151" s="35">
        <v>1</v>
      </c>
      <c r="L151" s="35">
        <v>20</v>
      </c>
      <c r="M151" s="35">
        <f t="shared" si="16"/>
        <v>20</v>
      </c>
      <c r="N151" s="37"/>
      <c r="O151" s="38"/>
      <c r="P151" s="39">
        <v>800</v>
      </c>
      <c r="Q151" s="39"/>
      <c r="R151" s="54"/>
      <c r="S151" s="32">
        <f t="shared" si="17"/>
        <v>0</v>
      </c>
      <c r="T151" s="40">
        <f t="shared" si="18"/>
        <v>0</v>
      </c>
      <c r="U151" s="41">
        <f t="shared" si="19"/>
        <v>800</v>
      </c>
    </row>
    <row r="152" spans="1:21" ht="14.25">
      <c r="A152" s="61" t="s">
        <v>54</v>
      </c>
      <c r="B152" s="31" t="s">
        <v>19</v>
      </c>
      <c r="C152" s="32" t="s">
        <v>247</v>
      </c>
      <c r="D152" s="191"/>
      <c r="E152" s="192"/>
      <c r="F152" s="33" t="s">
        <v>249</v>
      </c>
      <c r="G152" s="33" t="s">
        <v>252</v>
      </c>
      <c r="H152" s="34">
        <v>3.5000000000000003E-2</v>
      </c>
      <c r="I152" s="35" t="s">
        <v>24</v>
      </c>
      <c r="J152" s="36">
        <f>H152/K153</f>
        <v>3.5000000000000005E-3</v>
      </c>
      <c r="K152" s="35">
        <v>1</v>
      </c>
      <c r="L152" s="35">
        <v>20</v>
      </c>
      <c r="M152" s="35">
        <f t="shared" si="16"/>
        <v>20</v>
      </c>
      <c r="N152" s="37"/>
      <c r="O152" s="38"/>
      <c r="P152" s="39">
        <v>456</v>
      </c>
      <c r="Q152" s="39"/>
      <c r="R152" s="54"/>
      <c r="S152" s="32">
        <f t="shared" si="17"/>
        <v>0</v>
      </c>
      <c r="T152" s="40">
        <f t="shared" si="18"/>
        <v>0</v>
      </c>
      <c r="U152" s="41">
        <f t="shared" si="19"/>
        <v>456</v>
      </c>
    </row>
    <row r="153" spans="1:21" ht="14.25">
      <c r="A153" s="14" t="s">
        <v>54</v>
      </c>
      <c r="B153" s="31" t="s">
        <v>19</v>
      </c>
      <c r="C153" s="32" t="s">
        <v>247</v>
      </c>
      <c r="D153" s="191"/>
      <c r="E153" s="192"/>
      <c r="F153" s="33" t="s">
        <v>249</v>
      </c>
      <c r="G153" s="33" t="s">
        <v>253</v>
      </c>
      <c r="H153" s="53">
        <v>8.5000000000000006E-2</v>
      </c>
      <c r="I153" s="43" t="s">
        <v>27</v>
      </c>
      <c r="J153" s="36">
        <f>+H153</f>
        <v>8.5000000000000006E-2</v>
      </c>
      <c r="K153" s="35">
        <v>10</v>
      </c>
      <c r="L153" s="35">
        <v>20</v>
      </c>
      <c r="M153" s="35">
        <f t="shared" si="16"/>
        <v>200</v>
      </c>
      <c r="N153" s="37"/>
      <c r="O153" s="38"/>
      <c r="P153" s="39">
        <v>11400</v>
      </c>
      <c r="Q153" s="39"/>
      <c r="R153" s="54"/>
      <c r="S153" s="32">
        <f t="shared" si="17"/>
        <v>0</v>
      </c>
      <c r="T153" s="40">
        <f t="shared" si="18"/>
        <v>0</v>
      </c>
      <c r="U153" s="41">
        <f t="shared" si="19"/>
        <v>11400</v>
      </c>
    </row>
    <row r="154" spans="1:21" ht="14.25">
      <c r="A154" s="14" t="s">
        <v>54</v>
      </c>
      <c r="B154" s="31" t="s">
        <v>19</v>
      </c>
      <c r="C154" s="32" t="s">
        <v>247</v>
      </c>
      <c r="D154" s="191"/>
      <c r="E154" s="192"/>
      <c r="F154" s="33" t="s">
        <v>249</v>
      </c>
      <c r="G154" s="33" t="s">
        <v>254</v>
      </c>
      <c r="H154" s="44"/>
      <c r="I154" s="35" t="s">
        <v>30</v>
      </c>
      <c r="J154" s="36">
        <f>+M154/M153*H154</f>
        <v>0</v>
      </c>
      <c r="K154" s="35">
        <v>80</v>
      </c>
      <c r="L154" s="35">
        <v>1</v>
      </c>
      <c r="M154" s="35">
        <f t="shared" si="16"/>
        <v>80</v>
      </c>
      <c r="N154" s="37"/>
      <c r="O154" s="38"/>
      <c r="P154" s="39">
        <v>0</v>
      </c>
      <c r="Q154" s="39"/>
      <c r="R154" s="54"/>
      <c r="S154" s="32">
        <f t="shared" si="17"/>
        <v>0</v>
      </c>
      <c r="T154" s="40">
        <f t="shared" si="18"/>
        <v>0</v>
      </c>
      <c r="U154" s="41">
        <f t="shared" si="19"/>
        <v>0</v>
      </c>
    </row>
    <row r="155" spans="1:21" ht="14.25">
      <c r="A155" s="14" t="s">
        <v>54</v>
      </c>
      <c r="B155" s="31" t="s">
        <v>19</v>
      </c>
      <c r="C155" s="32" t="s">
        <v>247</v>
      </c>
      <c r="D155" s="191"/>
      <c r="E155" s="192"/>
      <c r="F155" s="33" t="s">
        <v>249</v>
      </c>
      <c r="G155" s="33" t="s">
        <v>255</v>
      </c>
      <c r="H155" s="44"/>
      <c r="I155" s="35" t="s">
        <v>30</v>
      </c>
      <c r="J155" s="36">
        <v>0</v>
      </c>
      <c r="K155" s="35">
        <v>60</v>
      </c>
      <c r="L155" s="35">
        <v>1</v>
      </c>
      <c r="M155" s="35">
        <f t="shared" si="16"/>
        <v>60</v>
      </c>
      <c r="N155" s="37"/>
      <c r="O155" s="38"/>
      <c r="P155" s="39">
        <v>0</v>
      </c>
      <c r="Q155" s="39"/>
      <c r="R155" s="54"/>
      <c r="S155" s="32">
        <f t="shared" si="17"/>
        <v>0</v>
      </c>
      <c r="T155" s="40">
        <f t="shared" si="18"/>
        <v>0</v>
      </c>
      <c r="U155" s="41">
        <f t="shared" si="19"/>
        <v>0</v>
      </c>
    </row>
    <row r="156" spans="1:21" ht="14.25">
      <c r="A156" s="14" t="s">
        <v>54</v>
      </c>
      <c r="B156" s="31" t="s">
        <v>19</v>
      </c>
      <c r="C156" s="32" t="s">
        <v>247</v>
      </c>
      <c r="D156" s="191"/>
      <c r="E156" s="192"/>
      <c r="F156" s="33" t="s">
        <v>249</v>
      </c>
      <c r="G156" s="33" t="s">
        <v>256</v>
      </c>
      <c r="H156" s="44"/>
      <c r="I156" s="35" t="s">
        <v>30</v>
      </c>
      <c r="J156" s="36">
        <f>+M156/M154*H156</f>
        <v>0</v>
      </c>
      <c r="K156" s="35">
        <v>60</v>
      </c>
      <c r="L156" s="35">
        <v>1</v>
      </c>
      <c r="M156" s="35">
        <f t="shared" si="16"/>
        <v>60</v>
      </c>
      <c r="N156" s="37"/>
      <c r="O156" s="38"/>
      <c r="P156" s="39">
        <v>0</v>
      </c>
      <c r="Q156" s="39"/>
      <c r="R156" s="54"/>
      <c r="S156" s="32">
        <f t="shared" si="17"/>
        <v>0</v>
      </c>
      <c r="T156" s="40">
        <f t="shared" si="18"/>
        <v>0</v>
      </c>
      <c r="U156" s="41">
        <f t="shared" si="19"/>
        <v>0</v>
      </c>
    </row>
    <row r="157" spans="1:21" ht="14.25">
      <c r="A157" s="14" t="s">
        <v>196</v>
      </c>
      <c r="B157" s="31" t="s">
        <v>19</v>
      </c>
      <c r="C157" s="32">
        <v>476228</v>
      </c>
      <c r="D157" s="191">
        <v>4580321476228</v>
      </c>
      <c r="E157" s="192" t="s">
        <v>257</v>
      </c>
      <c r="F157" s="33" t="s">
        <v>249</v>
      </c>
      <c r="G157" s="33" t="s">
        <v>250</v>
      </c>
      <c r="H157" s="49">
        <v>3.9</v>
      </c>
      <c r="I157" s="35" t="s">
        <v>24</v>
      </c>
      <c r="J157" s="36">
        <f>+H157/M159</f>
        <v>1.95E-2</v>
      </c>
      <c r="K157" s="35">
        <v>1</v>
      </c>
      <c r="L157" s="35">
        <v>1</v>
      </c>
      <c r="M157" s="35">
        <f t="shared" si="16"/>
        <v>1</v>
      </c>
      <c r="N157" s="37"/>
      <c r="O157" s="38"/>
      <c r="P157" s="39">
        <v>0</v>
      </c>
      <c r="Q157" s="39"/>
      <c r="R157" s="54"/>
      <c r="S157" s="32">
        <f t="shared" si="17"/>
        <v>0</v>
      </c>
      <c r="T157" s="40">
        <f t="shared" si="18"/>
        <v>0</v>
      </c>
      <c r="U157" s="41">
        <f t="shared" si="19"/>
        <v>0</v>
      </c>
    </row>
    <row r="158" spans="1:21" ht="14.25">
      <c r="A158" s="14" t="s">
        <v>196</v>
      </c>
      <c r="B158" s="31" t="s">
        <v>19</v>
      </c>
      <c r="C158" s="32">
        <v>476228</v>
      </c>
      <c r="D158" s="191"/>
      <c r="E158" s="192"/>
      <c r="F158" s="33" t="s">
        <v>249</v>
      </c>
      <c r="G158" s="33" t="s">
        <v>251</v>
      </c>
      <c r="H158" s="34">
        <v>0.34</v>
      </c>
      <c r="I158" s="35" t="s">
        <v>24</v>
      </c>
      <c r="J158" s="36">
        <f>+H158/K159</f>
        <v>3.4000000000000002E-2</v>
      </c>
      <c r="K158" s="35">
        <v>1</v>
      </c>
      <c r="L158" s="35">
        <v>20</v>
      </c>
      <c r="M158" s="35">
        <f t="shared" si="16"/>
        <v>20</v>
      </c>
      <c r="N158" s="37"/>
      <c r="O158" s="38"/>
      <c r="P158" s="39">
        <v>0</v>
      </c>
      <c r="Q158" s="39"/>
      <c r="R158" s="54"/>
      <c r="S158" s="32">
        <f t="shared" si="17"/>
        <v>0</v>
      </c>
      <c r="T158" s="40">
        <f t="shared" si="18"/>
        <v>0</v>
      </c>
      <c r="U158" s="41">
        <f t="shared" si="19"/>
        <v>0</v>
      </c>
    </row>
    <row r="159" spans="1:21" ht="14.25">
      <c r="A159" s="14" t="s">
        <v>196</v>
      </c>
      <c r="B159" s="31" t="s">
        <v>19</v>
      </c>
      <c r="C159" s="32">
        <v>476228</v>
      </c>
      <c r="D159" s="191"/>
      <c r="E159" s="192"/>
      <c r="F159" s="33" t="s">
        <v>249</v>
      </c>
      <c r="G159" s="33" t="s">
        <v>258</v>
      </c>
      <c r="H159" s="44">
        <v>0.03</v>
      </c>
      <c r="I159" s="35" t="s">
        <v>147</v>
      </c>
      <c r="J159" s="36">
        <f>+H159</f>
        <v>0.03</v>
      </c>
      <c r="K159" s="35">
        <v>10</v>
      </c>
      <c r="L159" s="35">
        <v>20</v>
      </c>
      <c r="M159" s="35">
        <f t="shared" si="16"/>
        <v>200</v>
      </c>
      <c r="N159" s="37"/>
      <c r="O159" s="38"/>
      <c r="P159" s="39">
        <v>0</v>
      </c>
      <c r="Q159" s="39"/>
      <c r="R159" s="54"/>
      <c r="S159" s="32">
        <f t="shared" si="17"/>
        <v>0</v>
      </c>
      <c r="T159" s="40">
        <f t="shared" si="18"/>
        <v>0</v>
      </c>
      <c r="U159" s="41">
        <f t="shared" si="19"/>
        <v>0</v>
      </c>
    </row>
    <row r="160" spans="1:21" ht="14.25">
      <c r="A160" s="14" t="s">
        <v>196</v>
      </c>
      <c r="B160" s="31" t="s">
        <v>19</v>
      </c>
      <c r="C160" s="32">
        <v>476228</v>
      </c>
      <c r="D160" s="191"/>
      <c r="E160" s="192"/>
      <c r="F160" s="33" t="s">
        <v>249</v>
      </c>
      <c r="G160" s="33" t="s">
        <v>259</v>
      </c>
      <c r="H160" s="44">
        <v>3.5000000000000003E-2</v>
      </c>
      <c r="I160" s="35" t="s">
        <v>24</v>
      </c>
      <c r="J160" s="36">
        <f>+H160</f>
        <v>3.5000000000000003E-2</v>
      </c>
      <c r="K160" s="35">
        <v>10</v>
      </c>
      <c r="L160" s="35">
        <v>20</v>
      </c>
      <c r="M160" s="35">
        <f t="shared" si="16"/>
        <v>200</v>
      </c>
      <c r="N160" s="37"/>
      <c r="O160" s="38"/>
      <c r="P160" s="39">
        <v>960</v>
      </c>
      <c r="Q160" s="39"/>
      <c r="R160" s="54"/>
      <c r="S160" s="32">
        <f t="shared" si="17"/>
        <v>0</v>
      </c>
      <c r="T160" s="40">
        <f t="shared" si="18"/>
        <v>0</v>
      </c>
      <c r="U160" s="41">
        <f t="shared" si="19"/>
        <v>960</v>
      </c>
    </row>
    <row r="161" spans="1:21" ht="14.25">
      <c r="A161" s="14" t="s">
        <v>196</v>
      </c>
      <c r="B161" s="31" t="s">
        <v>19</v>
      </c>
      <c r="C161" s="32">
        <v>476228</v>
      </c>
      <c r="D161" s="191"/>
      <c r="E161" s="192"/>
      <c r="F161" s="33" t="s">
        <v>249</v>
      </c>
      <c r="G161" s="33" t="s">
        <v>252</v>
      </c>
      <c r="H161" s="44">
        <v>0.18</v>
      </c>
      <c r="I161" s="35" t="s">
        <v>260</v>
      </c>
      <c r="J161" s="36">
        <v>1.7999999999999999E-2</v>
      </c>
      <c r="K161" s="35">
        <v>1</v>
      </c>
      <c r="L161" s="35">
        <v>20</v>
      </c>
      <c r="M161" s="35">
        <f t="shared" si="16"/>
        <v>20</v>
      </c>
      <c r="N161" s="37"/>
      <c r="O161" s="38"/>
      <c r="P161" s="39">
        <v>0</v>
      </c>
      <c r="Q161" s="39"/>
      <c r="R161" s="54"/>
      <c r="S161" s="32">
        <f t="shared" si="17"/>
        <v>0</v>
      </c>
      <c r="T161" s="40">
        <f t="shared" si="18"/>
        <v>0</v>
      </c>
      <c r="U161" s="41">
        <f t="shared" si="19"/>
        <v>0</v>
      </c>
    </row>
    <row r="162" spans="1:21" ht="14.25">
      <c r="A162" s="14" t="s">
        <v>196</v>
      </c>
      <c r="B162" s="31" t="s">
        <v>19</v>
      </c>
      <c r="C162" s="32">
        <v>476228</v>
      </c>
      <c r="D162" s="191"/>
      <c r="E162" s="192"/>
      <c r="F162" s="33" t="s">
        <v>249</v>
      </c>
      <c r="G162" s="33" t="s">
        <v>261</v>
      </c>
      <c r="H162" s="44">
        <v>0.4</v>
      </c>
      <c r="I162" s="35" t="s">
        <v>260</v>
      </c>
      <c r="J162" s="36">
        <f>+H162/M159</f>
        <v>2E-3</v>
      </c>
      <c r="K162" s="35">
        <v>1</v>
      </c>
      <c r="L162" s="35">
        <v>2</v>
      </c>
      <c r="M162" s="35">
        <f t="shared" si="16"/>
        <v>2</v>
      </c>
      <c r="N162" s="37"/>
      <c r="O162" s="38"/>
      <c r="P162" s="39">
        <v>0</v>
      </c>
      <c r="Q162" s="39"/>
      <c r="R162" s="54"/>
      <c r="S162" s="32">
        <f t="shared" si="17"/>
        <v>0</v>
      </c>
      <c r="T162" s="40">
        <f t="shared" si="18"/>
        <v>0</v>
      </c>
      <c r="U162" s="41">
        <f t="shared" si="19"/>
        <v>0</v>
      </c>
    </row>
    <row r="163" spans="1:21" ht="14.25">
      <c r="A163" s="14" t="s">
        <v>196</v>
      </c>
      <c r="B163" s="31" t="s">
        <v>19</v>
      </c>
      <c r="C163" s="32">
        <v>476228</v>
      </c>
      <c r="D163" s="191"/>
      <c r="E163" s="192"/>
      <c r="F163" s="33" t="s">
        <v>249</v>
      </c>
      <c r="G163" s="33" t="s">
        <v>254</v>
      </c>
      <c r="H163" s="44"/>
      <c r="I163" s="35" t="s">
        <v>30</v>
      </c>
      <c r="J163" s="36">
        <f t="shared" ref="J163:J165" si="20">+M163/200*H163</f>
        <v>0</v>
      </c>
      <c r="K163" s="35">
        <v>80</v>
      </c>
      <c r="L163" s="35">
        <v>1</v>
      </c>
      <c r="M163" s="35">
        <f t="shared" si="16"/>
        <v>80</v>
      </c>
      <c r="N163" s="37"/>
      <c r="O163" s="38"/>
      <c r="P163" s="39">
        <v>0</v>
      </c>
      <c r="Q163" s="39"/>
      <c r="R163" s="54"/>
      <c r="S163" s="32">
        <f t="shared" si="17"/>
        <v>0</v>
      </c>
      <c r="T163" s="40">
        <f t="shared" si="18"/>
        <v>0</v>
      </c>
      <c r="U163" s="41">
        <f t="shared" si="19"/>
        <v>0</v>
      </c>
    </row>
    <row r="164" spans="1:21" ht="14.25">
      <c r="A164" s="14" t="s">
        <v>196</v>
      </c>
      <c r="B164" s="31" t="s">
        <v>19</v>
      </c>
      <c r="C164" s="32">
        <v>476228</v>
      </c>
      <c r="D164" s="191"/>
      <c r="E164" s="192"/>
      <c r="F164" s="33" t="s">
        <v>249</v>
      </c>
      <c r="G164" s="33" t="s">
        <v>255</v>
      </c>
      <c r="H164" s="44"/>
      <c r="I164" s="35" t="s">
        <v>30</v>
      </c>
      <c r="J164" s="36">
        <f t="shared" si="20"/>
        <v>0</v>
      </c>
      <c r="K164" s="35">
        <v>60</v>
      </c>
      <c r="L164" s="35">
        <v>1</v>
      </c>
      <c r="M164" s="35">
        <f t="shared" si="16"/>
        <v>60</v>
      </c>
      <c r="N164" s="37"/>
      <c r="O164" s="38"/>
      <c r="P164" s="39">
        <v>0</v>
      </c>
      <c r="Q164" s="39"/>
      <c r="R164" s="54"/>
      <c r="S164" s="32">
        <f t="shared" si="17"/>
        <v>0</v>
      </c>
      <c r="T164" s="40">
        <f t="shared" si="18"/>
        <v>0</v>
      </c>
      <c r="U164" s="41">
        <f t="shared" si="19"/>
        <v>0</v>
      </c>
    </row>
    <row r="165" spans="1:21" ht="14.25">
      <c r="A165" s="14" t="s">
        <v>196</v>
      </c>
      <c r="B165" s="31" t="s">
        <v>19</v>
      </c>
      <c r="C165" s="32">
        <v>476228</v>
      </c>
      <c r="D165" s="191"/>
      <c r="E165" s="192"/>
      <c r="F165" s="33" t="s">
        <v>249</v>
      </c>
      <c r="G165" s="33" t="s">
        <v>256</v>
      </c>
      <c r="H165" s="44"/>
      <c r="I165" s="35" t="s">
        <v>30</v>
      </c>
      <c r="J165" s="36">
        <f t="shared" si="20"/>
        <v>0</v>
      </c>
      <c r="K165" s="35">
        <v>60</v>
      </c>
      <c r="L165" s="35">
        <v>1</v>
      </c>
      <c r="M165" s="35">
        <f t="shared" si="16"/>
        <v>60</v>
      </c>
      <c r="N165" s="37"/>
      <c r="O165" s="38"/>
      <c r="P165" s="39">
        <v>0</v>
      </c>
      <c r="Q165" s="39"/>
      <c r="R165" s="54"/>
      <c r="S165" s="32">
        <f t="shared" si="17"/>
        <v>0</v>
      </c>
      <c r="T165" s="40">
        <f t="shared" si="18"/>
        <v>0</v>
      </c>
      <c r="U165" s="41">
        <f t="shared" si="19"/>
        <v>0</v>
      </c>
    </row>
    <row r="166" spans="1:21" ht="14.25">
      <c r="A166" s="14" t="s">
        <v>54</v>
      </c>
      <c r="B166" s="31" t="s">
        <v>19</v>
      </c>
      <c r="C166" s="32" t="s">
        <v>262</v>
      </c>
      <c r="D166" s="191">
        <v>4978446009993</v>
      </c>
      <c r="E166" s="192" t="s">
        <v>263</v>
      </c>
      <c r="F166" s="33" t="s">
        <v>264</v>
      </c>
      <c r="G166" s="33" t="s">
        <v>265</v>
      </c>
      <c r="H166" s="49">
        <v>4.8899999999999997</v>
      </c>
      <c r="I166" s="35" t="s">
        <v>24</v>
      </c>
      <c r="J166" s="36">
        <f>+H166/M169</f>
        <v>2.445E-2</v>
      </c>
      <c r="K166" s="35">
        <v>1</v>
      </c>
      <c r="L166" s="35">
        <v>1</v>
      </c>
      <c r="M166" s="35">
        <f t="shared" si="16"/>
        <v>1</v>
      </c>
      <c r="N166" s="37"/>
      <c r="O166" s="38"/>
      <c r="P166" s="39">
        <v>5</v>
      </c>
      <c r="Q166" s="39"/>
      <c r="R166" s="54"/>
      <c r="S166" s="32">
        <f t="shared" si="17"/>
        <v>0</v>
      </c>
      <c r="T166" s="40">
        <f t="shared" si="18"/>
        <v>0</v>
      </c>
      <c r="U166" s="41">
        <f t="shared" si="19"/>
        <v>5</v>
      </c>
    </row>
    <row r="167" spans="1:21" ht="14.25">
      <c r="A167" s="14" t="s">
        <v>54</v>
      </c>
      <c r="B167" s="31" t="s">
        <v>19</v>
      </c>
      <c r="C167" s="32" t="s">
        <v>262</v>
      </c>
      <c r="D167" s="191"/>
      <c r="E167" s="192"/>
      <c r="F167" s="33" t="s">
        <v>264</v>
      </c>
      <c r="G167" s="33" t="s">
        <v>266</v>
      </c>
      <c r="H167" s="34">
        <v>0.4</v>
      </c>
      <c r="I167" s="35" t="s">
        <v>24</v>
      </c>
      <c r="J167" s="36">
        <f>+H167/K169</f>
        <v>0.04</v>
      </c>
      <c r="K167" s="35">
        <v>1</v>
      </c>
      <c r="L167" s="35">
        <v>20</v>
      </c>
      <c r="M167" s="35">
        <f t="shared" si="16"/>
        <v>20</v>
      </c>
      <c r="N167" s="37"/>
      <c r="O167" s="38"/>
      <c r="P167" s="39">
        <v>106</v>
      </c>
      <c r="Q167" s="39"/>
      <c r="R167" s="54"/>
      <c r="S167" s="32">
        <f t="shared" si="17"/>
        <v>0</v>
      </c>
      <c r="T167" s="40">
        <f t="shared" si="18"/>
        <v>0</v>
      </c>
      <c r="U167" s="41">
        <f t="shared" si="19"/>
        <v>106</v>
      </c>
    </row>
    <row r="168" spans="1:21" ht="14.25">
      <c r="A168" s="14" t="s">
        <v>54</v>
      </c>
      <c r="B168" s="31" t="s">
        <v>19</v>
      </c>
      <c r="C168" s="32" t="s">
        <v>262</v>
      </c>
      <c r="D168" s="191"/>
      <c r="E168" s="192"/>
      <c r="F168" s="33" t="s">
        <v>264</v>
      </c>
      <c r="G168" s="33" t="s">
        <v>267</v>
      </c>
      <c r="H168" s="34">
        <v>3.5000000000000003E-2</v>
      </c>
      <c r="I168" s="35" t="s">
        <v>24</v>
      </c>
      <c r="J168" s="36">
        <f>+H168/K169</f>
        <v>3.5000000000000005E-3</v>
      </c>
      <c r="K168" s="35">
        <v>1</v>
      </c>
      <c r="L168" s="35">
        <v>20</v>
      </c>
      <c r="M168" s="35">
        <f t="shared" si="16"/>
        <v>20</v>
      </c>
      <c r="N168" s="37"/>
      <c r="O168" s="38"/>
      <c r="P168" s="39">
        <v>160</v>
      </c>
      <c r="Q168" s="39"/>
      <c r="R168" s="54"/>
      <c r="S168" s="32">
        <f t="shared" si="17"/>
        <v>0</v>
      </c>
      <c r="T168" s="40">
        <f t="shared" si="18"/>
        <v>0</v>
      </c>
      <c r="U168" s="41">
        <f t="shared" si="19"/>
        <v>160</v>
      </c>
    </row>
    <row r="169" spans="1:21" ht="14.25">
      <c r="A169" s="14" t="s">
        <v>54</v>
      </c>
      <c r="B169" s="31" t="s">
        <v>19</v>
      </c>
      <c r="C169" s="32" t="s">
        <v>262</v>
      </c>
      <c r="D169" s="191"/>
      <c r="E169" s="192"/>
      <c r="F169" s="33" t="s">
        <v>264</v>
      </c>
      <c r="G169" s="33" t="s">
        <v>268</v>
      </c>
      <c r="H169" s="42">
        <v>3.9E-2</v>
      </c>
      <c r="I169" s="35" t="s">
        <v>24</v>
      </c>
      <c r="J169" s="36">
        <f>+H169</f>
        <v>3.9E-2</v>
      </c>
      <c r="K169" s="35">
        <v>10</v>
      </c>
      <c r="L169" s="35">
        <v>20</v>
      </c>
      <c r="M169" s="35">
        <f t="shared" si="16"/>
        <v>200</v>
      </c>
      <c r="N169" s="37"/>
      <c r="O169" s="38"/>
      <c r="P169" s="39">
        <v>2320</v>
      </c>
      <c r="Q169" s="39"/>
      <c r="R169" s="54"/>
      <c r="S169" s="32">
        <f t="shared" si="17"/>
        <v>0</v>
      </c>
      <c r="T169" s="40">
        <f t="shared" si="18"/>
        <v>0</v>
      </c>
      <c r="U169" s="41">
        <f t="shared" si="19"/>
        <v>2320</v>
      </c>
    </row>
    <row r="170" spans="1:21" ht="14.25">
      <c r="A170" s="14" t="s">
        <v>54</v>
      </c>
      <c r="B170" s="31" t="s">
        <v>19</v>
      </c>
      <c r="C170" s="32" t="s">
        <v>262</v>
      </c>
      <c r="D170" s="191"/>
      <c r="E170" s="192"/>
      <c r="F170" s="33" t="s">
        <v>264</v>
      </c>
      <c r="G170" s="33" t="s">
        <v>269</v>
      </c>
      <c r="H170" s="42">
        <v>0.09</v>
      </c>
      <c r="I170" s="43" t="s">
        <v>27</v>
      </c>
      <c r="J170" s="36">
        <f>+H170</f>
        <v>0.09</v>
      </c>
      <c r="K170" s="35">
        <v>10</v>
      </c>
      <c r="L170" s="35">
        <v>20</v>
      </c>
      <c r="M170" s="35">
        <f t="shared" si="16"/>
        <v>200</v>
      </c>
      <c r="N170" s="37"/>
      <c r="O170" s="38"/>
      <c r="P170" s="39">
        <v>1600</v>
      </c>
      <c r="Q170" s="39"/>
      <c r="R170" s="54"/>
      <c r="S170" s="32">
        <f t="shared" si="17"/>
        <v>0</v>
      </c>
      <c r="T170" s="40">
        <f t="shared" si="18"/>
        <v>0</v>
      </c>
      <c r="U170" s="41">
        <f t="shared" si="19"/>
        <v>1600</v>
      </c>
    </row>
    <row r="171" spans="1:21" ht="14.25">
      <c r="A171" s="14" t="s">
        <v>54</v>
      </c>
      <c r="B171" s="31" t="s">
        <v>19</v>
      </c>
      <c r="C171" s="32" t="s">
        <v>262</v>
      </c>
      <c r="D171" s="191"/>
      <c r="E171" s="192"/>
      <c r="F171" s="33" t="s">
        <v>264</v>
      </c>
      <c r="G171" s="33" t="s">
        <v>270</v>
      </c>
      <c r="H171" s="62"/>
      <c r="I171" s="35" t="s">
        <v>30</v>
      </c>
      <c r="J171" s="36">
        <f t="shared" ref="J171:J173" si="21">+M171/200*H171</f>
        <v>0</v>
      </c>
      <c r="K171" s="35">
        <v>5</v>
      </c>
      <c r="L171" s="35">
        <v>20</v>
      </c>
      <c r="M171" s="35">
        <f t="shared" si="16"/>
        <v>100</v>
      </c>
      <c r="N171" s="37"/>
      <c r="O171" s="38"/>
      <c r="P171" s="39">
        <v>0</v>
      </c>
      <c r="Q171" s="39"/>
      <c r="R171" s="54"/>
      <c r="S171" s="32">
        <f t="shared" si="17"/>
        <v>0</v>
      </c>
      <c r="T171" s="40">
        <f t="shared" si="18"/>
        <v>0</v>
      </c>
      <c r="U171" s="41">
        <f t="shared" si="19"/>
        <v>0</v>
      </c>
    </row>
    <row r="172" spans="1:21" ht="14.25">
      <c r="A172" s="14" t="s">
        <v>54</v>
      </c>
      <c r="B172" s="31" t="s">
        <v>19</v>
      </c>
      <c r="C172" s="32" t="s">
        <v>262</v>
      </c>
      <c r="D172" s="191"/>
      <c r="E172" s="192"/>
      <c r="F172" s="33" t="s">
        <v>264</v>
      </c>
      <c r="G172" s="33" t="s">
        <v>271</v>
      </c>
      <c r="H172" s="62"/>
      <c r="I172" s="35" t="s">
        <v>30</v>
      </c>
      <c r="J172" s="36">
        <f t="shared" si="21"/>
        <v>0</v>
      </c>
      <c r="K172" s="35">
        <v>5</v>
      </c>
      <c r="L172" s="35">
        <v>20</v>
      </c>
      <c r="M172" s="35">
        <f t="shared" si="16"/>
        <v>100</v>
      </c>
      <c r="N172" s="37"/>
      <c r="O172" s="38"/>
      <c r="P172" s="39">
        <v>0</v>
      </c>
      <c r="Q172" s="39"/>
      <c r="R172" s="54"/>
      <c r="S172" s="32">
        <f t="shared" si="17"/>
        <v>0</v>
      </c>
      <c r="T172" s="40">
        <f t="shared" si="18"/>
        <v>0</v>
      </c>
      <c r="U172" s="41">
        <f t="shared" si="19"/>
        <v>0</v>
      </c>
    </row>
    <row r="173" spans="1:21" ht="14.25">
      <c r="A173" s="14" t="s">
        <v>54</v>
      </c>
      <c r="B173" s="31" t="s">
        <v>19</v>
      </c>
      <c r="C173" s="32" t="s">
        <v>262</v>
      </c>
      <c r="D173" s="191"/>
      <c r="E173" s="192"/>
      <c r="F173" s="59" t="s">
        <v>264</v>
      </c>
      <c r="G173" s="59" t="s">
        <v>272</v>
      </c>
      <c r="H173" s="62"/>
      <c r="I173" s="35" t="s">
        <v>30</v>
      </c>
      <c r="J173" s="36">
        <f t="shared" si="21"/>
        <v>0</v>
      </c>
      <c r="K173" s="35"/>
      <c r="L173" s="35"/>
      <c r="M173" s="35"/>
      <c r="N173" s="37"/>
      <c r="O173" s="38"/>
      <c r="P173" s="39">
        <v>0</v>
      </c>
      <c r="Q173" s="39"/>
      <c r="R173" s="54"/>
      <c r="S173" s="32">
        <f t="shared" si="17"/>
        <v>0</v>
      </c>
      <c r="T173" s="40">
        <f t="shared" si="18"/>
        <v>0</v>
      </c>
      <c r="U173" s="41">
        <f t="shared" si="19"/>
        <v>0</v>
      </c>
    </row>
    <row r="174" spans="1:21" ht="14.25">
      <c r="A174" s="14" t="s">
        <v>54</v>
      </c>
      <c r="B174" s="31" t="s">
        <v>19</v>
      </c>
      <c r="C174" s="32" t="s">
        <v>262</v>
      </c>
      <c r="D174" s="191"/>
      <c r="E174" s="192"/>
      <c r="F174" s="33" t="s">
        <v>264</v>
      </c>
      <c r="G174" s="33" t="s">
        <v>273</v>
      </c>
      <c r="H174" s="44">
        <v>0.9</v>
      </c>
      <c r="I174" s="35" t="s">
        <v>274</v>
      </c>
      <c r="J174" s="36">
        <f>H174</f>
        <v>0.9</v>
      </c>
      <c r="K174" s="35">
        <v>10</v>
      </c>
      <c r="L174" s="35">
        <v>20</v>
      </c>
      <c r="M174" s="35">
        <f t="shared" ref="M174:M231" si="22">K174*L174</f>
        <v>200</v>
      </c>
      <c r="N174" s="37"/>
      <c r="O174" s="38"/>
      <c r="P174" s="39">
        <v>0</v>
      </c>
      <c r="Q174" s="39"/>
      <c r="R174" s="54"/>
      <c r="S174" s="32">
        <f t="shared" si="17"/>
        <v>0</v>
      </c>
      <c r="T174" s="40">
        <f t="shared" si="18"/>
        <v>0</v>
      </c>
      <c r="U174" s="41">
        <f t="shared" si="19"/>
        <v>0</v>
      </c>
    </row>
    <row r="175" spans="1:21" ht="14.25">
      <c r="A175" s="14" t="s">
        <v>54</v>
      </c>
      <c r="B175" s="31" t="s">
        <v>19</v>
      </c>
      <c r="C175" s="32" t="s">
        <v>262</v>
      </c>
      <c r="D175" s="191"/>
      <c r="E175" s="192"/>
      <c r="F175" s="59" t="s">
        <v>264</v>
      </c>
      <c r="G175" s="59" t="s">
        <v>275</v>
      </c>
      <c r="H175" s="44"/>
      <c r="I175" s="35" t="s">
        <v>274</v>
      </c>
      <c r="J175" s="36">
        <f>+M175/200*0.09</f>
        <v>0</v>
      </c>
      <c r="K175" s="35"/>
      <c r="L175" s="35"/>
      <c r="M175" s="35"/>
      <c r="N175" s="37"/>
      <c r="O175" s="38"/>
      <c r="P175" s="39">
        <v>0</v>
      </c>
      <c r="Q175" s="39"/>
      <c r="R175" s="54"/>
      <c r="S175" s="32">
        <f t="shared" si="17"/>
        <v>0</v>
      </c>
      <c r="T175" s="40">
        <f t="shared" si="18"/>
        <v>0</v>
      </c>
      <c r="U175" s="41">
        <f t="shared" si="19"/>
        <v>0</v>
      </c>
    </row>
    <row r="176" spans="1:21" ht="14.25">
      <c r="A176" s="14" t="s">
        <v>54</v>
      </c>
      <c r="B176" s="31" t="s">
        <v>19</v>
      </c>
      <c r="C176" s="32" t="s">
        <v>262</v>
      </c>
      <c r="D176" s="191"/>
      <c r="E176" s="192"/>
      <c r="F176" s="59" t="s">
        <v>264</v>
      </c>
      <c r="G176" s="59" t="s">
        <v>276</v>
      </c>
      <c r="H176" s="44"/>
      <c r="I176" s="35" t="s">
        <v>274</v>
      </c>
      <c r="J176" s="36">
        <f>+M176/200*0.09</f>
        <v>0</v>
      </c>
      <c r="K176" s="35"/>
      <c r="L176" s="35"/>
      <c r="M176" s="35"/>
      <c r="N176" s="37"/>
      <c r="O176" s="38"/>
      <c r="P176" s="39">
        <v>0</v>
      </c>
      <c r="Q176" s="39"/>
      <c r="R176" s="54"/>
      <c r="S176" s="32">
        <f t="shared" si="17"/>
        <v>0</v>
      </c>
      <c r="T176" s="40">
        <f t="shared" si="18"/>
        <v>0</v>
      </c>
      <c r="U176" s="41">
        <f t="shared" si="19"/>
        <v>0</v>
      </c>
    </row>
    <row r="177" spans="1:21" ht="14.25">
      <c r="A177" s="14" t="s">
        <v>54</v>
      </c>
      <c r="B177" s="31" t="s">
        <v>19</v>
      </c>
      <c r="C177" s="32" t="s">
        <v>277</v>
      </c>
      <c r="D177" s="191">
        <v>4978446032168</v>
      </c>
      <c r="E177" s="192" t="s">
        <v>278</v>
      </c>
      <c r="F177" s="33" t="s">
        <v>279</v>
      </c>
      <c r="G177" s="33" t="s">
        <v>280</v>
      </c>
      <c r="H177" s="34">
        <v>6.1</v>
      </c>
      <c r="I177" s="35" t="s">
        <v>24</v>
      </c>
      <c r="J177" s="36">
        <f>+H177/M179</f>
        <v>2.5416666666666664E-2</v>
      </c>
      <c r="K177" s="35">
        <v>1</v>
      </c>
      <c r="L177" s="35">
        <v>1</v>
      </c>
      <c r="M177" s="35">
        <f t="shared" si="22"/>
        <v>1</v>
      </c>
      <c r="N177" s="37"/>
      <c r="O177" s="38"/>
      <c r="P177" s="39">
        <v>6</v>
      </c>
      <c r="Q177" s="39"/>
      <c r="R177" s="54"/>
      <c r="S177" s="32">
        <f t="shared" si="17"/>
        <v>0</v>
      </c>
      <c r="T177" s="40">
        <f t="shared" si="18"/>
        <v>0</v>
      </c>
      <c r="U177" s="41">
        <f t="shared" si="19"/>
        <v>6</v>
      </c>
    </row>
    <row r="178" spans="1:21" ht="14.25">
      <c r="A178" s="14" t="s">
        <v>54</v>
      </c>
      <c r="B178" s="31" t="s">
        <v>19</v>
      </c>
      <c r="C178" s="32" t="s">
        <v>277</v>
      </c>
      <c r="D178" s="191"/>
      <c r="E178" s="192"/>
      <c r="F178" s="33" t="s">
        <v>279</v>
      </c>
      <c r="G178" s="33" t="s">
        <v>281</v>
      </c>
      <c r="H178" s="44">
        <v>0.9</v>
      </c>
      <c r="I178" s="35" t="s">
        <v>24</v>
      </c>
      <c r="J178" s="36">
        <f>+H178/K179</f>
        <v>0.09</v>
      </c>
      <c r="K178" s="35">
        <v>1</v>
      </c>
      <c r="L178" s="35">
        <v>24</v>
      </c>
      <c r="M178" s="35">
        <f t="shared" si="22"/>
        <v>24</v>
      </c>
      <c r="N178" s="37"/>
      <c r="O178" s="38"/>
      <c r="P178" s="39">
        <v>556</v>
      </c>
      <c r="Q178" s="39"/>
      <c r="R178" s="54"/>
      <c r="S178" s="32">
        <f t="shared" si="17"/>
        <v>0</v>
      </c>
      <c r="T178" s="40">
        <f t="shared" si="18"/>
        <v>0</v>
      </c>
      <c r="U178" s="41">
        <f t="shared" si="19"/>
        <v>556</v>
      </c>
    </row>
    <row r="179" spans="1:21" ht="14.25">
      <c r="A179" s="14" t="s">
        <v>54</v>
      </c>
      <c r="B179" s="31" t="s">
        <v>19</v>
      </c>
      <c r="C179" s="32" t="s">
        <v>277</v>
      </c>
      <c r="D179" s="191"/>
      <c r="E179" s="192"/>
      <c r="F179" s="33" t="s">
        <v>279</v>
      </c>
      <c r="G179" s="33" t="s">
        <v>282</v>
      </c>
      <c r="H179" s="42">
        <v>0.09</v>
      </c>
      <c r="I179" s="35" t="s">
        <v>147</v>
      </c>
      <c r="J179" s="36">
        <f t="shared" ref="J179:J182" si="23">+H179</f>
        <v>0.09</v>
      </c>
      <c r="K179" s="35">
        <v>10</v>
      </c>
      <c r="L179" s="35">
        <v>24</v>
      </c>
      <c r="M179" s="35">
        <f t="shared" si="22"/>
        <v>240</v>
      </c>
      <c r="N179" s="37"/>
      <c r="O179" s="38"/>
      <c r="P179" s="39">
        <v>0</v>
      </c>
      <c r="Q179" s="39"/>
      <c r="R179" s="54"/>
      <c r="S179" s="32">
        <f t="shared" si="17"/>
        <v>0</v>
      </c>
      <c r="T179" s="40">
        <f t="shared" si="18"/>
        <v>0</v>
      </c>
      <c r="U179" s="41">
        <f t="shared" si="19"/>
        <v>0</v>
      </c>
    </row>
    <row r="180" spans="1:21" ht="14.25">
      <c r="A180" s="14" t="s">
        <v>54</v>
      </c>
      <c r="B180" s="31" t="s">
        <v>19</v>
      </c>
      <c r="C180" s="32" t="s">
        <v>277</v>
      </c>
      <c r="D180" s="191"/>
      <c r="E180" s="192"/>
      <c r="F180" s="33" t="s">
        <v>279</v>
      </c>
      <c r="G180" s="33" t="s">
        <v>283</v>
      </c>
      <c r="H180" s="44">
        <v>0.15</v>
      </c>
      <c r="I180" s="35" t="s">
        <v>284</v>
      </c>
      <c r="J180" s="36">
        <f t="shared" si="23"/>
        <v>0.15</v>
      </c>
      <c r="K180" s="35">
        <v>10</v>
      </c>
      <c r="L180" s="35">
        <v>24</v>
      </c>
      <c r="M180" s="35">
        <f t="shared" si="22"/>
        <v>240</v>
      </c>
      <c r="N180" s="37"/>
      <c r="O180" s="38"/>
      <c r="P180" s="39">
        <v>0</v>
      </c>
      <c r="Q180" s="39"/>
      <c r="R180" s="54"/>
      <c r="S180" s="32">
        <f t="shared" si="17"/>
        <v>0</v>
      </c>
      <c r="T180" s="40">
        <f t="shared" si="18"/>
        <v>0</v>
      </c>
      <c r="U180" s="41">
        <f t="shared" si="19"/>
        <v>0</v>
      </c>
    </row>
    <row r="181" spans="1:21" ht="14.25">
      <c r="A181" s="14" t="s">
        <v>54</v>
      </c>
      <c r="B181" s="31" t="s">
        <v>19</v>
      </c>
      <c r="C181" s="32" t="s">
        <v>277</v>
      </c>
      <c r="D181" s="191"/>
      <c r="E181" s="192"/>
      <c r="F181" s="33" t="s">
        <v>285</v>
      </c>
      <c r="G181" s="33" t="s">
        <v>286</v>
      </c>
      <c r="H181" s="44"/>
      <c r="I181" s="35" t="s">
        <v>30</v>
      </c>
      <c r="J181" s="36">
        <f t="shared" si="23"/>
        <v>0</v>
      </c>
      <c r="K181" s="35">
        <v>10</v>
      </c>
      <c r="L181" s="35">
        <v>24</v>
      </c>
      <c r="M181" s="35">
        <f t="shared" si="22"/>
        <v>240</v>
      </c>
      <c r="N181" s="37"/>
      <c r="O181" s="38"/>
      <c r="P181" s="39">
        <v>0</v>
      </c>
      <c r="Q181" s="39"/>
      <c r="R181" s="54"/>
      <c r="S181" s="32">
        <f t="shared" si="17"/>
        <v>0</v>
      </c>
      <c r="T181" s="40">
        <f t="shared" si="18"/>
        <v>0</v>
      </c>
      <c r="U181" s="41">
        <f t="shared" si="19"/>
        <v>0</v>
      </c>
    </row>
    <row r="182" spans="1:21" ht="14.25">
      <c r="A182" s="14" t="s">
        <v>54</v>
      </c>
      <c r="B182" s="31" t="s">
        <v>19</v>
      </c>
      <c r="C182" s="32" t="s">
        <v>277</v>
      </c>
      <c r="D182" s="191"/>
      <c r="E182" s="192"/>
      <c r="F182" s="33" t="s">
        <v>287</v>
      </c>
      <c r="G182" s="33" t="s">
        <v>288</v>
      </c>
      <c r="H182" s="44"/>
      <c r="I182" s="35" t="s">
        <v>30</v>
      </c>
      <c r="J182" s="36">
        <f t="shared" si="23"/>
        <v>0</v>
      </c>
      <c r="K182" s="35">
        <v>10</v>
      </c>
      <c r="L182" s="35">
        <v>24</v>
      </c>
      <c r="M182" s="35">
        <f t="shared" si="22"/>
        <v>240</v>
      </c>
      <c r="N182" s="37"/>
      <c r="O182" s="38"/>
      <c r="P182" s="39">
        <v>0</v>
      </c>
      <c r="Q182" s="39"/>
      <c r="R182" s="54"/>
      <c r="S182" s="32">
        <f t="shared" si="17"/>
        <v>0</v>
      </c>
      <c r="T182" s="40">
        <f t="shared" si="18"/>
        <v>0</v>
      </c>
      <c r="U182" s="41">
        <f t="shared" si="19"/>
        <v>0</v>
      </c>
    </row>
    <row r="183" spans="1:21" ht="14.25">
      <c r="A183" s="14" t="s">
        <v>54</v>
      </c>
      <c r="B183" s="31" t="s">
        <v>19</v>
      </c>
      <c r="C183" s="47" t="s">
        <v>289</v>
      </c>
      <c r="D183" s="191">
        <v>4978446032175</v>
      </c>
      <c r="E183" s="192" t="s">
        <v>290</v>
      </c>
      <c r="F183" s="33" t="s">
        <v>291</v>
      </c>
      <c r="G183" s="33" t="s">
        <v>292</v>
      </c>
      <c r="H183" s="63">
        <v>8.3800000000000008</v>
      </c>
      <c r="I183" s="35" t="s">
        <v>24</v>
      </c>
      <c r="J183" s="36">
        <f>+H183/M184</f>
        <v>3.4916666666666672E-2</v>
      </c>
      <c r="K183" s="35">
        <v>1</v>
      </c>
      <c r="L183" s="35">
        <v>1</v>
      </c>
      <c r="M183" s="35">
        <f t="shared" si="22"/>
        <v>1</v>
      </c>
      <c r="N183" s="37"/>
      <c r="O183" s="38"/>
      <c r="P183" s="39">
        <v>0</v>
      </c>
      <c r="Q183" s="39"/>
      <c r="R183" s="54"/>
      <c r="S183" s="32">
        <f t="shared" si="17"/>
        <v>0</v>
      </c>
      <c r="T183" s="40">
        <f t="shared" si="18"/>
        <v>0</v>
      </c>
      <c r="U183" s="41">
        <f t="shared" si="19"/>
        <v>0</v>
      </c>
    </row>
    <row r="184" spans="1:21" ht="14.25">
      <c r="A184" s="14" t="s">
        <v>54</v>
      </c>
      <c r="B184" s="31" t="s">
        <v>19</v>
      </c>
      <c r="C184" s="47" t="s">
        <v>289</v>
      </c>
      <c r="D184" s="191"/>
      <c r="E184" s="192"/>
      <c r="F184" s="33" t="s">
        <v>291</v>
      </c>
      <c r="G184" s="33" t="s">
        <v>293</v>
      </c>
      <c r="H184" s="42">
        <v>8.5000000000000006E-2</v>
      </c>
      <c r="I184" s="35" t="s">
        <v>62</v>
      </c>
      <c r="J184" s="36">
        <f t="shared" ref="J184:J189" si="24">+H184</f>
        <v>8.5000000000000006E-2</v>
      </c>
      <c r="K184" s="35">
        <v>10</v>
      </c>
      <c r="L184" s="35">
        <v>24</v>
      </c>
      <c r="M184" s="35">
        <f t="shared" si="22"/>
        <v>240</v>
      </c>
      <c r="N184" s="37"/>
      <c r="O184" s="38"/>
      <c r="P184" s="39">
        <v>1300</v>
      </c>
      <c r="Q184" s="39"/>
      <c r="R184" s="54"/>
      <c r="S184" s="32">
        <f t="shared" si="17"/>
        <v>0</v>
      </c>
      <c r="T184" s="40">
        <f t="shared" si="18"/>
        <v>0</v>
      </c>
      <c r="U184" s="41">
        <f t="shared" si="19"/>
        <v>1300</v>
      </c>
    </row>
    <row r="185" spans="1:21" ht="14.25">
      <c r="A185" s="14" t="s">
        <v>54</v>
      </c>
      <c r="B185" s="31" t="s">
        <v>19</v>
      </c>
      <c r="C185" s="47" t="s">
        <v>289</v>
      </c>
      <c r="D185" s="191"/>
      <c r="E185" s="192"/>
      <c r="F185" s="33" t="s">
        <v>291</v>
      </c>
      <c r="G185" s="33" t="s">
        <v>294</v>
      </c>
      <c r="H185" s="42">
        <v>0.14000000000000001</v>
      </c>
      <c r="I185" s="62" t="s">
        <v>295</v>
      </c>
      <c r="J185" s="36">
        <f t="shared" si="24"/>
        <v>0.14000000000000001</v>
      </c>
      <c r="K185" s="35">
        <v>10</v>
      </c>
      <c r="L185" s="35">
        <v>24</v>
      </c>
      <c r="M185" s="35">
        <f t="shared" si="22"/>
        <v>240</v>
      </c>
      <c r="N185" s="37"/>
      <c r="O185" s="38"/>
      <c r="P185" s="39">
        <v>0</v>
      </c>
      <c r="Q185" s="39"/>
      <c r="R185" s="54"/>
      <c r="S185" s="32">
        <f t="shared" si="17"/>
        <v>0</v>
      </c>
      <c r="T185" s="40">
        <f t="shared" si="18"/>
        <v>0</v>
      </c>
      <c r="U185" s="41">
        <f t="shared" si="19"/>
        <v>0</v>
      </c>
    </row>
    <row r="186" spans="1:21" ht="14.25">
      <c r="A186" s="14" t="s">
        <v>54</v>
      </c>
      <c r="B186" s="31" t="s">
        <v>19</v>
      </c>
      <c r="C186" s="47" t="s">
        <v>289</v>
      </c>
      <c r="D186" s="191"/>
      <c r="E186" s="192"/>
      <c r="F186" s="33" t="s">
        <v>291</v>
      </c>
      <c r="G186" s="33" t="s">
        <v>296</v>
      </c>
      <c r="H186" s="34">
        <v>0.78</v>
      </c>
      <c r="I186" s="35" t="s">
        <v>24</v>
      </c>
      <c r="J186" s="36">
        <f>+H186/K185</f>
        <v>7.8E-2</v>
      </c>
      <c r="K186" s="35">
        <v>1</v>
      </c>
      <c r="L186" s="35">
        <v>24</v>
      </c>
      <c r="M186" s="35">
        <f t="shared" si="22"/>
        <v>24</v>
      </c>
      <c r="N186" s="37"/>
      <c r="O186" s="38"/>
      <c r="P186" s="39">
        <v>0</v>
      </c>
      <c r="Q186" s="39"/>
      <c r="R186" s="54"/>
      <c r="S186" s="32">
        <f t="shared" si="17"/>
        <v>0</v>
      </c>
      <c r="T186" s="40">
        <f t="shared" si="18"/>
        <v>0</v>
      </c>
      <c r="U186" s="41">
        <f t="shared" si="19"/>
        <v>0</v>
      </c>
    </row>
    <row r="187" spans="1:21" ht="14.25">
      <c r="A187" s="14" t="s">
        <v>54</v>
      </c>
      <c r="B187" s="31" t="s">
        <v>19</v>
      </c>
      <c r="C187" s="47" t="s">
        <v>289</v>
      </c>
      <c r="D187" s="191"/>
      <c r="E187" s="192"/>
      <c r="F187" s="33" t="s">
        <v>297</v>
      </c>
      <c r="G187" s="33" t="s">
        <v>298</v>
      </c>
      <c r="H187" s="44"/>
      <c r="I187" s="35" t="s">
        <v>30</v>
      </c>
      <c r="J187" s="36">
        <f t="shared" si="24"/>
        <v>0</v>
      </c>
      <c r="K187" s="35">
        <v>10</v>
      </c>
      <c r="L187" s="35">
        <v>24</v>
      </c>
      <c r="M187" s="35">
        <f t="shared" si="22"/>
        <v>240</v>
      </c>
      <c r="N187" s="37"/>
      <c r="O187" s="38"/>
      <c r="P187" s="39">
        <v>0</v>
      </c>
      <c r="Q187" s="39"/>
      <c r="R187" s="54"/>
      <c r="S187" s="32">
        <f t="shared" si="17"/>
        <v>0</v>
      </c>
      <c r="T187" s="40">
        <f t="shared" si="18"/>
        <v>0</v>
      </c>
      <c r="U187" s="41">
        <f t="shared" si="19"/>
        <v>0</v>
      </c>
    </row>
    <row r="188" spans="1:21" ht="14.25">
      <c r="A188" s="14" t="s">
        <v>54</v>
      </c>
      <c r="B188" s="31" t="s">
        <v>19</v>
      </c>
      <c r="C188" s="47" t="s">
        <v>289</v>
      </c>
      <c r="D188" s="191"/>
      <c r="E188" s="192"/>
      <c r="F188" s="33" t="s">
        <v>299</v>
      </c>
      <c r="G188" s="33" t="s">
        <v>300</v>
      </c>
      <c r="H188" s="44"/>
      <c r="I188" s="35" t="s">
        <v>30</v>
      </c>
      <c r="J188" s="36">
        <f t="shared" si="24"/>
        <v>0</v>
      </c>
      <c r="K188" s="35">
        <v>10</v>
      </c>
      <c r="L188" s="35">
        <v>24</v>
      </c>
      <c r="M188" s="35">
        <f t="shared" si="22"/>
        <v>240</v>
      </c>
      <c r="N188" s="37"/>
      <c r="O188" s="38"/>
      <c r="P188" s="39">
        <v>0</v>
      </c>
      <c r="Q188" s="39"/>
      <c r="R188" s="54"/>
      <c r="S188" s="32">
        <f t="shared" si="17"/>
        <v>0</v>
      </c>
      <c r="T188" s="40">
        <f t="shared" si="18"/>
        <v>0</v>
      </c>
      <c r="U188" s="41">
        <f t="shared" si="19"/>
        <v>0</v>
      </c>
    </row>
    <row r="189" spans="1:21" ht="14.25">
      <c r="A189" s="14" t="s">
        <v>54</v>
      </c>
      <c r="B189" s="31" t="s">
        <v>19</v>
      </c>
      <c r="C189" s="47" t="s">
        <v>289</v>
      </c>
      <c r="D189" s="191"/>
      <c r="E189" s="192"/>
      <c r="F189" s="33" t="s">
        <v>301</v>
      </c>
      <c r="G189" s="33" t="s">
        <v>302</v>
      </c>
      <c r="H189" s="44"/>
      <c r="I189" s="35" t="s">
        <v>30</v>
      </c>
      <c r="J189" s="36">
        <f t="shared" si="24"/>
        <v>0</v>
      </c>
      <c r="K189" s="35">
        <v>10</v>
      </c>
      <c r="L189" s="35">
        <v>24</v>
      </c>
      <c r="M189" s="35">
        <f t="shared" si="22"/>
        <v>240</v>
      </c>
      <c r="N189" s="37"/>
      <c r="O189" s="38"/>
      <c r="P189" s="39">
        <v>0</v>
      </c>
      <c r="Q189" s="39"/>
      <c r="R189" s="54"/>
      <c r="S189" s="32">
        <f t="shared" si="17"/>
        <v>0</v>
      </c>
      <c r="T189" s="40">
        <f t="shared" si="18"/>
        <v>0</v>
      </c>
      <c r="U189" s="41">
        <f t="shared" si="19"/>
        <v>0</v>
      </c>
    </row>
    <row r="190" spans="1:21" ht="14.25">
      <c r="A190" s="14" t="s">
        <v>54</v>
      </c>
      <c r="B190" s="31" t="s">
        <v>19</v>
      </c>
      <c r="C190" s="47" t="s">
        <v>303</v>
      </c>
      <c r="D190" s="191">
        <v>4978446051015</v>
      </c>
      <c r="E190" s="192" t="s">
        <v>304</v>
      </c>
      <c r="F190" s="33" t="s">
        <v>305</v>
      </c>
      <c r="G190" s="33" t="s">
        <v>306</v>
      </c>
      <c r="H190" s="35">
        <v>9.3000000000000007</v>
      </c>
      <c r="I190" s="35" t="s">
        <v>24</v>
      </c>
      <c r="J190" s="36">
        <f>+H190/M192</f>
        <v>3.875E-2</v>
      </c>
      <c r="K190" s="35">
        <v>1</v>
      </c>
      <c r="L190" s="35">
        <v>1</v>
      </c>
      <c r="M190" s="35">
        <f t="shared" si="22"/>
        <v>1</v>
      </c>
      <c r="N190" s="37"/>
      <c r="O190" s="38"/>
      <c r="P190" s="39">
        <v>0</v>
      </c>
      <c r="Q190" s="39"/>
      <c r="R190" s="54"/>
      <c r="S190" s="32">
        <f t="shared" si="17"/>
        <v>0</v>
      </c>
      <c r="T190" s="40">
        <f t="shared" si="18"/>
        <v>0</v>
      </c>
      <c r="U190" s="41">
        <f t="shared" si="19"/>
        <v>0</v>
      </c>
    </row>
    <row r="191" spans="1:21" ht="14.25">
      <c r="A191" s="14" t="s">
        <v>54</v>
      </c>
      <c r="B191" s="31" t="s">
        <v>19</v>
      </c>
      <c r="C191" s="47" t="s">
        <v>303</v>
      </c>
      <c r="D191" s="191"/>
      <c r="E191" s="192"/>
      <c r="F191" s="33" t="s">
        <v>305</v>
      </c>
      <c r="G191" s="33" t="s">
        <v>307</v>
      </c>
      <c r="H191" s="35">
        <v>0.48</v>
      </c>
      <c r="I191" s="35"/>
      <c r="J191" s="36">
        <f t="shared" ref="J191:J193" si="25">+H191</f>
        <v>0.48</v>
      </c>
      <c r="K191" s="35">
        <v>10</v>
      </c>
      <c r="L191" s="35">
        <v>24</v>
      </c>
      <c r="M191" s="35">
        <f t="shared" si="22"/>
        <v>240</v>
      </c>
      <c r="N191" s="37"/>
      <c r="O191" s="38"/>
      <c r="P191" s="39">
        <v>0</v>
      </c>
      <c r="Q191" s="39"/>
      <c r="R191" s="54"/>
      <c r="S191" s="32">
        <f t="shared" si="17"/>
        <v>0</v>
      </c>
      <c r="T191" s="40">
        <f t="shared" si="18"/>
        <v>0</v>
      </c>
      <c r="U191" s="41">
        <f t="shared" si="19"/>
        <v>0</v>
      </c>
    </row>
    <row r="192" spans="1:21" ht="14.25">
      <c r="A192" s="14" t="s">
        <v>54</v>
      </c>
      <c r="B192" s="31" t="s">
        <v>19</v>
      </c>
      <c r="C192" s="47" t="s">
        <v>303</v>
      </c>
      <c r="D192" s="191"/>
      <c r="E192" s="192"/>
      <c r="F192" s="33" t="s">
        <v>305</v>
      </c>
      <c r="G192" s="33" t="s">
        <v>308</v>
      </c>
      <c r="H192" s="45">
        <v>0.2</v>
      </c>
      <c r="I192" s="35" t="s">
        <v>24</v>
      </c>
      <c r="J192" s="36">
        <f t="shared" si="25"/>
        <v>0.2</v>
      </c>
      <c r="K192" s="35">
        <v>10</v>
      </c>
      <c r="L192" s="35">
        <v>24</v>
      </c>
      <c r="M192" s="35">
        <f t="shared" si="22"/>
        <v>240</v>
      </c>
      <c r="N192" s="37"/>
      <c r="O192" s="38"/>
      <c r="P192" s="39">
        <v>0</v>
      </c>
      <c r="Q192" s="39"/>
      <c r="R192" s="54"/>
      <c r="S192" s="32">
        <f t="shared" si="17"/>
        <v>0</v>
      </c>
      <c r="T192" s="40">
        <f t="shared" si="18"/>
        <v>0</v>
      </c>
      <c r="U192" s="41">
        <f t="shared" si="19"/>
        <v>0</v>
      </c>
    </row>
    <row r="193" spans="1:21" ht="14.25">
      <c r="A193" s="14" t="s">
        <v>54</v>
      </c>
      <c r="B193" s="31" t="s">
        <v>19</v>
      </c>
      <c r="C193" s="47" t="s">
        <v>303</v>
      </c>
      <c r="D193" s="191"/>
      <c r="E193" s="192"/>
      <c r="F193" s="33" t="s">
        <v>305</v>
      </c>
      <c r="G193" s="33" t="s">
        <v>309</v>
      </c>
      <c r="H193" s="35">
        <v>4.2999999999999997E-2</v>
      </c>
      <c r="I193" s="35" t="s">
        <v>310</v>
      </c>
      <c r="J193" s="36">
        <f t="shared" si="25"/>
        <v>4.2999999999999997E-2</v>
      </c>
      <c r="K193" s="35">
        <v>10</v>
      </c>
      <c r="L193" s="35">
        <v>24</v>
      </c>
      <c r="M193" s="35">
        <f t="shared" si="22"/>
        <v>240</v>
      </c>
      <c r="N193" s="37"/>
      <c r="O193" s="38"/>
      <c r="P193" s="39">
        <v>0</v>
      </c>
      <c r="Q193" s="39"/>
      <c r="R193" s="54"/>
      <c r="S193" s="32">
        <f t="shared" si="17"/>
        <v>0</v>
      </c>
      <c r="T193" s="40">
        <f t="shared" si="18"/>
        <v>0</v>
      </c>
      <c r="U193" s="41">
        <f t="shared" si="19"/>
        <v>0</v>
      </c>
    </row>
    <row r="194" spans="1:21" ht="14.25">
      <c r="A194" s="14" t="s">
        <v>54</v>
      </c>
      <c r="B194" s="31" t="s">
        <v>19</v>
      </c>
      <c r="C194" s="47" t="s">
        <v>303</v>
      </c>
      <c r="D194" s="191"/>
      <c r="E194" s="192"/>
      <c r="F194" s="33" t="s">
        <v>305</v>
      </c>
      <c r="G194" s="33" t="s">
        <v>311</v>
      </c>
      <c r="H194" s="35">
        <v>0.8</v>
      </c>
      <c r="I194" s="35" t="s">
        <v>24</v>
      </c>
      <c r="J194" s="36">
        <v>0.08</v>
      </c>
      <c r="K194" s="35">
        <v>1</v>
      </c>
      <c r="L194" s="35">
        <v>24</v>
      </c>
      <c r="M194" s="35">
        <f t="shared" si="22"/>
        <v>24</v>
      </c>
      <c r="N194" s="37"/>
      <c r="O194" s="38"/>
      <c r="P194" s="39">
        <v>0</v>
      </c>
      <c r="Q194" s="39"/>
      <c r="R194" s="54"/>
      <c r="S194" s="32">
        <f t="shared" si="17"/>
        <v>0</v>
      </c>
      <c r="T194" s="40">
        <f t="shared" si="18"/>
        <v>0</v>
      </c>
      <c r="U194" s="41">
        <f t="shared" si="19"/>
        <v>0</v>
      </c>
    </row>
    <row r="195" spans="1:21" ht="14.25">
      <c r="A195" s="14" t="s">
        <v>54</v>
      </c>
      <c r="B195" s="31" t="s">
        <v>19</v>
      </c>
      <c r="C195" s="47" t="s">
        <v>303</v>
      </c>
      <c r="D195" s="191"/>
      <c r="E195" s="192"/>
      <c r="F195" s="33" t="s">
        <v>312</v>
      </c>
      <c r="G195" s="33" t="s">
        <v>313</v>
      </c>
      <c r="H195" s="35"/>
      <c r="I195" s="35" t="s">
        <v>30</v>
      </c>
      <c r="J195" s="36">
        <f t="shared" ref="J195:J197" si="26">+H195</f>
        <v>0</v>
      </c>
      <c r="K195" s="35">
        <v>20</v>
      </c>
      <c r="L195" s="35">
        <v>24</v>
      </c>
      <c r="M195" s="35">
        <f t="shared" si="22"/>
        <v>480</v>
      </c>
      <c r="N195" s="37"/>
      <c r="O195" s="38"/>
      <c r="P195" s="39">
        <v>0</v>
      </c>
      <c r="Q195" s="39"/>
      <c r="R195" s="54"/>
      <c r="S195" s="32">
        <f t="shared" ref="S195:S258" si="27">SUM(W195:BC195)</f>
        <v>0</v>
      </c>
      <c r="T195" s="40">
        <f t="shared" ref="T195:T258" si="28">SUM(BE195:HT195)</f>
        <v>0</v>
      </c>
      <c r="U195" s="41">
        <f t="shared" ref="U195:U258" si="29">P195+R195+S195-T195-BD195-Q195</f>
        <v>0</v>
      </c>
    </row>
    <row r="196" spans="1:21" ht="14.25">
      <c r="A196" s="14" t="s">
        <v>54</v>
      </c>
      <c r="B196" s="31" t="s">
        <v>19</v>
      </c>
      <c r="C196" s="47" t="s">
        <v>303</v>
      </c>
      <c r="D196" s="191"/>
      <c r="E196" s="192"/>
      <c r="F196" s="33" t="s">
        <v>314</v>
      </c>
      <c r="G196" s="33" t="s">
        <v>315</v>
      </c>
      <c r="H196" s="35"/>
      <c r="I196" s="35" t="s">
        <v>30</v>
      </c>
      <c r="J196" s="36">
        <f t="shared" si="26"/>
        <v>0</v>
      </c>
      <c r="K196" s="35">
        <v>20</v>
      </c>
      <c r="L196" s="35">
        <v>24</v>
      </c>
      <c r="M196" s="35">
        <f t="shared" si="22"/>
        <v>480</v>
      </c>
      <c r="N196" s="37"/>
      <c r="O196" s="38"/>
      <c r="P196" s="39">
        <v>0</v>
      </c>
      <c r="Q196" s="39"/>
      <c r="R196" s="54"/>
      <c r="S196" s="32">
        <f t="shared" si="27"/>
        <v>0</v>
      </c>
      <c r="T196" s="40">
        <f t="shared" si="28"/>
        <v>0</v>
      </c>
      <c r="U196" s="41">
        <f t="shared" si="29"/>
        <v>0</v>
      </c>
    </row>
    <row r="197" spans="1:21" ht="14.25">
      <c r="A197" s="14" t="s">
        <v>54</v>
      </c>
      <c r="B197" s="31" t="s">
        <v>19</v>
      </c>
      <c r="C197" s="47" t="s">
        <v>303</v>
      </c>
      <c r="D197" s="191"/>
      <c r="E197" s="192"/>
      <c r="F197" s="33" t="s">
        <v>316</v>
      </c>
      <c r="G197" s="33" t="s">
        <v>317</v>
      </c>
      <c r="H197" s="35"/>
      <c r="I197" s="35" t="s">
        <v>30</v>
      </c>
      <c r="J197" s="36">
        <f t="shared" si="26"/>
        <v>0</v>
      </c>
      <c r="K197" s="35">
        <v>20</v>
      </c>
      <c r="L197" s="35">
        <v>24</v>
      </c>
      <c r="M197" s="35">
        <f t="shared" si="22"/>
        <v>480</v>
      </c>
      <c r="N197" s="37"/>
      <c r="O197" s="38"/>
      <c r="P197" s="39">
        <v>0</v>
      </c>
      <c r="Q197" s="39"/>
      <c r="R197" s="54"/>
      <c r="S197" s="32">
        <f t="shared" si="27"/>
        <v>0</v>
      </c>
      <c r="T197" s="40">
        <f t="shared" si="28"/>
        <v>0</v>
      </c>
      <c r="U197" s="41">
        <f t="shared" si="29"/>
        <v>0</v>
      </c>
    </row>
    <row r="198" spans="1:21" ht="14.25">
      <c r="A198" s="14" t="s">
        <v>54</v>
      </c>
      <c r="B198" s="31" t="s">
        <v>19</v>
      </c>
      <c r="C198" s="47" t="s">
        <v>318</v>
      </c>
      <c r="D198" s="191">
        <v>4978446032137</v>
      </c>
      <c r="E198" s="192" t="s">
        <v>319</v>
      </c>
      <c r="F198" s="33" t="s">
        <v>320</v>
      </c>
      <c r="G198" s="33" t="s">
        <v>321</v>
      </c>
      <c r="H198" s="44">
        <v>1.9</v>
      </c>
      <c r="I198" s="35" t="s">
        <v>24</v>
      </c>
      <c r="J198" s="36">
        <f>+H198/M199</f>
        <v>5.2777777777777779E-3</v>
      </c>
      <c r="K198" s="35">
        <v>1</v>
      </c>
      <c r="L198" s="35">
        <v>1</v>
      </c>
      <c r="M198" s="35">
        <f t="shared" si="22"/>
        <v>1</v>
      </c>
      <c r="N198" s="37"/>
      <c r="O198" s="38"/>
      <c r="P198" s="39">
        <v>0</v>
      </c>
      <c r="Q198" s="39"/>
      <c r="R198" s="54"/>
      <c r="S198" s="32">
        <f t="shared" si="27"/>
        <v>0</v>
      </c>
      <c r="T198" s="40">
        <f t="shared" si="28"/>
        <v>0</v>
      </c>
      <c r="U198" s="41">
        <f t="shared" si="29"/>
        <v>0</v>
      </c>
    </row>
    <row r="199" spans="1:21" ht="14.25">
      <c r="A199" s="14" t="s">
        <v>54</v>
      </c>
      <c r="B199" s="31" t="s">
        <v>19</v>
      </c>
      <c r="C199" s="47" t="s">
        <v>318</v>
      </c>
      <c r="D199" s="191"/>
      <c r="E199" s="192"/>
      <c r="F199" s="33" t="s">
        <v>320</v>
      </c>
      <c r="G199" s="33" t="s">
        <v>322</v>
      </c>
      <c r="H199" s="44">
        <v>0.12</v>
      </c>
      <c r="I199" s="35" t="s">
        <v>24</v>
      </c>
      <c r="J199" s="36">
        <f t="shared" ref="J199:J205" si="30">+H199</f>
        <v>0.12</v>
      </c>
      <c r="K199" s="35">
        <v>10</v>
      </c>
      <c r="L199" s="35">
        <v>36</v>
      </c>
      <c r="M199" s="35">
        <f t="shared" si="22"/>
        <v>360</v>
      </c>
      <c r="N199" s="37"/>
      <c r="O199" s="38"/>
      <c r="P199" s="39">
        <v>0</v>
      </c>
      <c r="Q199" s="39"/>
      <c r="R199" s="54"/>
      <c r="S199" s="32">
        <f t="shared" si="27"/>
        <v>0</v>
      </c>
      <c r="T199" s="40">
        <f t="shared" si="28"/>
        <v>0</v>
      </c>
      <c r="U199" s="41">
        <f t="shared" si="29"/>
        <v>0</v>
      </c>
    </row>
    <row r="200" spans="1:21" ht="14.25">
      <c r="A200" s="14" t="s">
        <v>54</v>
      </c>
      <c r="B200" s="31" t="s">
        <v>19</v>
      </c>
      <c r="C200" s="47" t="s">
        <v>318</v>
      </c>
      <c r="D200" s="191"/>
      <c r="E200" s="192"/>
      <c r="F200" s="33" t="s">
        <v>320</v>
      </c>
      <c r="G200" s="33" t="s">
        <v>323</v>
      </c>
      <c r="H200" s="42">
        <v>7.0000000000000007E-2</v>
      </c>
      <c r="I200" s="35" t="s">
        <v>147</v>
      </c>
      <c r="J200" s="36">
        <f t="shared" si="30"/>
        <v>7.0000000000000007E-2</v>
      </c>
      <c r="K200" s="35">
        <v>10</v>
      </c>
      <c r="L200" s="35">
        <v>36</v>
      </c>
      <c r="M200" s="35">
        <f t="shared" si="22"/>
        <v>360</v>
      </c>
      <c r="N200" s="37"/>
      <c r="O200" s="38"/>
      <c r="P200" s="39">
        <v>0</v>
      </c>
      <c r="Q200" s="39"/>
      <c r="R200" s="54"/>
      <c r="S200" s="32">
        <f t="shared" si="27"/>
        <v>0</v>
      </c>
      <c r="T200" s="40">
        <f t="shared" si="28"/>
        <v>0</v>
      </c>
      <c r="U200" s="41">
        <f t="shared" si="29"/>
        <v>0</v>
      </c>
    </row>
    <row r="201" spans="1:21" ht="14.25">
      <c r="A201" s="14" t="s">
        <v>54</v>
      </c>
      <c r="B201" s="31" t="s">
        <v>19</v>
      </c>
      <c r="C201" s="47" t="s">
        <v>318</v>
      </c>
      <c r="D201" s="191"/>
      <c r="E201" s="192"/>
      <c r="F201" s="33" t="s">
        <v>320</v>
      </c>
      <c r="G201" s="33" t="s">
        <v>324</v>
      </c>
      <c r="H201" s="42">
        <v>0.05</v>
      </c>
      <c r="I201" s="35" t="s">
        <v>29</v>
      </c>
      <c r="J201" s="36">
        <f>+H201/K200</f>
        <v>5.0000000000000001E-3</v>
      </c>
      <c r="K201" s="35">
        <v>1</v>
      </c>
      <c r="L201" s="35">
        <v>36</v>
      </c>
      <c r="M201" s="35">
        <f t="shared" si="22"/>
        <v>36</v>
      </c>
      <c r="N201" s="37"/>
      <c r="O201" s="38"/>
      <c r="P201" s="39">
        <v>0</v>
      </c>
      <c r="Q201" s="39"/>
      <c r="R201" s="54"/>
      <c r="S201" s="32">
        <f t="shared" si="27"/>
        <v>0</v>
      </c>
      <c r="T201" s="40">
        <f t="shared" si="28"/>
        <v>0</v>
      </c>
      <c r="U201" s="41">
        <f t="shared" si="29"/>
        <v>0</v>
      </c>
    </row>
    <row r="202" spans="1:21" ht="14.25">
      <c r="A202" s="14" t="s">
        <v>54</v>
      </c>
      <c r="B202" s="31" t="s">
        <v>19</v>
      </c>
      <c r="C202" s="47" t="s">
        <v>318</v>
      </c>
      <c r="D202" s="191"/>
      <c r="E202" s="192"/>
      <c r="F202" s="33" t="s">
        <v>320</v>
      </c>
      <c r="G202" s="33" t="s">
        <v>325</v>
      </c>
      <c r="H202" s="44">
        <v>3.5000000000000003E-2</v>
      </c>
      <c r="I202" s="35" t="s">
        <v>24</v>
      </c>
      <c r="J202" s="36">
        <f>+H202/K203</f>
        <v>3.5000000000000005E-3</v>
      </c>
      <c r="K202" s="35">
        <v>1</v>
      </c>
      <c r="L202" s="35">
        <v>36</v>
      </c>
      <c r="M202" s="35">
        <f t="shared" si="22"/>
        <v>36</v>
      </c>
      <c r="N202" s="37"/>
      <c r="O202" s="38"/>
      <c r="P202" s="39">
        <v>0</v>
      </c>
      <c r="Q202" s="39"/>
      <c r="R202" s="54"/>
      <c r="S202" s="32">
        <f t="shared" si="27"/>
        <v>0</v>
      </c>
      <c r="T202" s="40">
        <f t="shared" si="28"/>
        <v>0</v>
      </c>
      <c r="U202" s="41">
        <f t="shared" si="29"/>
        <v>0</v>
      </c>
    </row>
    <row r="203" spans="1:21" ht="14.25">
      <c r="A203" s="14" t="s">
        <v>54</v>
      </c>
      <c r="B203" s="31" t="s">
        <v>19</v>
      </c>
      <c r="C203" s="47" t="s">
        <v>318</v>
      </c>
      <c r="D203" s="191"/>
      <c r="E203" s="192"/>
      <c r="F203" s="33" t="s">
        <v>320</v>
      </c>
      <c r="G203" s="33" t="s">
        <v>326</v>
      </c>
      <c r="H203" s="44"/>
      <c r="I203" s="35" t="s">
        <v>30</v>
      </c>
      <c r="J203" s="36">
        <f t="shared" si="30"/>
        <v>0</v>
      </c>
      <c r="K203" s="35">
        <v>10</v>
      </c>
      <c r="L203" s="35">
        <v>36</v>
      </c>
      <c r="M203" s="35">
        <f t="shared" si="22"/>
        <v>360</v>
      </c>
      <c r="N203" s="37"/>
      <c r="O203" s="38"/>
      <c r="P203" s="39">
        <v>0</v>
      </c>
      <c r="Q203" s="39"/>
      <c r="R203" s="54"/>
      <c r="S203" s="32">
        <f t="shared" si="27"/>
        <v>0</v>
      </c>
      <c r="T203" s="40">
        <f t="shared" si="28"/>
        <v>0</v>
      </c>
      <c r="U203" s="41">
        <f t="shared" si="29"/>
        <v>0</v>
      </c>
    </row>
    <row r="204" spans="1:21" ht="14.25">
      <c r="A204" s="14" t="s">
        <v>54</v>
      </c>
      <c r="B204" s="31" t="s">
        <v>19</v>
      </c>
      <c r="C204" s="47" t="s">
        <v>318</v>
      </c>
      <c r="D204" s="191"/>
      <c r="E204" s="192"/>
      <c r="F204" s="33" t="s">
        <v>320</v>
      </c>
      <c r="G204" s="33" t="s">
        <v>327</v>
      </c>
      <c r="H204" s="44"/>
      <c r="I204" s="35" t="s">
        <v>30</v>
      </c>
      <c r="J204" s="36">
        <f t="shared" si="30"/>
        <v>0</v>
      </c>
      <c r="K204" s="35">
        <v>10</v>
      </c>
      <c r="L204" s="35">
        <v>36</v>
      </c>
      <c r="M204" s="35">
        <f t="shared" si="22"/>
        <v>360</v>
      </c>
      <c r="N204" s="37"/>
      <c r="O204" s="38"/>
      <c r="P204" s="39">
        <v>0</v>
      </c>
      <c r="Q204" s="39"/>
      <c r="R204" s="54"/>
      <c r="S204" s="32">
        <f t="shared" si="27"/>
        <v>0</v>
      </c>
      <c r="T204" s="40">
        <f t="shared" si="28"/>
        <v>0</v>
      </c>
      <c r="U204" s="41">
        <f t="shared" si="29"/>
        <v>0</v>
      </c>
    </row>
    <row r="205" spans="1:21" ht="14.25">
      <c r="A205" s="14" t="s">
        <v>54</v>
      </c>
      <c r="B205" s="31" t="s">
        <v>19</v>
      </c>
      <c r="C205" s="47" t="s">
        <v>318</v>
      </c>
      <c r="D205" s="191"/>
      <c r="E205" s="192"/>
      <c r="F205" s="33" t="s">
        <v>320</v>
      </c>
      <c r="G205" s="33" t="s">
        <v>328</v>
      </c>
      <c r="H205" s="44"/>
      <c r="I205" s="35" t="s">
        <v>30</v>
      </c>
      <c r="J205" s="36">
        <f t="shared" si="30"/>
        <v>0</v>
      </c>
      <c r="K205" s="35">
        <v>10</v>
      </c>
      <c r="L205" s="35">
        <v>36</v>
      </c>
      <c r="M205" s="35">
        <f t="shared" si="22"/>
        <v>360</v>
      </c>
      <c r="N205" s="37"/>
      <c r="O205" s="38"/>
      <c r="P205" s="39">
        <v>0</v>
      </c>
      <c r="Q205" s="39"/>
      <c r="R205" s="54"/>
      <c r="S205" s="32">
        <f t="shared" si="27"/>
        <v>0</v>
      </c>
      <c r="T205" s="40">
        <f t="shared" si="28"/>
        <v>0</v>
      </c>
      <c r="U205" s="41">
        <f t="shared" si="29"/>
        <v>0</v>
      </c>
    </row>
    <row r="206" spans="1:21" ht="14.25">
      <c r="A206" s="14" t="s">
        <v>54</v>
      </c>
      <c r="B206" s="31" t="s">
        <v>19</v>
      </c>
      <c r="C206" s="47" t="s">
        <v>329</v>
      </c>
      <c r="D206" s="191">
        <v>4978446051046</v>
      </c>
      <c r="E206" s="192" t="s">
        <v>330</v>
      </c>
      <c r="F206" s="33" t="s">
        <v>331</v>
      </c>
      <c r="G206" s="33" t="s">
        <v>332</v>
      </c>
      <c r="H206" s="35"/>
      <c r="I206" s="35" t="s">
        <v>24</v>
      </c>
      <c r="J206" s="36">
        <f>+H206/M208</f>
        <v>0</v>
      </c>
      <c r="K206" s="35">
        <v>1</v>
      </c>
      <c r="L206" s="35">
        <v>1</v>
      </c>
      <c r="M206" s="35">
        <f t="shared" si="22"/>
        <v>1</v>
      </c>
      <c r="N206" s="37"/>
      <c r="O206" s="38"/>
      <c r="P206" s="39">
        <v>0</v>
      </c>
      <c r="Q206" s="39"/>
      <c r="R206" s="54"/>
      <c r="S206" s="32">
        <f t="shared" si="27"/>
        <v>0</v>
      </c>
      <c r="T206" s="40">
        <f t="shared" si="28"/>
        <v>0</v>
      </c>
      <c r="U206" s="41">
        <f t="shared" si="29"/>
        <v>0</v>
      </c>
    </row>
    <row r="207" spans="1:21" ht="14.25">
      <c r="A207" s="14" t="s">
        <v>54</v>
      </c>
      <c r="B207" s="31" t="s">
        <v>19</v>
      </c>
      <c r="C207" s="47" t="s">
        <v>329</v>
      </c>
      <c r="D207" s="191"/>
      <c r="E207" s="192"/>
      <c r="F207" s="33" t="s">
        <v>331</v>
      </c>
      <c r="G207" s="33" t="s">
        <v>333</v>
      </c>
      <c r="H207" s="35">
        <v>7.8E-2</v>
      </c>
      <c r="I207" s="35" t="s">
        <v>147</v>
      </c>
      <c r="J207" s="36">
        <f>+H207</f>
        <v>7.8E-2</v>
      </c>
      <c r="K207" s="35">
        <v>10</v>
      </c>
      <c r="L207" s="35">
        <v>36</v>
      </c>
      <c r="M207" s="35">
        <f t="shared" si="22"/>
        <v>360</v>
      </c>
      <c r="N207" s="37"/>
      <c r="O207" s="38"/>
      <c r="P207" s="39">
        <v>0</v>
      </c>
      <c r="Q207" s="39"/>
      <c r="R207" s="54"/>
      <c r="S207" s="32">
        <f t="shared" si="27"/>
        <v>0</v>
      </c>
      <c r="T207" s="40">
        <f t="shared" si="28"/>
        <v>0</v>
      </c>
      <c r="U207" s="41">
        <f t="shared" si="29"/>
        <v>0</v>
      </c>
    </row>
    <row r="208" spans="1:21" ht="14.25">
      <c r="A208" s="14" t="s">
        <v>54</v>
      </c>
      <c r="B208" s="31" t="s">
        <v>19</v>
      </c>
      <c r="C208" s="47" t="s">
        <v>329</v>
      </c>
      <c r="D208" s="191"/>
      <c r="E208" s="192"/>
      <c r="F208" s="33" t="s">
        <v>331</v>
      </c>
      <c r="G208" s="33" t="s">
        <v>334</v>
      </c>
      <c r="H208" s="35">
        <v>0.28000000000000003</v>
      </c>
      <c r="I208" s="35" t="s">
        <v>24</v>
      </c>
      <c r="J208" s="36">
        <f>+H208</f>
        <v>0.28000000000000003</v>
      </c>
      <c r="K208" s="35">
        <v>10</v>
      </c>
      <c r="L208" s="35">
        <v>36</v>
      </c>
      <c r="M208" s="35">
        <f t="shared" si="22"/>
        <v>360</v>
      </c>
      <c r="N208" s="37"/>
      <c r="O208" s="38"/>
      <c r="P208" s="39">
        <v>0</v>
      </c>
      <c r="Q208" s="39"/>
      <c r="R208" s="54"/>
      <c r="S208" s="32">
        <f t="shared" si="27"/>
        <v>0</v>
      </c>
      <c r="T208" s="40">
        <f t="shared" si="28"/>
        <v>0</v>
      </c>
      <c r="U208" s="41">
        <f t="shared" si="29"/>
        <v>0</v>
      </c>
    </row>
    <row r="209" spans="1:21" ht="14.25">
      <c r="A209" s="14" t="s">
        <v>54</v>
      </c>
      <c r="B209" s="31" t="s">
        <v>19</v>
      </c>
      <c r="C209" s="47" t="s">
        <v>329</v>
      </c>
      <c r="D209" s="191"/>
      <c r="E209" s="192"/>
      <c r="F209" s="33" t="s">
        <v>331</v>
      </c>
      <c r="G209" s="33" t="s">
        <v>335</v>
      </c>
      <c r="H209" s="44">
        <v>7.0000000000000007E-2</v>
      </c>
      <c r="I209" s="35" t="s">
        <v>29</v>
      </c>
      <c r="J209" s="36">
        <f>+H209/K208</f>
        <v>7.000000000000001E-3</v>
      </c>
      <c r="K209" s="35">
        <v>1</v>
      </c>
      <c r="L209" s="35">
        <v>36</v>
      </c>
      <c r="M209" s="35">
        <f t="shared" si="22"/>
        <v>36</v>
      </c>
      <c r="N209" s="37"/>
      <c r="O209" s="38"/>
      <c r="P209" s="39">
        <v>0</v>
      </c>
      <c r="Q209" s="39"/>
      <c r="R209" s="54"/>
      <c r="S209" s="32">
        <f t="shared" si="27"/>
        <v>0</v>
      </c>
      <c r="T209" s="40">
        <f t="shared" si="28"/>
        <v>0</v>
      </c>
      <c r="U209" s="41">
        <f t="shared" si="29"/>
        <v>0</v>
      </c>
    </row>
    <row r="210" spans="1:21" ht="14.25">
      <c r="A210" s="14" t="s">
        <v>54</v>
      </c>
      <c r="B210" s="31" t="s">
        <v>19</v>
      </c>
      <c r="C210" s="47" t="s">
        <v>329</v>
      </c>
      <c r="D210" s="191"/>
      <c r="E210" s="192"/>
      <c r="F210" s="33" t="s">
        <v>331</v>
      </c>
      <c r="G210" s="33" t="s">
        <v>336</v>
      </c>
      <c r="H210" s="35">
        <v>3.5000000000000003E-2</v>
      </c>
      <c r="I210" s="35" t="s">
        <v>24</v>
      </c>
      <c r="J210" s="36">
        <f>+H210/K208</f>
        <v>3.5000000000000005E-3</v>
      </c>
      <c r="K210" s="35">
        <v>1</v>
      </c>
      <c r="L210" s="35">
        <v>36</v>
      </c>
      <c r="M210" s="35">
        <f t="shared" si="22"/>
        <v>36</v>
      </c>
      <c r="N210" s="37"/>
      <c r="O210" s="38"/>
      <c r="P210" s="39">
        <v>0</v>
      </c>
      <c r="Q210" s="39"/>
      <c r="R210" s="54"/>
      <c r="S210" s="32">
        <f t="shared" si="27"/>
        <v>0</v>
      </c>
      <c r="T210" s="40">
        <f t="shared" si="28"/>
        <v>0</v>
      </c>
      <c r="U210" s="41">
        <f t="shared" si="29"/>
        <v>0</v>
      </c>
    </row>
    <row r="211" spans="1:21" ht="14.25">
      <c r="A211" s="14" t="s">
        <v>54</v>
      </c>
      <c r="B211" s="31" t="s">
        <v>19</v>
      </c>
      <c r="C211" s="47" t="s">
        <v>329</v>
      </c>
      <c r="D211" s="191"/>
      <c r="E211" s="192"/>
      <c r="F211" s="33" t="s">
        <v>331</v>
      </c>
      <c r="G211" s="33" t="s">
        <v>326</v>
      </c>
      <c r="H211" s="35"/>
      <c r="I211" s="35" t="s">
        <v>30</v>
      </c>
      <c r="J211" s="36">
        <f t="shared" ref="J211:J213" si="31">+M211/360*H211</f>
        <v>0</v>
      </c>
      <c r="K211" s="35">
        <v>20</v>
      </c>
      <c r="L211" s="35">
        <v>36</v>
      </c>
      <c r="M211" s="35">
        <f t="shared" si="22"/>
        <v>720</v>
      </c>
      <c r="N211" s="37"/>
      <c r="O211" s="38"/>
      <c r="P211" s="39">
        <v>0</v>
      </c>
      <c r="Q211" s="39"/>
      <c r="R211" s="54"/>
      <c r="S211" s="32">
        <f t="shared" si="27"/>
        <v>0</v>
      </c>
      <c r="T211" s="40">
        <f t="shared" si="28"/>
        <v>0</v>
      </c>
      <c r="U211" s="41">
        <f t="shared" si="29"/>
        <v>0</v>
      </c>
    </row>
    <row r="212" spans="1:21" ht="14.25">
      <c r="A212" s="14" t="s">
        <v>54</v>
      </c>
      <c r="B212" s="31" t="s">
        <v>19</v>
      </c>
      <c r="C212" s="47" t="s">
        <v>329</v>
      </c>
      <c r="D212" s="191"/>
      <c r="E212" s="192"/>
      <c r="F212" s="33" t="s">
        <v>331</v>
      </c>
      <c r="G212" s="33" t="s">
        <v>326</v>
      </c>
      <c r="H212" s="35"/>
      <c r="I212" s="35" t="s">
        <v>30</v>
      </c>
      <c r="J212" s="36">
        <f t="shared" si="31"/>
        <v>0</v>
      </c>
      <c r="K212" s="35">
        <v>20</v>
      </c>
      <c r="L212" s="35">
        <v>36</v>
      </c>
      <c r="M212" s="35">
        <f t="shared" si="22"/>
        <v>720</v>
      </c>
      <c r="N212" s="37"/>
      <c r="O212" s="38"/>
      <c r="P212" s="39">
        <v>0</v>
      </c>
      <c r="Q212" s="39"/>
      <c r="R212" s="54"/>
      <c r="S212" s="32">
        <f t="shared" si="27"/>
        <v>0</v>
      </c>
      <c r="T212" s="40">
        <f t="shared" si="28"/>
        <v>0</v>
      </c>
      <c r="U212" s="41">
        <f t="shared" si="29"/>
        <v>0</v>
      </c>
    </row>
    <row r="213" spans="1:21" ht="14.25">
      <c r="A213" s="14" t="s">
        <v>54</v>
      </c>
      <c r="B213" s="31" t="s">
        <v>19</v>
      </c>
      <c r="C213" s="47" t="s">
        <v>329</v>
      </c>
      <c r="D213" s="191"/>
      <c r="E213" s="192"/>
      <c r="F213" s="33" t="s">
        <v>331</v>
      </c>
      <c r="G213" s="33" t="s">
        <v>328</v>
      </c>
      <c r="H213" s="35"/>
      <c r="I213" s="35" t="s">
        <v>30</v>
      </c>
      <c r="J213" s="36">
        <f t="shared" si="31"/>
        <v>0</v>
      </c>
      <c r="K213" s="35">
        <v>20</v>
      </c>
      <c r="L213" s="35">
        <v>36</v>
      </c>
      <c r="M213" s="35">
        <f t="shared" si="22"/>
        <v>720</v>
      </c>
      <c r="N213" s="37"/>
      <c r="O213" s="38"/>
      <c r="P213" s="39">
        <v>0</v>
      </c>
      <c r="Q213" s="39"/>
      <c r="R213" s="54"/>
      <c r="S213" s="32">
        <f t="shared" si="27"/>
        <v>0</v>
      </c>
      <c r="T213" s="40">
        <f t="shared" si="28"/>
        <v>0</v>
      </c>
      <c r="U213" s="41">
        <f t="shared" si="29"/>
        <v>0</v>
      </c>
    </row>
    <row r="214" spans="1:21" ht="14.25">
      <c r="A214" s="14" t="s">
        <v>54</v>
      </c>
      <c r="B214" s="31" t="s">
        <v>19</v>
      </c>
      <c r="C214" s="47" t="s">
        <v>337</v>
      </c>
      <c r="D214" s="221">
        <v>4978446032144</v>
      </c>
      <c r="E214" s="192" t="s">
        <v>338</v>
      </c>
      <c r="F214" s="33" t="s">
        <v>339</v>
      </c>
      <c r="G214" s="33" t="s">
        <v>340</v>
      </c>
      <c r="H214" s="44">
        <v>1.9</v>
      </c>
      <c r="I214" s="35" t="s">
        <v>24</v>
      </c>
      <c r="J214" s="36">
        <f>+H214/M216</f>
        <v>5.2777777777777779E-3</v>
      </c>
      <c r="K214" s="35">
        <v>10</v>
      </c>
      <c r="L214" s="35">
        <v>36</v>
      </c>
      <c r="M214" s="35">
        <f t="shared" si="22"/>
        <v>360</v>
      </c>
      <c r="N214" s="37"/>
      <c r="O214" s="38"/>
      <c r="P214" s="39">
        <v>0</v>
      </c>
      <c r="Q214" s="39"/>
      <c r="R214" s="54"/>
      <c r="S214" s="32">
        <f t="shared" si="27"/>
        <v>0</v>
      </c>
      <c r="T214" s="40">
        <f t="shared" si="28"/>
        <v>0</v>
      </c>
      <c r="U214" s="41">
        <f t="shared" si="29"/>
        <v>0</v>
      </c>
    </row>
    <row r="215" spans="1:21" ht="14.25">
      <c r="A215" s="14" t="s">
        <v>54</v>
      </c>
      <c r="B215" s="31" t="s">
        <v>19</v>
      </c>
      <c r="C215" s="47" t="s">
        <v>337</v>
      </c>
      <c r="D215" s="221"/>
      <c r="E215" s="192"/>
      <c r="F215" s="33" t="s">
        <v>339</v>
      </c>
      <c r="G215" s="33" t="s">
        <v>341</v>
      </c>
      <c r="H215" s="44">
        <v>0.12</v>
      </c>
      <c r="I215" s="35" t="s">
        <v>24</v>
      </c>
      <c r="J215" s="36">
        <f t="shared" ref="J215:J221" si="32">+H215</f>
        <v>0.12</v>
      </c>
      <c r="K215" s="35">
        <v>10</v>
      </c>
      <c r="L215" s="35">
        <v>36</v>
      </c>
      <c r="M215" s="35">
        <f t="shared" si="22"/>
        <v>360</v>
      </c>
      <c r="N215" s="37"/>
      <c r="O215" s="38"/>
      <c r="P215" s="39">
        <v>0</v>
      </c>
      <c r="Q215" s="39"/>
      <c r="R215" s="54"/>
      <c r="S215" s="32">
        <f t="shared" si="27"/>
        <v>0</v>
      </c>
      <c r="T215" s="40">
        <f t="shared" si="28"/>
        <v>0</v>
      </c>
      <c r="U215" s="41">
        <f t="shared" si="29"/>
        <v>0</v>
      </c>
    </row>
    <row r="216" spans="1:21" ht="14.25">
      <c r="A216" s="14" t="s">
        <v>54</v>
      </c>
      <c r="B216" s="31" t="s">
        <v>19</v>
      </c>
      <c r="C216" s="47" t="s">
        <v>337</v>
      </c>
      <c r="D216" s="221"/>
      <c r="E216" s="192"/>
      <c r="F216" s="33" t="s">
        <v>339</v>
      </c>
      <c r="G216" s="33" t="s">
        <v>323</v>
      </c>
      <c r="H216" s="42">
        <v>7.0000000000000007E-2</v>
      </c>
      <c r="I216" s="35" t="s">
        <v>147</v>
      </c>
      <c r="J216" s="36">
        <f t="shared" si="32"/>
        <v>7.0000000000000007E-2</v>
      </c>
      <c r="K216" s="35">
        <v>10</v>
      </c>
      <c r="L216" s="35">
        <v>36</v>
      </c>
      <c r="M216" s="35">
        <f t="shared" si="22"/>
        <v>360</v>
      </c>
      <c r="N216" s="37"/>
      <c r="O216" s="38"/>
      <c r="P216" s="39">
        <v>0</v>
      </c>
      <c r="Q216" s="39"/>
      <c r="R216" s="54"/>
      <c r="S216" s="32">
        <f t="shared" si="27"/>
        <v>0</v>
      </c>
      <c r="T216" s="40">
        <f t="shared" si="28"/>
        <v>0</v>
      </c>
      <c r="U216" s="41">
        <f t="shared" si="29"/>
        <v>0</v>
      </c>
    </row>
    <row r="217" spans="1:21" ht="14.25">
      <c r="A217" s="14" t="s">
        <v>54</v>
      </c>
      <c r="B217" s="31" t="s">
        <v>19</v>
      </c>
      <c r="C217" s="47" t="s">
        <v>337</v>
      </c>
      <c r="D217" s="221"/>
      <c r="E217" s="192"/>
      <c r="F217" s="33" t="s">
        <v>339</v>
      </c>
      <c r="G217" s="33" t="s">
        <v>324</v>
      </c>
      <c r="H217" s="42">
        <v>0.05</v>
      </c>
      <c r="I217" s="35" t="s">
        <v>29</v>
      </c>
      <c r="J217" s="36">
        <f>+H217/K216</f>
        <v>5.0000000000000001E-3</v>
      </c>
      <c r="K217" s="35">
        <v>1</v>
      </c>
      <c r="L217" s="35">
        <v>36</v>
      </c>
      <c r="M217" s="35">
        <f t="shared" si="22"/>
        <v>36</v>
      </c>
      <c r="N217" s="37"/>
      <c r="O217" s="38"/>
      <c r="P217" s="39">
        <v>0</v>
      </c>
      <c r="Q217" s="39"/>
      <c r="R217" s="54"/>
      <c r="S217" s="32">
        <f t="shared" si="27"/>
        <v>0</v>
      </c>
      <c r="T217" s="40">
        <f t="shared" si="28"/>
        <v>0</v>
      </c>
      <c r="U217" s="41">
        <f t="shared" si="29"/>
        <v>0</v>
      </c>
    </row>
    <row r="218" spans="1:21" ht="14.25">
      <c r="A218" s="14" t="s">
        <v>54</v>
      </c>
      <c r="B218" s="31" t="s">
        <v>19</v>
      </c>
      <c r="C218" s="47" t="s">
        <v>337</v>
      </c>
      <c r="D218" s="221"/>
      <c r="E218" s="192"/>
      <c r="F218" s="33" t="s">
        <v>339</v>
      </c>
      <c r="G218" s="33" t="s">
        <v>342</v>
      </c>
      <c r="H218" s="44">
        <v>3.5000000000000003E-2</v>
      </c>
      <c r="I218" s="35" t="s">
        <v>24</v>
      </c>
      <c r="J218" s="36">
        <f>+H218/K216</f>
        <v>3.5000000000000005E-3</v>
      </c>
      <c r="K218" s="35">
        <v>1</v>
      </c>
      <c r="L218" s="35">
        <v>36</v>
      </c>
      <c r="M218" s="35">
        <f t="shared" si="22"/>
        <v>36</v>
      </c>
      <c r="N218" s="37"/>
      <c r="O218" s="38"/>
      <c r="P218" s="39">
        <v>0</v>
      </c>
      <c r="Q218" s="39"/>
      <c r="R218" s="54"/>
      <c r="S218" s="32">
        <f t="shared" si="27"/>
        <v>0</v>
      </c>
      <c r="T218" s="40">
        <f t="shared" si="28"/>
        <v>0</v>
      </c>
      <c r="U218" s="41">
        <f t="shared" si="29"/>
        <v>0</v>
      </c>
    </row>
    <row r="219" spans="1:21" ht="14.25">
      <c r="A219" s="14" t="s">
        <v>54</v>
      </c>
      <c r="B219" s="31" t="s">
        <v>19</v>
      </c>
      <c r="C219" s="47" t="s">
        <v>337</v>
      </c>
      <c r="D219" s="221"/>
      <c r="E219" s="192"/>
      <c r="F219" s="33" t="s">
        <v>339</v>
      </c>
      <c r="G219" s="33" t="s">
        <v>343</v>
      </c>
      <c r="H219" s="44"/>
      <c r="I219" s="35" t="s">
        <v>30</v>
      </c>
      <c r="J219" s="36">
        <f t="shared" si="32"/>
        <v>0</v>
      </c>
      <c r="K219" s="35">
        <v>10</v>
      </c>
      <c r="L219" s="35">
        <v>36</v>
      </c>
      <c r="M219" s="35">
        <f t="shared" si="22"/>
        <v>360</v>
      </c>
      <c r="N219" s="37"/>
      <c r="O219" s="38"/>
      <c r="P219" s="39">
        <v>0</v>
      </c>
      <c r="Q219" s="39"/>
      <c r="R219" s="54"/>
      <c r="S219" s="32">
        <f t="shared" si="27"/>
        <v>0</v>
      </c>
      <c r="T219" s="40">
        <f t="shared" si="28"/>
        <v>0</v>
      </c>
      <c r="U219" s="41">
        <f t="shared" si="29"/>
        <v>0</v>
      </c>
    </row>
    <row r="220" spans="1:21" ht="14.25">
      <c r="A220" s="14" t="s">
        <v>54</v>
      </c>
      <c r="B220" s="31" t="s">
        <v>19</v>
      </c>
      <c r="C220" s="47" t="s">
        <v>337</v>
      </c>
      <c r="D220" s="221"/>
      <c r="E220" s="192"/>
      <c r="F220" s="33" t="s">
        <v>339</v>
      </c>
      <c r="G220" s="33" t="s">
        <v>344</v>
      </c>
      <c r="H220" s="44"/>
      <c r="I220" s="35" t="s">
        <v>30</v>
      </c>
      <c r="J220" s="36">
        <f t="shared" si="32"/>
        <v>0</v>
      </c>
      <c r="K220" s="35">
        <v>10</v>
      </c>
      <c r="L220" s="35">
        <v>36</v>
      </c>
      <c r="M220" s="35">
        <f t="shared" si="22"/>
        <v>360</v>
      </c>
      <c r="N220" s="37"/>
      <c r="O220" s="38"/>
      <c r="P220" s="39">
        <v>0</v>
      </c>
      <c r="Q220" s="39"/>
      <c r="R220" s="54"/>
      <c r="S220" s="32">
        <f t="shared" si="27"/>
        <v>0</v>
      </c>
      <c r="T220" s="40">
        <f t="shared" si="28"/>
        <v>0</v>
      </c>
      <c r="U220" s="41">
        <f t="shared" si="29"/>
        <v>0</v>
      </c>
    </row>
    <row r="221" spans="1:21" ht="14.25">
      <c r="A221" s="14" t="s">
        <v>54</v>
      </c>
      <c r="B221" s="31" t="s">
        <v>19</v>
      </c>
      <c r="C221" s="47" t="s">
        <v>337</v>
      </c>
      <c r="D221" s="221"/>
      <c r="E221" s="192"/>
      <c r="F221" s="33" t="s">
        <v>339</v>
      </c>
      <c r="G221" s="33" t="s">
        <v>345</v>
      </c>
      <c r="H221" s="44"/>
      <c r="I221" s="35" t="s">
        <v>30</v>
      </c>
      <c r="J221" s="36">
        <f t="shared" si="32"/>
        <v>0</v>
      </c>
      <c r="K221" s="35">
        <v>10</v>
      </c>
      <c r="L221" s="35">
        <v>36</v>
      </c>
      <c r="M221" s="35">
        <f t="shared" si="22"/>
        <v>360</v>
      </c>
      <c r="N221" s="37"/>
      <c r="O221" s="38"/>
      <c r="P221" s="39">
        <v>0</v>
      </c>
      <c r="Q221" s="39"/>
      <c r="R221" s="54"/>
      <c r="S221" s="32">
        <f t="shared" si="27"/>
        <v>0</v>
      </c>
      <c r="T221" s="40">
        <f t="shared" si="28"/>
        <v>0</v>
      </c>
      <c r="U221" s="41">
        <f t="shared" si="29"/>
        <v>0</v>
      </c>
    </row>
    <row r="222" spans="1:21" ht="14.25">
      <c r="A222" s="14" t="s">
        <v>196</v>
      </c>
      <c r="B222" s="31" t="s">
        <v>19</v>
      </c>
      <c r="C222" s="32" t="s">
        <v>346</v>
      </c>
      <c r="D222" s="191">
        <v>4978446020363</v>
      </c>
      <c r="E222" s="192" t="s">
        <v>347</v>
      </c>
      <c r="F222" s="33" t="s">
        <v>348</v>
      </c>
      <c r="G222" s="33" t="s">
        <v>349</v>
      </c>
      <c r="H222" s="34">
        <v>8.1999999999999993</v>
      </c>
      <c r="I222" s="35" t="s">
        <v>24</v>
      </c>
      <c r="J222" s="36">
        <f>+H222/M223</f>
        <v>3.4166666666666665E-2</v>
      </c>
      <c r="K222" s="35">
        <v>1</v>
      </c>
      <c r="L222" s="35">
        <v>1</v>
      </c>
      <c r="M222" s="35">
        <f t="shared" si="22"/>
        <v>1</v>
      </c>
      <c r="N222" s="37"/>
      <c r="O222" s="38"/>
      <c r="P222" s="39">
        <v>0</v>
      </c>
      <c r="Q222" s="39"/>
      <c r="R222" s="54"/>
      <c r="S222" s="32">
        <f t="shared" si="27"/>
        <v>0</v>
      </c>
      <c r="T222" s="40">
        <f t="shared" si="28"/>
        <v>0</v>
      </c>
      <c r="U222" s="41">
        <f t="shared" si="29"/>
        <v>0</v>
      </c>
    </row>
    <row r="223" spans="1:21" ht="14.25">
      <c r="A223" s="14" t="s">
        <v>196</v>
      </c>
      <c r="B223" s="31" t="s">
        <v>19</v>
      </c>
      <c r="C223" s="32" t="s">
        <v>346</v>
      </c>
      <c r="D223" s="191"/>
      <c r="E223" s="192"/>
      <c r="F223" s="33" t="s">
        <v>348</v>
      </c>
      <c r="G223" s="33" t="s">
        <v>350</v>
      </c>
      <c r="H223" s="42">
        <v>0.12</v>
      </c>
      <c r="I223" s="35" t="s">
        <v>147</v>
      </c>
      <c r="J223" s="36">
        <f>+H223</f>
        <v>0.12</v>
      </c>
      <c r="K223" s="35">
        <v>10</v>
      </c>
      <c r="L223" s="35">
        <v>24</v>
      </c>
      <c r="M223" s="35">
        <f t="shared" si="22"/>
        <v>240</v>
      </c>
      <c r="N223" s="37"/>
      <c r="O223" s="38"/>
      <c r="P223" s="39">
        <v>0</v>
      </c>
      <c r="Q223" s="39"/>
      <c r="R223" s="54"/>
      <c r="S223" s="32">
        <f t="shared" si="27"/>
        <v>0</v>
      </c>
      <c r="T223" s="40">
        <f t="shared" si="28"/>
        <v>0</v>
      </c>
      <c r="U223" s="41">
        <f t="shared" si="29"/>
        <v>0</v>
      </c>
    </row>
    <row r="224" spans="1:21" ht="14.25">
      <c r="A224" s="14" t="s">
        <v>196</v>
      </c>
      <c r="B224" s="31" t="s">
        <v>19</v>
      </c>
      <c r="C224" s="32" t="s">
        <v>346</v>
      </c>
      <c r="D224" s="191"/>
      <c r="E224" s="192"/>
      <c r="F224" s="33" t="s">
        <v>348</v>
      </c>
      <c r="G224" s="33" t="s">
        <v>351</v>
      </c>
      <c r="H224" s="44">
        <v>0.155</v>
      </c>
      <c r="I224" s="62" t="s">
        <v>295</v>
      </c>
      <c r="J224" s="36">
        <v>1.18</v>
      </c>
      <c r="K224" s="35">
        <v>10</v>
      </c>
      <c r="L224" s="35">
        <v>24</v>
      </c>
      <c r="M224" s="35">
        <f t="shared" si="22"/>
        <v>240</v>
      </c>
      <c r="N224" s="37"/>
      <c r="O224" s="38"/>
      <c r="P224" s="39">
        <v>0</v>
      </c>
      <c r="Q224" s="39"/>
      <c r="R224" s="54"/>
      <c r="S224" s="32">
        <f t="shared" si="27"/>
        <v>0</v>
      </c>
      <c r="T224" s="40">
        <f t="shared" si="28"/>
        <v>0</v>
      </c>
      <c r="U224" s="41">
        <f t="shared" si="29"/>
        <v>0</v>
      </c>
    </row>
    <row r="225" spans="1:21" ht="14.25">
      <c r="A225" s="14" t="s">
        <v>196</v>
      </c>
      <c r="B225" s="31" t="s">
        <v>19</v>
      </c>
      <c r="C225" s="32" t="s">
        <v>346</v>
      </c>
      <c r="D225" s="191"/>
      <c r="E225" s="192"/>
      <c r="F225" s="33" t="s">
        <v>348</v>
      </c>
      <c r="G225" s="33" t="s">
        <v>352</v>
      </c>
      <c r="H225" s="34">
        <v>0.8</v>
      </c>
      <c r="I225" s="35" t="s">
        <v>24</v>
      </c>
      <c r="J225" s="36">
        <f>+H225/K224</f>
        <v>0.08</v>
      </c>
      <c r="K225" s="35">
        <v>1</v>
      </c>
      <c r="L225" s="35">
        <v>24</v>
      </c>
      <c r="M225" s="35">
        <f t="shared" si="22"/>
        <v>24</v>
      </c>
      <c r="N225" s="37"/>
      <c r="O225" s="38"/>
      <c r="P225" s="39">
        <v>0</v>
      </c>
      <c r="Q225" s="39"/>
      <c r="R225" s="54"/>
      <c r="S225" s="32">
        <f t="shared" si="27"/>
        <v>0</v>
      </c>
      <c r="T225" s="40">
        <f t="shared" si="28"/>
        <v>0</v>
      </c>
      <c r="U225" s="41">
        <f t="shared" si="29"/>
        <v>0</v>
      </c>
    </row>
    <row r="226" spans="1:21" ht="14.25">
      <c r="A226" s="14" t="s">
        <v>196</v>
      </c>
      <c r="B226" s="31" t="s">
        <v>19</v>
      </c>
      <c r="C226" s="32" t="s">
        <v>346</v>
      </c>
      <c r="D226" s="191"/>
      <c r="E226" s="192"/>
      <c r="F226" s="33" t="s">
        <v>348</v>
      </c>
      <c r="G226" s="33" t="s">
        <v>353</v>
      </c>
      <c r="H226" s="53">
        <v>0.05</v>
      </c>
      <c r="I226" s="35" t="s">
        <v>24</v>
      </c>
      <c r="J226" s="36">
        <f>+H226/K224</f>
        <v>5.0000000000000001E-3</v>
      </c>
      <c r="K226" s="35">
        <v>2</v>
      </c>
      <c r="L226" s="35">
        <v>24</v>
      </c>
      <c r="M226" s="35">
        <f t="shared" si="22"/>
        <v>48</v>
      </c>
      <c r="N226" s="37"/>
      <c r="O226" s="38"/>
      <c r="P226" s="39">
        <v>0</v>
      </c>
      <c r="Q226" s="39"/>
      <c r="R226" s="54"/>
      <c r="S226" s="32">
        <f t="shared" si="27"/>
        <v>0</v>
      </c>
      <c r="T226" s="40">
        <f t="shared" si="28"/>
        <v>0</v>
      </c>
      <c r="U226" s="41">
        <f t="shared" si="29"/>
        <v>0</v>
      </c>
    </row>
    <row r="227" spans="1:21" ht="14.25">
      <c r="A227" s="14" t="s">
        <v>196</v>
      </c>
      <c r="B227" s="31" t="s">
        <v>19</v>
      </c>
      <c r="C227" s="32" t="s">
        <v>346</v>
      </c>
      <c r="D227" s="191"/>
      <c r="E227" s="192"/>
      <c r="F227" s="33" t="s">
        <v>348</v>
      </c>
      <c r="G227" s="33" t="s">
        <v>354</v>
      </c>
      <c r="H227" s="53">
        <v>0.05</v>
      </c>
      <c r="I227" s="35" t="s">
        <v>24</v>
      </c>
      <c r="J227" s="36">
        <f>+H227/M224</f>
        <v>2.0833333333333335E-4</v>
      </c>
      <c r="K227" s="35">
        <v>2</v>
      </c>
      <c r="L227" s="35">
        <v>1</v>
      </c>
      <c r="M227" s="35">
        <f t="shared" si="22"/>
        <v>2</v>
      </c>
      <c r="N227" s="37"/>
      <c r="O227" s="38"/>
      <c r="P227" s="39">
        <v>0</v>
      </c>
      <c r="Q227" s="39"/>
      <c r="R227" s="54"/>
      <c r="S227" s="32">
        <f t="shared" si="27"/>
        <v>0</v>
      </c>
      <c r="T227" s="40">
        <f t="shared" si="28"/>
        <v>0</v>
      </c>
      <c r="U227" s="41">
        <f t="shared" si="29"/>
        <v>0</v>
      </c>
    </row>
    <row r="228" spans="1:21" ht="14.25">
      <c r="A228" s="14" t="s">
        <v>196</v>
      </c>
      <c r="B228" s="31" t="s">
        <v>19</v>
      </c>
      <c r="C228" s="32" t="s">
        <v>346</v>
      </c>
      <c r="D228" s="191"/>
      <c r="E228" s="192"/>
      <c r="F228" s="33" t="s">
        <v>355</v>
      </c>
      <c r="G228" s="33" t="s">
        <v>356</v>
      </c>
      <c r="H228" s="44"/>
      <c r="I228" s="35" t="s">
        <v>30</v>
      </c>
      <c r="J228" s="36">
        <f t="shared" ref="J228:J233" si="33">+H228</f>
        <v>0</v>
      </c>
      <c r="K228" s="35">
        <v>10</v>
      </c>
      <c r="L228" s="35">
        <v>24</v>
      </c>
      <c r="M228" s="35">
        <f t="shared" si="22"/>
        <v>240</v>
      </c>
      <c r="N228" s="37"/>
      <c r="O228" s="38"/>
      <c r="P228" s="39">
        <v>0</v>
      </c>
      <c r="Q228" s="39"/>
      <c r="R228" s="54"/>
      <c r="S228" s="32">
        <f t="shared" si="27"/>
        <v>0</v>
      </c>
      <c r="T228" s="40">
        <f t="shared" si="28"/>
        <v>0</v>
      </c>
      <c r="U228" s="41">
        <f t="shared" si="29"/>
        <v>0</v>
      </c>
    </row>
    <row r="229" spans="1:21" ht="14.25">
      <c r="A229" s="14" t="s">
        <v>196</v>
      </c>
      <c r="B229" s="31" t="s">
        <v>19</v>
      </c>
      <c r="C229" s="32" t="s">
        <v>346</v>
      </c>
      <c r="D229" s="191"/>
      <c r="E229" s="192"/>
      <c r="F229" s="33" t="s">
        <v>357</v>
      </c>
      <c r="G229" s="33" t="s">
        <v>358</v>
      </c>
      <c r="H229" s="44"/>
      <c r="I229" s="35" t="s">
        <v>30</v>
      </c>
      <c r="J229" s="36">
        <f t="shared" si="33"/>
        <v>0</v>
      </c>
      <c r="K229" s="35">
        <v>10</v>
      </c>
      <c r="L229" s="35">
        <v>24</v>
      </c>
      <c r="M229" s="35">
        <f t="shared" si="22"/>
        <v>240</v>
      </c>
      <c r="N229" s="37"/>
      <c r="O229" s="38"/>
      <c r="P229" s="39">
        <v>0</v>
      </c>
      <c r="Q229" s="39"/>
      <c r="R229" s="54"/>
      <c r="S229" s="32">
        <f t="shared" si="27"/>
        <v>0</v>
      </c>
      <c r="T229" s="40">
        <f t="shared" si="28"/>
        <v>0</v>
      </c>
      <c r="U229" s="41">
        <f t="shared" si="29"/>
        <v>0</v>
      </c>
    </row>
    <row r="230" spans="1:21" ht="14.25">
      <c r="A230" s="14"/>
      <c r="B230" s="64" t="s">
        <v>359</v>
      </c>
      <c r="C230" s="32" t="s">
        <v>360</v>
      </c>
      <c r="D230" s="29">
        <v>4978446017653</v>
      </c>
      <c r="E230" s="46" t="s">
        <v>361</v>
      </c>
      <c r="F230" s="33" t="s">
        <v>362</v>
      </c>
      <c r="G230" s="33" t="s">
        <v>363</v>
      </c>
      <c r="H230" s="42">
        <v>0.14000000000000001</v>
      </c>
      <c r="I230" s="43" t="s">
        <v>27</v>
      </c>
      <c r="J230" s="36">
        <f t="shared" si="33"/>
        <v>0.14000000000000001</v>
      </c>
      <c r="K230" s="35">
        <v>10</v>
      </c>
      <c r="L230" s="35">
        <v>20</v>
      </c>
      <c r="M230" s="35">
        <f t="shared" si="22"/>
        <v>200</v>
      </c>
      <c r="N230" s="37"/>
      <c r="O230" s="38"/>
      <c r="P230" s="39">
        <v>0</v>
      </c>
      <c r="Q230" s="39"/>
      <c r="R230" s="54"/>
      <c r="S230" s="32">
        <f t="shared" si="27"/>
        <v>0</v>
      </c>
      <c r="T230" s="40">
        <f t="shared" si="28"/>
        <v>0</v>
      </c>
      <c r="U230" s="41">
        <f t="shared" si="29"/>
        <v>0</v>
      </c>
    </row>
    <row r="231" spans="1:21" ht="14.25">
      <c r="A231" s="14"/>
      <c r="B231" s="64" t="s">
        <v>359</v>
      </c>
      <c r="C231" s="32" t="s">
        <v>364</v>
      </c>
      <c r="D231" s="29">
        <v>4978446017660</v>
      </c>
      <c r="E231" s="46" t="s">
        <v>365</v>
      </c>
      <c r="F231" s="33" t="s">
        <v>366</v>
      </c>
      <c r="G231" s="33" t="s">
        <v>367</v>
      </c>
      <c r="H231" s="42">
        <v>0.14000000000000001</v>
      </c>
      <c r="I231" s="43" t="s">
        <v>27</v>
      </c>
      <c r="J231" s="36">
        <f t="shared" si="33"/>
        <v>0.14000000000000001</v>
      </c>
      <c r="K231" s="35">
        <v>10</v>
      </c>
      <c r="L231" s="35">
        <v>20</v>
      </c>
      <c r="M231" s="35">
        <f t="shared" si="22"/>
        <v>200</v>
      </c>
      <c r="N231" s="37"/>
      <c r="O231" s="38"/>
      <c r="P231" s="39">
        <v>0</v>
      </c>
      <c r="Q231" s="39"/>
      <c r="R231" s="54"/>
      <c r="S231" s="32">
        <f t="shared" si="27"/>
        <v>0</v>
      </c>
      <c r="T231" s="40">
        <f t="shared" si="28"/>
        <v>0</v>
      </c>
      <c r="U231" s="41">
        <f t="shared" si="29"/>
        <v>0</v>
      </c>
    </row>
    <row r="232" spans="1:21" ht="14.25">
      <c r="A232" s="14"/>
      <c r="B232" s="64"/>
      <c r="C232" s="32" t="s">
        <v>364</v>
      </c>
      <c r="D232" s="29">
        <v>4978446017660</v>
      </c>
      <c r="E232" s="46" t="s">
        <v>365</v>
      </c>
      <c r="F232" s="33" t="s">
        <v>366</v>
      </c>
      <c r="G232" s="33" t="s">
        <v>368</v>
      </c>
      <c r="H232" s="44">
        <v>0.12</v>
      </c>
      <c r="I232" s="35" t="s">
        <v>369</v>
      </c>
      <c r="J232" s="36">
        <f t="shared" si="33"/>
        <v>0.12</v>
      </c>
      <c r="K232" s="35"/>
      <c r="L232" s="35"/>
      <c r="M232" s="35"/>
      <c r="N232" s="37"/>
      <c r="O232" s="38"/>
      <c r="P232" s="39">
        <v>0</v>
      </c>
      <c r="Q232" s="39"/>
      <c r="R232" s="54"/>
      <c r="S232" s="32">
        <f t="shared" si="27"/>
        <v>0</v>
      </c>
      <c r="T232" s="40">
        <f t="shared" si="28"/>
        <v>0</v>
      </c>
      <c r="U232" s="41">
        <f t="shared" si="29"/>
        <v>0</v>
      </c>
    </row>
    <row r="233" spans="1:21" ht="14.25">
      <c r="A233" s="14"/>
      <c r="B233" s="64" t="s">
        <v>359</v>
      </c>
      <c r="C233" s="32" t="s">
        <v>370</v>
      </c>
      <c r="D233" s="29">
        <v>4978446017677</v>
      </c>
      <c r="E233" s="46" t="s">
        <v>371</v>
      </c>
      <c r="F233" s="33" t="s">
        <v>372</v>
      </c>
      <c r="G233" s="33" t="s">
        <v>373</v>
      </c>
      <c r="H233" s="42">
        <v>0.14000000000000001</v>
      </c>
      <c r="I233" s="43" t="s">
        <v>27</v>
      </c>
      <c r="J233" s="36">
        <f t="shared" si="33"/>
        <v>0.14000000000000001</v>
      </c>
      <c r="K233" s="35">
        <v>10</v>
      </c>
      <c r="L233" s="35">
        <v>15</v>
      </c>
      <c r="M233" s="35">
        <f t="shared" ref="M233:M249" si="34">K233*L233</f>
        <v>150</v>
      </c>
      <c r="N233" s="37"/>
      <c r="O233" s="38"/>
      <c r="P233" s="39">
        <v>0</v>
      </c>
      <c r="Q233" s="39"/>
      <c r="R233" s="54"/>
      <c r="S233" s="32">
        <f t="shared" si="27"/>
        <v>0</v>
      </c>
      <c r="T233" s="40">
        <f t="shared" si="28"/>
        <v>0</v>
      </c>
      <c r="U233" s="41">
        <f t="shared" si="29"/>
        <v>0</v>
      </c>
    </row>
    <row r="234" spans="1:21" ht="14.25">
      <c r="A234" s="14" t="s">
        <v>54</v>
      </c>
      <c r="B234" s="31" t="s">
        <v>19</v>
      </c>
      <c r="C234" s="32" t="s">
        <v>374</v>
      </c>
      <c r="D234" s="191">
        <v>4978446032335</v>
      </c>
      <c r="E234" s="192" t="s">
        <v>375</v>
      </c>
      <c r="F234" s="33" t="s">
        <v>376</v>
      </c>
      <c r="G234" s="33" t="s">
        <v>377</v>
      </c>
      <c r="H234" s="44">
        <v>3.6</v>
      </c>
      <c r="I234" s="35" t="s">
        <v>24</v>
      </c>
      <c r="J234" s="36">
        <f>+H234/M236</f>
        <v>1.8000000000000002E-2</v>
      </c>
      <c r="K234" s="35">
        <v>1</v>
      </c>
      <c r="L234" s="35">
        <v>1</v>
      </c>
      <c r="M234" s="35">
        <f t="shared" si="34"/>
        <v>1</v>
      </c>
      <c r="N234" s="37"/>
      <c r="O234" s="38"/>
      <c r="P234" s="39">
        <v>0</v>
      </c>
      <c r="Q234" s="39"/>
      <c r="R234" s="54"/>
      <c r="S234" s="32">
        <f t="shared" si="27"/>
        <v>0</v>
      </c>
      <c r="T234" s="40">
        <f t="shared" si="28"/>
        <v>0</v>
      </c>
      <c r="U234" s="41">
        <f t="shared" si="29"/>
        <v>0</v>
      </c>
    </row>
    <row r="235" spans="1:21" ht="14.25">
      <c r="A235" s="14" t="s">
        <v>54</v>
      </c>
      <c r="B235" s="31" t="s">
        <v>19</v>
      </c>
      <c r="C235" s="32" t="s">
        <v>374</v>
      </c>
      <c r="D235" s="191"/>
      <c r="E235" s="192"/>
      <c r="F235" s="33" t="s">
        <v>376</v>
      </c>
      <c r="G235" s="33" t="s">
        <v>378</v>
      </c>
      <c r="H235" s="44">
        <v>0.52</v>
      </c>
      <c r="I235" s="35" t="s">
        <v>24</v>
      </c>
      <c r="J235" s="36">
        <f>+H235/K236</f>
        <v>5.2000000000000005E-2</v>
      </c>
      <c r="K235" s="35">
        <v>1</v>
      </c>
      <c r="L235" s="35">
        <v>20</v>
      </c>
      <c r="M235" s="35">
        <f t="shared" si="34"/>
        <v>20</v>
      </c>
      <c r="N235" s="37"/>
      <c r="O235" s="38"/>
      <c r="P235" s="39">
        <v>0</v>
      </c>
      <c r="Q235" s="39"/>
      <c r="R235" s="54"/>
      <c r="S235" s="32">
        <f t="shared" si="27"/>
        <v>0</v>
      </c>
      <c r="T235" s="40">
        <f t="shared" si="28"/>
        <v>0</v>
      </c>
      <c r="U235" s="41">
        <f t="shared" si="29"/>
        <v>0</v>
      </c>
    </row>
    <row r="236" spans="1:21" ht="14.25">
      <c r="A236" s="14" t="s">
        <v>54</v>
      </c>
      <c r="B236" s="31" t="s">
        <v>19</v>
      </c>
      <c r="C236" s="32" t="s">
        <v>374</v>
      </c>
      <c r="D236" s="191"/>
      <c r="E236" s="192"/>
      <c r="F236" s="33" t="s">
        <v>376</v>
      </c>
      <c r="G236" s="33" t="s">
        <v>379</v>
      </c>
      <c r="H236" s="44">
        <v>0.11</v>
      </c>
      <c r="I236" s="35" t="s">
        <v>24</v>
      </c>
      <c r="J236" s="36">
        <f t="shared" ref="J236:J241" si="35">+H236</f>
        <v>0.11</v>
      </c>
      <c r="K236" s="35">
        <v>10</v>
      </c>
      <c r="L236" s="35">
        <v>20</v>
      </c>
      <c r="M236" s="35">
        <f t="shared" si="34"/>
        <v>200</v>
      </c>
      <c r="N236" s="37"/>
      <c r="O236" s="38"/>
      <c r="P236" s="39">
        <v>0</v>
      </c>
      <c r="Q236" s="39"/>
      <c r="R236" s="54"/>
      <c r="S236" s="32">
        <f t="shared" si="27"/>
        <v>0</v>
      </c>
      <c r="T236" s="40">
        <f t="shared" si="28"/>
        <v>0</v>
      </c>
      <c r="U236" s="41">
        <f t="shared" si="29"/>
        <v>0</v>
      </c>
    </row>
    <row r="237" spans="1:21" ht="14.25">
      <c r="A237" s="14" t="s">
        <v>54</v>
      </c>
      <c r="B237" s="31" t="s">
        <v>19</v>
      </c>
      <c r="C237" s="32" t="s">
        <v>374</v>
      </c>
      <c r="D237" s="191"/>
      <c r="E237" s="192"/>
      <c r="F237" s="33" t="s">
        <v>376</v>
      </c>
      <c r="G237" s="46" t="s">
        <v>380</v>
      </c>
      <c r="H237" s="42">
        <v>0.08</v>
      </c>
      <c r="I237" s="35" t="s">
        <v>147</v>
      </c>
      <c r="J237" s="36">
        <f t="shared" si="35"/>
        <v>0.08</v>
      </c>
      <c r="K237" s="35">
        <v>10</v>
      </c>
      <c r="L237" s="35">
        <v>20</v>
      </c>
      <c r="M237" s="35">
        <f t="shared" si="34"/>
        <v>200</v>
      </c>
      <c r="N237" s="37"/>
      <c r="O237" s="38"/>
      <c r="P237" s="39">
        <v>0</v>
      </c>
      <c r="Q237" s="39"/>
      <c r="R237" s="54"/>
      <c r="S237" s="32">
        <f t="shared" si="27"/>
        <v>0</v>
      </c>
      <c r="T237" s="40">
        <f t="shared" si="28"/>
        <v>0</v>
      </c>
      <c r="U237" s="41">
        <f t="shared" si="29"/>
        <v>0</v>
      </c>
    </row>
    <row r="238" spans="1:21" ht="14.25">
      <c r="A238" s="14" t="s">
        <v>54</v>
      </c>
      <c r="B238" s="31" t="s">
        <v>19</v>
      </c>
      <c r="C238" s="32" t="s">
        <v>374</v>
      </c>
      <c r="D238" s="191"/>
      <c r="E238" s="192"/>
      <c r="F238" s="33" t="s">
        <v>376</v>
      </c>
      <c r="G238" s="33" t="s">
        <v>381</v>
      </c>
      <c r="H238" s="44"/>
      <c r="I238" s="35" t="s">
        <v>30</v>
      </c>
      <c r="J238" s="36">
        <f t="shared" si="35"/>
        <v>0</v>
      </c>
      <c r="K238" s="35">
        <v>10</v>
      </c>
      <c r="L238" s="35">
        <v>20</v>
      </c>
      <c r="M238" s="35">
        <f t="shared" si="34"/>
        <v>200</v>
      </c>
      <c r="N238" s="37"/>
      <c r="O238" s="38"/>
      <c r="P238" s="39">
        <v>0</v>
      </c>
      <c r="Q238" s="39"/>
      <c r="R238" s="54"/>
      <c r="S238" s="32">
        <f t="shared" si="27"/>
        <v>0</v>
      </c>
      <c r="T238" s="40">
        <f t="shared" si="28"/>
        <v>0</v>
      </c>
      <c r="U238" s="41">
        <f t="shared" si="29"/>
        <v>0</v>
      </c>
    </row>
    <row r="239" spans="1:21" ht="14.25">
      <c r="A239" s="14" t="s">
        <v>54</v>
      </c>
      <c r="B239" s="31" t="s">
        <v>19</v>
      </c>
      <c r="C239" s="32" t="s">
        <v>374</v>
      </c>
      <c r="D239" s="191"/>
      <c r="E239" s="192"/>
      <c r="F239" s="33" t="s">
        <v>376</v>
      </c>
      <c r="G239" s="33" t="s">
        <v>381</v>
      </c>
      <c r="H239" s="44"/>
      <c r="I239" s="35" t="s">
        <v>30</v>
      </c>
      <c r="J239" s="36">
        <f t="shared" si="35"/>
        <v>0</v>
      </c>
      <c r="K239" s="35">
        <v>10</v>
      </c>
      <c r="L239" s="35">
        <v>20</v>
      </c>
      <c r="M239" s="35">
        <f t="shared" si="34"/>
        <v>200</v>
      </c>
      <c r="N239" s="37"/>
      <c r="O239" s="38"/>
      <c r="P239" s="39">
        <v>0</v>
      </c>
      <c r="Q239" s="39"/>
      <c r="R239" s="54"/>
      <c r="S239" s="32">
        <f t="shared" si="27"/>
        <v>0</v>
      </c>
      <c r="T239" s="40">
        <f t="shared" si="28"/>
        <v>0</v>
      </c>
      <c r="U239" s="41">
        <f t="shared" si="29"/>
        <v>0</v>
      </c>
    </row>
    <row r="240" spans="1:21" ht="14.25">
      <c r="A240" s="14" t="s">
        <v>54</v>
      </c>
      <c r="B240" s="31" t="s">
        <v>19</v>
      </c>
      <c r="C240" s="32" t="s">
        <v>374</v>
      </c>
      <c r="D240" s="191"/>
      <c r="E240" s="192"/>
      <c r="F240" s="33" t="s">
        <v>376</v>
      </c>
      <c r="G240" s="33" t="s">
        <v>382</v>
      </c>
      <c r="H240" s="44"/>
      <c r="I240" s="35" t="s">
        <v>30</v>
      </c>
      <c r="J240" s="36">
        <f t="shared" si="35"/>
        <v>0</v>
      </c>
      <c r="K240" s="35">
        <v>10</v>
      </c>
      <c r="L240" s="35">
        <v>20</v>
      </c>
      <c r="M240" s="35">
        <f t="shared" si="34"/>
        <v>200</v>
      </c>
      <c r="N240" s="37"/>
      <c r="O240" s="38"/>
      <c r="P240" s="39">
        <v>0</v>
      </c>
      <c r="Q240" s="39"/>
      <c r="R240" s="54"/>
      <c r="S240" s="32">
        <f t="shared" si="27"/>
        <v>0</v>
      </c>
      <c r="T240" s="40">
        <f t="shared" si="28"/>
        <v>0</v>
      </c>
      <c r="U240" s="41">
        <f t="shared" si="29"/>
        <v>0</v>
      </c>
    </row>
    <row r="241" spans="1:21" ht="14.25">
      <c r="A241" s="14" t="s">
        <v>54</v>
      </c>
      <c r="B241" s="31" t="s">
        <v>19</v>
      </c>
      <c r="C241" s="32" t="s">
        <v>374</v>
      </c>
      <c r="D241" s="191"/>
      <c r="E241" s="192"/>
      <c r="F241" s="33" t="s">
        <v>376</v>
      </c>
      <c r="G241" s="33" t="s">
        <v>383</v>
      </c>
      <c r="H241" s="44"/>
      <c r="I241" s="35" t="s">
        <v>30</v>
      </c>
      <c r="J241" s="36">
        <f t="shared" si="35"/>
        <v>0</v>
      </c>
      <c r="K241" s="35">
        <v>10</v>
      </c>
      <c r="L241" s="35">
        <v>20</v>
      </c>
      <c r="M241" s="35">
        <f t="shared" si="34"/>
        <v>200</v>
      </c>
      <c r="N241" s="37"/>
      <c r="O241" s="38"/>
      <c r="P241" s="39">
        <v>0</v>
      </c>
      <c r="Q241" s="39"/>
      <c r="R241" s="54"/>
      <c r="S241" s="32">
        <f t="shared" si="27"/>
        <v>0</v>
      </c>
      <c r="T241" s="40">
        <f t="shared" si="28"/>
        <v>0</v>
      </c>
      <c r="U241" s="41">
        <f t="shared" si="29"/>
        <v>0</v>
      </c>
    </row>
    <row r="242" spans="1:21" ht="14.25">
      <c r="A242" s="14" t="s">
        <v>54</v>
      </c>
      <c r="B242" s="31" t="s">
        <v>19</v>
      </c>
      <c r="C242" s="47" t="s">
        <v>384</v>
      </c>
      <c r="D242" s="191">
        <v>4978446032465</v>
      </c>
      <c r="E242" s="192" t="s">
        <v>385</v>
      </c>
      <c r="F242" s="33" t="s">
        <v>386</v>
      </c>
      <c r="G242" s="33" t="s">
        <v>387</v>
      </c>
      <c r="H242" s="49">
        <v>2.65</v>
      </c>
      <c r="I242" s="35" t="s">
        <v>24</v>
      </c>
      <c r="J242" s="36">
        <f>+H242/M245</f>
        <v>1.325E-2</v>
      </c>
      <c r="K242" s="35">
        <v>1</v>
      </c>
      <c r="L242" s="35">
        <v>1</v>
      </c>
      <c r="M242" s="35">
        <f t="shared" si="34"/>
        <v>1</v>
      </c>
      <c r="N242" s="37"/>
      <c r="O242" s="38"/>
      <c r="P242" s="39">
        <v>0</v>
      </c>
      <c r="Q242" s="39"/>
      <c r="R242" s="54"/>
      <c r="S242" s="32">
        <f t="shared" si="27"/>
        <v>0</v>
      </c>
      <c r="T242" s="40">
        <f t="shared" si="28"/>
        <v>0</v>
      </c>
      <c r="U242" s="41">
        <f t="shared" si="29"/>
        <v>0</v>
      </c>
    </row>
    <row r="243" spans="1:21" ht="14.25">
      <c r="A243" s="14" t="s">
        <v>54</v>
      </c>
      <c r="B243" s="31" t="s">
        <v>19</v>
      </c>
      <c r="C243" s="47" t="s">
        <v>384</v>
      </c>
      <c r="D243" s="191"/>
      <c r="E243" s="192"/>
      <c r="F243" s="33" t="s">
        <v>386</v>
      </c>
      <c r="G243" s="33" t="s">
        <v>388</v>
      </c>
      <c r="H243" s="34">
        <v>0.52</v>
      </c>
      <c r="I243" s="35" t="s">
        <v>24</v>
      </c>
      <c r="J243" s="36">
        <f>+H243/K244</f>
        <v>5.2000000000000005E-2</v>
      </c>
      <c r="K243" s="35">
        <v>1</v>
      </c>
      <c r="L243" s="35">
        <v>20</v>
      </c>
      <c r="M243" s="35">
        <f t="shared" si="34"/>
        <v>20</v>
      </c>
      <c r="N243" s="37"/>
      <c r="O243" s="38"/>
      <c r="P243" s="39">
        <v>0</v>
      </c>
      <c r="Q243" s="39"/>
      <c r="R243" s="54"/>
      <c r="S243" s="32">
        <f t="shared" si="27"/>
        <v>0</v>
      </c>
      <c r="T243" s="40">
        <f t="shared" si="28"/>
        <v>0</v>
      </c>
      <c r="U243" s="41">
        <f t="shared" si="29"/>
        <v>0</v>
      </c>
    </row>
    <row r="244" spans="1:21" ht="14.25">
      <c r="A244" s="14" t="s">
        <v>54</v>
      </c>
      <c r="B244" s="31" t="s">
        <v>19</v>
      </c>
      <c r="C244" s="47" t="s">
        <v>384</v>
      </c>
      <c r="D244" s="191"/>
      <c r="E244" s="192"/>
      <c r="F244" s="33" t="s">
        <v>386</v>
      </c>
      <c r="G244" s="33" t="s">
        <v>389</v>
      </c>
      <c r="H244" s="34">
        <v>0.1</v>
      </c>
      <c r="I244" s="35" t="s">
        <v>24</v>
      </c>
      <c r="J244" s="36">
        <f t="shared" ref="J244:J249" si="36">+H244</f>
        <v>0.1</v>
      </c>
      <c r="K244" s="35">
        <v>10</v>
      </c>
      <c r="L244" s="35">
        <v>20</v>
      </c>
      <c r="M244" s="35">
        <f t="shared" si="34"/>
        <v>200</v>
      </c>
      <c r="N244" s="37"/>
      <c r="O244" s="38"/>
      <c r="P244" s="39">
        <v>0</v>
      </c>
      <c r="Q244" s="39"/>
      <c r="R244" s="54"/>
      <c r="S244" s="32">
        <f t="shared" si="27"/>
        <v>0</v>
      </c>
      <c r="T244" s="40">
        <f t="shared" si="28"/>
        <v>0</v>
      </c>
      <c r="U244" s="41">
        <f t="shared" si="29"/>
        <v>0</v>
      </c>
    </row>
    <row r="245" spans="1:21" ht="14.25">
      <c r="A245" s="14" t="s">
        <v>54</v>
      </c>
      <c r="B245" s="31" t="s">
        <v>19</v>
      </c>
      <c r="C245" s="47" t="s">
        <v>384</v>
      </c>
      <c r="D245" s="191"/>
      <c r="E245" s="192"/>
      <c r="F245" s="33" t="s">
        <v>386</v>
      </c>
      <c r="G245" s="33" t="s">
        <v>390</v>
      </c>
      <c r="H245" s="65">
        <v>6.8000000000000005E-2</v>
      </c>
      <c r="I245" s="35" t="s">
        <v>147</v>
      </c>
      <c r="J245" s="36">
        <f t="shared" si="36"/>
        <v>6.8000000000000005E-2</v>
      </c>
      <c r="K245" s="35">
        <v>10</v>
      </c>
      <c r="L245" s="35">
        <v>20</v>
      </c>
      <c r="M245" s="35">
        <f t="shared" si="34"/>
        <v>200</v>
      </c>
      <c r="N245" s="37"/>
      <c r="O245" s="38"/>
      <c r="P245" s="39">
        <v>0</v>
      </c>
      <c r="Q245" s="39"/>
      <c r="R245" s="54"/>
      <c r="S245" s="32">
        <f t="shared" si="27"/>
        <v>0</v>
      </c>
      <c r="T245" s="40">
        <f t="shared" si="28"/>
        <v>0</v>
      </c>
      <c r="U245" s="41">
        <f t="shared" si="29"/>
        <v>0</v>
      </c>
    </row>
    <row r="246" spans="1:21" ht="14.25">
      <c r="A246" s="14" t="s">
        <v>54</v>
      </c>
      <c r="B246" s="31" t="s">
        <v>19</v>
      </c>
      <c r="C246" s="47" t="s">
        <v>384</v>
      </c>
      <c r="D246" s="191"/>
      <c r="E246" s="192"/>
      <c r="F246" s="33" t="s">
        <v>386</v>
      </c>
      <c r="G246" s="33" t="s">
        <v>391</v>
      </c>
      <c r="H246" s="44"/>
      <c r="I246" s="35" t="s">
        <v>30</v>
      </c>
      <c r="J246" s="36">
        <f t="shared" si="36"/>
        <v>0</v>
      </c>
      <c r="K246" s="35">
        <v>10</v>
      </c>
      <c r="L246" s="35">
        <v>20</v>
      </c>
      <c r="M246" s="35">
        <f t="shared" si="34"/>
        <v>200</v>
      </c>
      <c r="N246" s="37"/>
      <c r="O246" s="38"/>
      <c r="P246" s="39">
        <v>0</v>
      </c>
      <c r="Q246" s="39"/>
      <c r="R246" s="54"/>
      <c r="S246" s="32">
        <f t="shared" si="27"/>
        <v>0</v>
      </c>
      <c r="T246" s="40">
        <f t="shared" si="28"/>
        <v>0</v>
      </c>
      <c r="U246" s="41">
        <f t="shared" si="29"/>
        <v>0</v>
      </c>
    </row>
    <row r="247" spans="1:21" ht="14.25">
      <c r="A247" s="14" t="s">
        <v>54</v>
      </c>
      <c r="B247" s="31" t="s">
        <v>19</v>
      </c>
      <c r="C247" s="47" t="s">
        <v>384</v>
      </c>
      <c r="D247" s="191"/>
      <c r="E247" s="192"/>
      <c r="F247" s="33" t="s">
        <v>386</v>
      </c>
      <c r="G247" s="33" t="s">
        <v>392</v>
      </c>
      <c r="H247" s="44"/>
      <c r="I247" s="35" t="s">
        <v>30</v>
      </c>
      <c r="J247" s="36">
        <f t="shared" si="36"/>
        <v>0</v>
      </c>
      <c r="K247" s="35">
        <v>10</v>
      </c>
      <c r="L247" s="35">
        <v>20</v>
      </c>
      <c r="M247" s="35">
        <f t="shared" si="34"/>
        <v>200</v>
      </c>
      <c r="N247" s="37"/>
      <c r="O247" s="38"/>
      <c r="P247" s="39">
        <v>0</v>
      </c>
      <c r="Q247" s="39"/>
      <c r="R247" s="54"/>
      <c r="S247" s="32">
        <f t="shared" si="27"/>
        <v>0</v>
      </c>
      <c r="T247" s="40">
        <f t="shared" si="28"/>
        <v>0</v>
      </c>
      <c r="U247" s="41">
        <f t="shared" si="29"/>
        <v>0</v>
      </c>
    </row>
    <row r="248" spans="1:21" ht="14.25">
      <c r="A248" s="14" t="s">
        <v>54</v>
      </c>
      <c r="B248" s="31" t="s">
        <v>19</v>
      </c>
      <c r="C248" s="47" t="s">
        <v>384</v>
      </c>
      <c r="D248" s="191"/>
      <c r="E248" s="192"/>
      <c r="F248" s="33" t="s">
        <v>386</v>
      </c>
      <c r="G248" s="33" t="s">
        <v>393</v>
      </c>
      <c r="H248" s="44"/>
      <c r="I248" s="35" t="s">
        <v>30</v>
      </c>
      <c r="J248" s="36">
        <f t="shared" si="36"/>
        <v>0</v>
      </c>
      <c r="K248" s="35">
        <v>10</v>
      </c>
      <c r="L248" s="35">
        <v>20</v>
      </c>
      <c r="M248" s="35">
        <f t="shared" si="34"/>
        <v>200</v>
      </c>
      <c r="N248" s="37"/>
      <c r="O248" s="38"/>
      <c r="P248" s="39">
        <v>0</v>
      </c>
      <c r="Q248" s="39"/>
      <c r="R248" s="54"/>
      <c r="S248" s="32">
        <f t="shared" si="27"/>
        <v>0</v>
      </c>
      <c r="T248" s="40">
        <f t="shared" si="28"/>
        <v>0</v>
      </c>
      <c r="U248" s="41">
        <f t="shared" si="29"/>
        <v>0</v>
      </c>
    </row>
    <row r="249" spans="1:21" ht="14.25">
      <c r="A249" s="14" t="s">
        <v>54</v>
      </c>
      <c r="B249" s="31" t="s">
        <v>19</v>
      </c>
      <c r="C249" s="47" t="s">
        <v>384</v>
      </c>
      <c r="D249" s="191"/>
      <c r="E249" s="192"/>
      <c r="F249" s="33" t="s">
        <v>386</v>
      </c>
      <c r="G249" s="33" t="s">
        <v>394</v>
      </c>
      <c r="H249" s="44"/>
      <c r="I249" s="35" t="s">
        <v>30</v>
      </c>
      <c r="J249" s="36">
        <f t="shared" si="36"/>
        <v>0</v>
      </c>
      <c r="K249" s="35">
        <v>10</v>
      </c>
      <c r="L249" s="35">
        <v>20</v>
      </c>
      <c r="M249" s="35">
        <f t="shared" si="34"/>
        <v>200</v>
      </c>
      <c r="N249" s="37"/>
      <c r="O249" s="38"/>
      <c r="P249" s="39">
        <v>0</v>
      </c>
      <c r="Q249" s="39"/>
      <c r="R249" s="54"/>
      <c r="S249" s="32">
        <f t="shared" si="27"/>
        <v>0</v>
      </c>
      <c r="T249" s="40">
        <f t="shared" si="28"/>
        <v>0</v>
      </c>
      <c r="U249" s="41">
        <f t="shared" si="29"/>
        <v>0</v>
      </c>
    </row>
    <row r="250" spans="1:21" ht="14.25">
      <c r="A250" s="14" t="s">
        <v>54</v>
      </c>
      <c r="B250" s="46" t="s">
        <v>55</v>
      </c>
      <c r="C250" s="32">
        <v>32588</v>
      </c>
      <c r="D250" s="191">
        <v>4978446032588</v>
      </c>
      <c r="E250" s="192" t="s">
        <v>395</v>
      </c>
      <c r="F250" s="33" t="s">
        <v>396</v>
      </c>
      <c r="G250" s="33" t="s">
        <v>397</v>
      </c>
      <c r="H250" s="48">
        <v>8.26</v>
      </c>
      <c r="I250" s="32" t="s">
        <v>24</v>
      </c>
      <c r="J250" s="36">
        <f>+H250/M253</f>
        <v>6.883333333333333E-2</v>
      </c>
      <c r="K250" s="35">
        <v>1</v>
      </c>
      <c r="L250" s="35">
        <v>1</v>
      </c>
      <c r="M250" s="35">
        <f t="shared" ref="M250:M254" si="37">L250*K250</f>
        <v>1</v>
      </c>
      <c r="N250" s="37"/>
      <c r="O250" s="38"/>
      <c r="P250" s="39">
        <v>48</v>
      </c>
      <c r="Q250" s="39"/>
      <c r="R250" s="54"/>
      <c r="S250" s="32">
        <f t="shared" si="27"/>
        <v>0</v>
      </c>
      <c r="T250" s="40">
        <f t="shared" si="28"/>
        <v>0</v>
      </c>
      <c r="U250" s="41">
        <f t="shared" si="29"/>
        <v>48</v>
      </c>
    </row>
    <row r="251" spans="1:21" ht="14.25">
      <c r="A251" s="14" t="s">
        <v>54</v>
      </c>
      <c r="B251" s="46" t="s">
        <v>55</v>
      </c>
      <c r="C251" s="32" t="s">
        <v>398</v>
      </c>
      <c r="D251" s="191"/>
      <c r="E251" s="192"/>
      <c r="F251" s="33" t="s">
        <v>396</v>
      </c>
      <c r="G251" s="33" t="s">
        <v>399</v>
      </c>
      <c r="H251" s="48">
        <v>1.66</v>
      </c>
      <c r="I251" s="32" t="s">
        <v>24</v>
      </c>
      <c r="J251" s="36">
        <f>+H251/K253</f>
        <v>0.16599999999999998</v>
      </c>
      <c r="K251" s="35">
        <v>1</v>
      </c>
      <c r="L251" s="35">
        <v>12</v>
      </c>
      <c r="M251" s="35">
        <f t="shared" si="37"/>
        <v>12</v>
      </c>
      <c r="N251" s="37"/>
      <c r="O251" s="38"/>
      <c r="P251" s="39">
        <v>555</v>
      </c>
      <c r="Q251" s="39"/>
      <c r="R251" s="54"/>
      <c r="S251" s="32">
        <f t="shared" si="27"/>
        <v>0</v>
      </c>
      <c r="T251" s="40">
        <f t="shared" si="28"/>
        <v>0</v>
      </c>
      <c r="U251" s="41">
        <f t="shared" si="29"/>
        <v>555</v>
      </c>
    </row>
    <row r="252" spans="1:21" ht="14.25">
      <c r="A252" s="14" t="s">
        <v>54</v>
      </c>
      <c r="B252" s="46" t="s">
        <v>55</v>
      </c>
      <c r="C252" s="32" t="s">
        <v>398</v>
      </c>
      <c r="D252" s="191"/>
      <c r="E252" s="192"/>
      <c r="F252" s="33" t="s">
        <v>396</v>
      </c>
      <c r="G252" s="33" t="s">
        <v>400</v>
      </c>
      <c r="H252" s="44">
        <v>5.8999999999999997E-2</v>
      </c>
      <c r="I252" s="35" t="s">
        <v>310</v>
      </c>
      <c r="J252" s="36">
        <f>+H252*8</f>
        <v>0.47199999999999998</v>
      </c>
      <c r="K252" s="35">
        <v>80</v>
      </c>
      <c r="L252" s="35">
        <v>12</v>
      </c>
      <c r="M252" s="35">
        <f t="shared" si="37"/>
        <v>960</v>
      </c>
      <c r="N252" s="37"/>
      <c r="O252" s="38"/>
      <c r="P252" s="39">
        <v>138450</v>
      </c>
      <c r="Q252" s="39"/>
      <c r="R252" s="54"/>
      <c r="S252" s="32">
        <f t="shared" si="27"/>
        <v>0</v>
      </c>
      <c r="T252" s="40">
        <f t="shared" si="28"/>
        <v>0</v>
      </c>
      <c r="U252" s="41">
        <f t="shared" si="29"/>
        <v>138450</v>
      </c>
    </row>
    <row r="253" spans="1:21" ht="14.25">
      <c r="A253" s="14" t="s">
        <v>54</v>
      </c>
      <c r="B253" s="46" t="s">
        <v>55</v>
      </c>
      <c r="C253" s="32" t="s">
        <v>398</v>
      </c>
      <c r="D253" s="191"/>
      <c r="E253" s="192"/>
      <c r="F253" s="33" t="s">
        <v>396</v>
      </c>
      <c r="G253" s="33" t="s">
        <v>401</v>
      </c>
      <c r="H253" s="42">
        <v>0.18</v>
      </c>
      <c r="I253" s="43" t="s">
        <v>27</v>
      </c>
      <c r="J253" s="36">
        <f>+H253</f>
        <v>0.18</v>
      </c>
      <c r="K253" s="35">
        <v>10</v>
      </c>
      <c r="L253" s="35">
        <v>12</v>
      </c>
      <c r="M253" s="35">
        <f t="shared" si="37"/>
        <v>120</v>
      </c>
      <c r="N253" s="37"/>
      <c r="O253" s="38"/>
      <c r="P253" s="39">
        <v>6180</v>
      </c>
      <c r="Q253" s="39"/>
      <c r="R253" s="54"/>
      <c r="S253" s="32">
        <f t="shared" si="27"/>
        <v>0</v>
      </c>
      <c r="T253" s="40">
        <f t="shared" si="28"/>
        <v>0</v>
      </c>
      <c r="U253" s="41">
        <f t="shared" si="29"/>
        <v>6180</v>
      </c>
    </row>
    <row r="254" spans="1:21" ht="14.25">
      <c r="A254" s="14" t="s">
        <v>54</v>
      </c>
      <c r="B254" s="46" t="s">
        <v>55</v>
      </c>
      <c r="C254" s="32" t="s">
        <v>398</v>
      </c>
      <c r="D254" s="191"/>
      <c r="E254" s="192"/>
      <c r="F254" s="33" t="s">
        <v>396</v>
      </c>
      <c r="G254" s="33" t="s">
        <v>402</v>
      </c>
      <c r="H254" s="44"/>
      <c r="I254" s="35" t="s">
        <v>139</v>
      </c>
      <c r="J254" s="36">
        <f>+M254/M253*H254</f>
        <v>0</v>
      </c>
      <c r="K254" s="35">
        <v>80</v>
      </c>
      <c r="L254" s="35">
        <v>12</v>
      </c>
      <c r="M254" s="35">
        <f t="shared" si="37"/>
        <v>960</v>
      </c>
      <c r="N254" s="37"/>
      <c r="O254" s="38"/>
      <c r="P254" s="39">
        <v>0</v>
      </c>
      <c r="Q254" s="39"/>
      <c r="R254" s="54"/>
      <c r="S254" s="32">
        <f t="shared" si="27"/>
        <v>0</v>
      </c>
      <c r="T254" s="40">
        <f t="shared" si="28"/>
        <v>0</v>
      </c>
      <c r="U254" s="41">
        <f t="shared" si="29"/>
        <v>0</v>
      </c>
    </row>
    <row r="255" spans="1:21" ht="14.25">
      <c r="A255" s="14" t="s">
        <v>131</v>
      </c>
      <c r="B255" s="46" t="s">
        <v>55</v>
      </c>
      <c r="C255" s="55" t="s">
        <v>403</v>
      </c>
      <c r="D255" s="191">
        <v>4984343855229</v>
      </c>
      <c r="E255" s="216" t="s">
        <v>404</v>
      </c>
      <c r="F255" s="31" t="s">
        <v>405</v>
      </c>
      <c r="G255" s="31" t="s">
        <v>406</v>
      </c>
      <c r="H255" s="66">
        <v>8.9600000000000009</v>
      </c>
      <c r="I255" s="57" t="s">
        <v>24</v>
      </c>
      <c r="J255" s="67">
        <f>+H255/M258</f>
        <v>4.4800000000000006E-2</v>
      </c>
      <c r="K255" s="35">
        <v>1</v>
      </c>
      <c r="L255" s="35">
        <v>1</v>
      </c>
      <c r="M255" s="35">
        <f t="shared" ref="M255:M259" si="38">K255*L255</f>
        <v>1</v>
      </c>
      <c r="N255" s="37"/>
      <c r="O255" s="38"/>
      <c r="P255" s="39">
        <v>49</v>
      </c>
      <c r="Q255" s="39"/>
      <c r="R255" s="54"/>
      <c r="S255" s="32">
        <f t="shared" si="27"/>
        <v>0</v>
      </c>
      <c r="T255" s="40">
        <f t="shared" si="28"/>
        <v>0</v>
      </c>
      <c r="U255" s="41">
        <f t="shared" si="29"/>
        <v>49</v>
      </c>
    </row>
    <row r="256" spans="1:21" ht="14.25">
      <c r="A256" s="14" t="s">
        <v>131</v>
      </c>
      <c r="B256" s="46" t="s">
        <v>55</v>
      </c>
      <c r="C256" s="55" t="s">
        <v>403</v>
      </c>
      <c r="D256" s="191"/>
      <c r="E256" s="216"/>
      <c r="F256" s="31" t="s">
        <v>405</v>
      </c>
      <c r="G256" s="31" t="s">
        <v>407</v>
      </c>
      <c r="H256" s="48">
        <v>1.38</v>
      </c>
      <c r="I256" s="57" t="s">
        <v>24</v>
      </c>
      <c r="J256" s="67">
        <f>H256/K258</f>
        <v>0.13799999999999998</v>
      </c>
      <c r="K256" s="35">
        <v>1</v>
      </c>
      <c r="L256" s="35">
        <v>20</v>
      </c>
      <c r="M256" s="35">
        <f t="shared" si="38"/>
        <v>20</v>
      </c>
      <c r="N256" s="37"/>
      <c r="O256" s="38"/>
      <c r="P256" s="39">
        <v>992</v>
      </c>
      <c r="Q256" s="39"/>
      <c r="R256" s="54"/>
      <c r="S256" s="32">
        <f t="shared" si="27"/>
        <v>0</v>
      </c>
      <c r="T256" s="40">
        <f t="shared" si="28"/>
        <v>0</v>
      </c>
      <c r="U256" s="41">
        <f t="shared" si="29"/>
        <v>992</v>
      </c>
    </row>
    <row r="257" spans="1:21" ht="14.25">
      <c r="A257" s="14" t="s">
        <v>131</v>
      </c>
      <c r="B257" s="46" t="s">
        <v>55</v>
      </c>
      <c r="C257" s="55" t="s">
        <v>403</v>
      </c>
      <c r="D257" s="191"/>
      <c r="E257" s="216"/>
      <c r="F257" s="31" t="s">
        <v>405</v>
      </c>
      <c r="G257" s="33" t="s">
        <v>400</v>
      </c>
      <c r="H257" s="44">
        <v>5.8999999999999997E-2</v>
      </c>
      <c r="I257" s="35" t="s">
        <v>310</v>
      </c>
      <c r="J257" s="36">
        <f>+H257*8</f>
        <v>0.47199999999999998</v>
      </c>
      <c r="K257" s="35">
        <v>80</v>
      </c>
      <c r="L257" s="35">
        <v>20</v>
      </c>
      <c r="M257" s="35">
        <f t="shared" si="38"/>
        <v>1600</v>
      </c>
      <c r="N257" s="37"/>
      <c r="O257" s="38"/>
      <c r="P257" s="39">
        <v>0</v>
      </c>
      <c r="Q257" s="39"/>
      <c r="R257" s="54"/>
      <c r="S257" s="32">
        <f t="shared" si="27"/>
        <v>0</v>
      </c>
      <c r="T257" s="40">
        <f t="shared" si="28"/>
        <v>0</v>
      </c>
      <c r="U257" s="41">
        <f t="shared" si="29"/>
        <v>0</v>
      </c>
    </row>
    <row r="258" spans="1:21" ht="14.25">
      <c r="A258" s="14" t="s">
        <v>131</v>
      </c>
      <c r="B258" s="46" t="s">
        <v>55</v>
      </c>
      <c r="C258" s="55" t="s">
        <v>403</v>
      </c>
      <c r="D258" s="191"/>
      <c r="E258" s="216"/>
      <c r="F258" s="31" t="s">
        <v>405</v>
      </c>
      <c r="G258" s="31" t="s">
        <v>408</v>
      </c>
      <c r="H258" s="42">
        <v>0.1</v>
      </c>
      <c r="I258" s="43" t="s">
        <v>27</v>
      </c>
      <c r="J258" s="36">
        <f>+H258</f>
        <v>0.1</v>
      </c>
      <c r="K258" s="35">
        <v>10</v>
      </c>
      <c r="L258" s="35">
        <v>20</v>
      </c>
      <c r="M258" s="35">
        <f t="shared" si="38"/>
        <v>200</v>
      </c>
      <c r="N258" s="37"/>
      <c r="O258" s="38"/>
      <c r="P258" s="39">
        <v>25000</v>
      </c>
      <c r="Q258" s="39"/>
      <c r="R258" s="54"/>
      <c r="S258" s="32">
        <f t="shared" si="27"/>
        <v>0</v>
      </c>
      <c r="T258" s="40">
        <f t="shared" si="28"/>
        <v>0</v>
      </c>
      <c r="U258" s="41">
        <f t="shared" si="29"/>
        <v>25000</v>
      </c>
    </row>
    <row r="259" spans="1:21" ht="14.25">
      <c r="A259" s="14" t="s">
        <v>131</v>
      </c>
      <c r="B259" s="46" t="s">
        <v>55</v>
      </c>
      <c r="C259" s="55" t="s">
        <v>403</v>
      </c>
      <c r="D259" s="191"/>
      <c r="E259" s="216"/>
      <c r="F259" s="31" t="s">
        <v>405</v>
      </c>
      <c r="G259" s="33" t="s">
        <v>409</v>
      </c>
      <c r="H259" s="44"/>
      <c r="I259" s="35" t="s">
        <v>139</v>
      </c>
      <c r="J259" s="36">
        <f>+M259*H259/M258</f>
        <v>0</v>
      </c>
      <c r="K259" s="35">
        <v>80</v>
      </c>
      <c r="L259" s="35">
        <v>20</v>
      </c>
      <c r="M259" s="35">
        <f t="shared" si="38"/>
        <v>1600</v>
      </c>
      <c r="N259" s="37"/>
      <c r="O259" s="38"/>
      <c r="P259" s="39">
        <v>0</v>
      </c>
      <c r="Q259" s="39"/>
      <c r="R259" s="54"/>
      <c r="S259" s="32">
        <f t="shared" ref="S259:S322" si="39">SUM(W259:BC259)</f>
        <v>0</v>
      </c>
      <c r="T259" s="40">
        <f t="shared" ref="T259:T322" si="40">SUM(BE259:HT259)</f>
        <v>0</v>
      </c>
      <c r="U259" s="41">
        <f t="shared" ref="U259:U322" si="41">P259+R259+S259-T259-BD259-Q259</f>
        <v>0</v>
      </c>
    </row>
    <row r="260" spans="1:21" ht="14.25">
      <c r="A260" s="14" t="s">
        <v>54</v>
      </c>
      <c r="B260" s="46" t="s">
        <v>55</v>
      </c>
      <c r="C260" s="32">
        <v>3745</v>
      </c>
      <c r="D260" s="191">
        <v>4978446033745</v>
      </c>
      <c r="E260" s="192" t="s">
        <v>410</v>
      </c>
      <c r="F260" s="33" t="s">
        <v>411</v>
      </c>
      <c r="G260" s="33" t="s">
        <v>412</v>
      </c>
      <c r="H260" s="53">
        <v>4.0999999999999996</v>
      </c>
      <c r="I260" s="32" t="s">
        <v>24</v>
      </c>
      <c r="J260" s="36">
        <f>+H260/M263</f>
        <v>3.4166666666666665E-2</v>
      </c>
      <c r="K260" s="35">
        <v>1</v>
      </c>
      <c r="L260" s="35">
        <v>1</v>
      </c>
      <c r="M260" s="35">
        <f t="shared" ref="M260:M265" si="42">L260*K260</f>
        <v>1</v>
      </c>
      <c r="N260" s="37"/>
      <c r="O260" s="38"/>
      <c r="P260" s="39">
        <v>0</v>
      </c>
      <c r="Q260" s="39"/>
      <c r="R260" s="54"/>
      <c r="S260" s="32">
        <f t="shared" si="39"/>
        <v>0</v>
      </c>
      <c r="T260" s="40">
        <f t="shared" si="40"/>
        <v>0</v>
      </c>
      <c r="U260" s="41">
        <f t="shared" si="41"/>
        <v>0</v>
      </c>
    </row>
    <row r="261" spans="1:21" ht="14.25">
      <c r="A261" s="14" t="s">
        <v>54</v>
      </c>
      <c r="B261" s="46" t="s">
        <v>55</v>
      </c>
      <c r="C261" s="32">
        <v>3745</v>
      </c>
      <c r="D261" s="191"/>
      <c r="E261" s="192"/>
      <c r="F261" s="33" t="s">
        <v>411</v>
      </c>
      <c r="G261" s="33" t="s">
        <v>413</v>
      </c>
      <c r="H261" s="48">
        <v>0.8</v>
      </c>
      <c r="I261" s="32" t="s">
        <v>24</v>
      </c>
      <c r="J261" s="36">
        <f>+H261/K263</f>
        <v>0.08</v>
      </c>
      <c r="K261" s="35">
        <v>1</v>
      </c>
      <c r="L261" s="35">
        <v>12</v>
      </c>
      <c r="M261" s="35">
        <f t="shared" si="42"/>
        <v>12</v>
      </c>
      <c r="N261" s="37"/>
      <c r="O261" s="38"/>
      <c r="P261" s="39">
        <v>0</v>
      </c>
      <c r="Q261" s="39"/>
      <c r="R261" s="54"/>
      <c r="S261" s="32">
        <f t="shared" si="39"/>
        <v>0</v>
      </c>
      <c r="T261" s="40">
        <f t="shared" si="40"/>
        <v>0</v>
      </c>
      <c r="U261" s="41">
        <f t="shared" si="41"/>
        <v>0</v>
      </c>
    </row>
    <row r="262" spans="1:21" ht="14.25">
      <c r="A262" s="14" t="s">
        <v>54</v>
      </c>
      <c r="B262" s="46" t="s">
        <v>55</v>
      </c>
      <c r="C262" s="32">
        <v>3745</v>
      </c>
      <c r="D262" s="191"/>
      <c r="E262" s="192"/>
      <c r="F262" s="33" t="s">
        <v>411</v>
      </c>
      <c r="G262" s="33" t="s">
        <v>400</v>
      </c>
      <c r="H262" s="42">
        <v>5.8999999999999997E-2</v>
      </c>
      <c r="I262" s="35" t="s">
        <v>310</v>
      </c>
      <c r="J262" s="36">
        <f>+M262/M263*H262</f>
        <v>0.35399999999999998</v>
      </c>
      <c r="K262" s="35">
        <v>60</v>
      </c>
      <c r="L262" s="35">
        <v>12</v>
      </c>
      <c r="M262" s="35">
        <f t="shared" si="42"/>
        <v>720</v>
      </c>
      <c r="N262" s="37"/>
      <c r="O262" s="38"/>
      <c r="P262" s="39">
        <v>0</v>
      </c>
      <c r="Q262" s="39"/>
      <c r="R262" s="54"/>
      <c r="S262" s="32">
        <f t="shared" si="39"/>
        <v>0</v>
      </c>
      <c r="T262" s="40">
        <f t="shared" si="40"/>
        <v>0</v>
      </c>
      <c r="U262" s="41">
        <f t="shared" si="41"/>
        <v>0</v>
      </c>
    </row>
    <row r="263" spans="1:21" ht="14.25">
      <c r="A263" s="14" t="s">
        <v>54</v>
      </c>
      <c r="B263" s="46" t="s">
        <v>55</v>
      </c>
      <c r="C263" s="32">
        <v>3745</v>
      </c>
      <c r="D263" s="191"/>
      <c r="E263" s="192"/>
      <c r="F263" s="33" t="s">
        <v>411</v>
      </c>
      <c r="G263" s="33" t="s">
        <v>414</v>
      </c>
      <c r="H263" s="42">
        <v>0.18</v>
      </c>
      <c r="I263" s="43" t="s">
        <v>27</v>
      </c>
      <c r="J263" s="36">
        <f>+H263</f>
        <v>0.18</v>
      </c>
      <c r="K263" s="35">
        <v>10</v>
      </c>
      <c r="L263" s="35">
        <v>12</v>
      </c>
      <c r="M263" s="35">
        <f t="shared" si="42"/>
        <v>120</v>
      </c>
      <c r="N263" s="37"/>
      <c r="O263" s="38"/>
      <c r="P263" s="39">
        <v>0</v>
      </c>
      <c r="Q263" s="39"/>
      <c r="R263" s="54"/>
      <c r="S263" s="32">
        <f t="shared" si="39"/>
        <v>0</v>
      </c>
      <c r="T263" s="40">
        <f t="shared" si="40"/>
        <v>0</v>
      </c>
      <c r="U263" s="41">
        <f t="shared" si="41"/>
        <v>0</v>
      </c>
    </row>
    <row r="264" spans="1:21" ht="14.25">
      <c r="A264" s="14" t="s">
        <v>54</v>
      </c>
      <c r="B264" s="46" t="s">
        <v>55</v>
      </c>
      <c r="C264" s="32">
        <v>3745</v>
      </c>
      <c r="D264" s="191"/>
      <c r="E264" s="192"/>
      <c r="F264" s="33" t="s">
        <v>411</v>
      </c>
      <c r="G264" s="33" t="s">
        <v>415</v>
      </c>
      <c r="H264" s="44">
        <v>4.0000000000000001E-3</v>
      </c>
      <c r="I264" s="35" t="s">
        <v>71</v>
      </c>
      <c r="J264" s="36">
        <f>+M264/M263*H264</f>
        <v>1.2E-2</v>
      </c>
      <c r="K264" s="35">
        <v>30</v>
      </c>
      <c r="L264" s="35">
        <v>12</v>
      </c>
      <c r="M264" s="35">
        <f t="shared" si="42"/>
        <v>360</v>
      </c>
      <c r="N264" s="37"/>
      <c r="O264" s="38"/>
      <c r="P264" s="39">
        <v>0</v>
      </c>
      <c r="Q264" s="39"/>
      <c r="R264" s="54"/>
      <c r="S264" s="32">
        <f t="shared" si="39"/>
        <v>0</v>
      </c>
      <c r="T264" s="40">
        <f t="shared" si="40"/>
        <v>0</v>
      </c>
      <c r="U264" s="41">
        <f t="shared" si="41"/>
        <v>0</v>
      </c>
    </row>
    <row r="265" spans="1:21" ht="14.25">
      <c r="A265" s="14" t="s">
        <v>54</v>
      </c>
      <c r="B265" s="46" t="s">
        <v>55</v>
      </c>
      <c r="C265" s="32">
        <v>3745</v>
      </c>
      <c r="D265" s="191"/>
      <c r="E265" s="192"/>
      <c r="F265" s="33" t="s">
        <v>411</v>
      </c>
      <c r="G265" s="33" t="s">
        <v>416</v>
      </c>
      <c r="H265" s="44">
        <v>4.0000000000000001E-3</v>
      </c>
      <c r="I265" s="35" t="s">
        <v>71</v>
      </c>
      <c r="J265" s="36">
        <f>+M265/M263*H265</f>
        <v>1.2E-2</v>
      </c>
      <c r="K265" s="35">
        <v>30</v>
      </c>
      <c r="L265" s="35">
        <v>12</v>
      </c>
      <c r="M265" s="35">
        <f t="shared" si="42"/>
        <v>360</v>
      </c>
      <c r="N265" s="37"/>
      <c r="O265" s="38"/>
      <c r="P265" s="39">
        <v>0</v>
      </c>
      <c r="Q265" s="39"/>
      <c r="R265" s="54"/>
      <c r="S265" s="32">
        <f t="shared" si="39"/>
        <v>0</v>
      </c>
      <c r="T265" s="40">
        <f t="shared" si="40"/>
        <v>0</v>
      </c>
      <c r="U265" s="41">
        <f t="shared" si="41"/>
        <v>0</v>
      </c>
    </row>
    <row r="266" spans="1:21" ht="28.5">
      <c r="A266" s="14" t="s">
        <v>54</v>
      </c>
      <c r="B266" s="46" t="s">
        <v>55</v>
      </c>
      <c r="C266" s="68" t="s">
        <v>417</v>
      </c>
      <c r="D266" s="191">
        <v>4978446032564</v>
      </c>
      <c r="E266" s="192" t="s">
        <v>418</v>
      </c>
      <c r="F266" s="33" t="s">
        <v>419</v>
      </c>
      <c r="G266" s="33" t="s">
        <v>420</v>
      </c>
      <c r="H266" s="49">
        <v>5.56</v>
      </c>
      <c r="I266" s="35" t="s">
        <v>24</v>
      </c>
      <c r="J266" s="36">
        <f>+H266/M269</f>
        <v>4.6333333333333331E-2</v>
      </c>
      <c r="K266" s="35">
        <v>1</v>
      </c>
      <c r="L266" s="35">
        <v>1</v>
      </c>
      <c r="M266" s="35">
        <f t="shared" ref="M266:M329" si="43">K266*L266</f>
        <v>1</v>
      </c>
      <c r="N266" s="37"/>
      <c r="O266" s="38"/>
      <c r="P266" s="39">
        <v>0</v>
      </c>
      <c r="Q266" s="39"/>
      <c r="R266" s="54"/>
      <c r="S266" s="32">
        <f t="shared" si="39"/>
        <v>0</v>
      </c>
      <c r="T266" s="40">
        <f t="shared" si="40"/>
        <v>0</v>
      </c>
      <c r="U266" s="41">
        <f t="shared" si="41"/>
        <v>0</v>
      </c>
    </row>
    <row r="267" spans="1:21" ht="28.5">
      <c r="A267" s="14" t="s">
        <v>54</v>
      </c>
      <c r="B267" s="46" t="s">
        <v>55</v>
      </c>
      <c r="C267" s="68" t="s">
        <v>417</v>
      </c>
      <c r="D267" s="191"/>
      <c r="E267" s="192"/>
      <c r="F267" s="33" t="s">
        <v>419</v>
      </c>
      <c r="G267" s="33" t="s">
        <v>421</v>
      </c>
      <c r="H267" s="34">
        <v>0.8</v>
      </c>
      <c r="I267" s="35" t="s">
        <v>24</v>
      </c>
      <c r="J267" s="36">
        <f>+H267/K269</f>
        <v>0.08</v>
      </c>
      <c r="K267" s="35">
        <v>1</v>
      </c>
      <c r="L267" s="35">
        <v>12</v>
      </c>
      <c r="M267" s="35">
        <f t="shared" si="43"/>
        <v>12</v>
      </c>
      <c r="N267" s="37"/>
      <c r="O267" s="38"/>
      <c r="P267" s="39">
        <v>0</v>
      </c>
      <c r="Q267" s="39"/>
      <c r="R267" s="54"/>
      <c r="S267" s="32">
        <f t="shared" si="39"/>
        <v>0</v>
      </c>
      <c r="T267" s="40">
        <f t="shared" si="40"/>
        <v>0</v>
      </c>
      <c r="U267" s="41">
        <f t="shared" si="41"/>
        <v>0</v>
      </c>
    </row>
    <row r="268" spans="1:21" ht="28.5">
      <c r="A268" s="14" t="s">
        <v>54</v>
      </c>
      <c r="B268" s="46" t="s">
        <v>55</v>
      </c>
      <c r="C268" s="68" t="s">
        <v>417</v>
      </c>
      <c r="D268" s="191"/>
      <c r="E268" s="192"/>
      <c r="F268" s="33" t="s">
        <v>419</v>
      </c>
      <c r="G268" s="33" t="s">
        <v>422</v>
      </c>
      <c r="H268" s="44">
        <v>5.8999999999999997E-2</v>
      </c>
      <c r="I268" s="35" t="s">
        <v>310</v>
      </c>
      <c r="J268" s="36">
        <f>+M268/M269*H268</f>
        <v>0.35399999999999998</v>
      </c>
      <c r="K268" s="35">
        <v>60</v>
      </c>
      <c r="L268" s="35">
        <v>12</v>
      </c>
      <c r="M268" s="35">
        <f t="shared" si="43"/>
        <v>720</v>
      </c>
      <c r="N268" s="37"/>
      <c r="O268" s="38"/>
      <c r="P268" s="39">
        <v>0</v>
      </c>
      <c r="Q268" s="39"/>
      <c r="R268" s="54"/>
      <c r="S268" s="32">
        <f t="shared" si="39"/>
        <v>0</v>
      </c>
      <c r="T268" s="40">
        <f t="shared" si="40"/>
        <v>0</v>
      </c>
      <c r="U268" s="41">
        <f t="shared" si="41"/>
        <v>0</v>
      </c>
    </row>
    <row r="269" spans="1:21" ht="28.5">
      <c r="A269" s="14" t="s">
        <v>54</v>
      </c>
      <c r="B269" s="46" t="s">
        <v>55</v>
      </c>
      <c r="C269" s="68" t="s">
        <v>417</v>
      </c>
      <c r="D269" s="191"/>
      <c r="E269" s="192"/>
      <c r="F269" s="33" t="s">
        <v>419</v>
      </c>
      <c r="G269" s="33" t="s">
        <v>423</v>
      </c>
      <c r="H269" s="42">
        <v>0.151</v>
      </c>
      <c r="I269" s="43" t="s">
        <v>27</v>
      </c>
      <c r="J269" s="36">
        <f t="shared" ref="J269:J274" si="44">+H269</f>
        <v>0.151</v>
      </c>
      <c r="K269" s="35">
        <v>10</v>
      </c>
      <c r="L269" s="35">
        <v>12</v>
      </c>
      <c r="M269" s="35">
        <f t="shared" si="43"/>
        <v>120</v>
      </c>
      <c r="N269" s="37"/>
      <c r="O269" s="38"/>
      <c r="P269" s="39">
        <v>0</v>
      </c>
      <c r="Q269" s="39"/>
      <c r="R269" s="54"/>
      <c r="S269" s="32">
        <f t="shared" si="39"/>
        <v>0</v>
      </c>
      <c r="T269" s="40">
        <f t="shared" si="40"/>
        <v>0</v>
      </c>
      <c r="U269" s="41">
        <f t="shared" si="41"/>
        <v>0</v>
      </c>
    </row>
    <row r="270" spans="1:21" ht="28.5">
      <c r="A270" s="14" t="s">
        <v>54</v>
      </c>
      <c r="B270" s="46" t="s">
        <v>55</v>
      </c>
      <c r="C270" s="68" t="s">
        <v>417</v>
      </c>
      <c r="D270" s="191"/>
      <c r="E270" s="192"/>
      <c r="F270" s="33" t="s">
        <v>419</v>
      </c>
      <c r="G270" s="33" t="s">
        <v>424</v>
      </c>
      <c r="H270" s="44">
        <v>4.0000000000000001E-3</v>
      </c>
      <c r="I270" s="35" t="s">
        <v>71</v>
      </c>
      <c r="J270" s="36">
        <f>+M270/M269*H270</f>
        <v>1.2E-2</v>
      </c>
      <c r="K270" s="35">
        <v>30</v>
      </c>
      <c r="L270" s="35">
        <v>12</v>
      </c>
      <c r="M270" s="35">
        <f t="shared" si="43"/>
        <v>360</v>
      </c>
      <c r="N270" s="37"/>
      <c r="O270" s="38"/>
      <c r="P270" s="39">
        <v>0</v>
      </c>
      <c r="Q270" s="39"/>
      <c r="R270" s="54"/>
      <c r="S270" s="32">
        <f t="shared" si="39"/>
        <v>0</v>
      </c>
      <c r="T270" s="40">
        <f t="shared" si="40"/>
        <v>0</v>
      </c>
      <c r="U270" s="41">
        <f t="shared" si="41"/>
        <v>0</v>
      </c>
    </row>
    <row r="271" spans="1:21" ht="28.5">
      <c r="A271" s="14" t="s">
        <v>54</v>
      </c>
      <c r="B271" s="46" t="s">
        <v>55</v>
      </c>
      <c r="C271" s="68" t="s">
        <v>417</v>
      </c>
      <c r="D271" s="191"/>
      <c r="E271" s="192"/>
      <c r="F271" s="33" t="s">
        <v>419</v>
      </c>
      <c r="G271" s="33" t="s">
        <v>425</v>
      </c>
      <c r="H271" s="44">
        <v>4.0000000000000001E-3</v>
      </c>
      <c r="I271" s="35" t="s">
        <v>71</v>
      </c>
      <c r="J271" s="36">
        <f>+M271*H271/M269</f>
        <v>1.2E-2</v>
      </c>
      <c r="K271" s="35">
        <v>30</v>
      </c>
      <c r="L271" s="35">
        <v>12</v>
      </c>
      <c r="M271" s="35">
        <f t="shared" si="43"/>
        <v>360</v>
      </c>
      <c r="N271" s="37"/>
      <c r="O271" s="38"/>
      <c r="P271" s="39">
        <v>0</v>
      </c>
      <c r="Q271" s="39"/>
      <c r="R271" s="54"/>
      <c r="S271" s="32">
        <f t="shared" si="39"/>
        <v>0</v>
      </c>
      <c r="T271" s="40">
        <f t="shared" si="40"/>
        <v>0</v>
      </c>
      <c r="U271" s="41">
        <f t="shared" si="41"/>
        <v>0</v>
      </c>
    </row>
    <row r="272" spans="1:21" ht="14.25">
      <c r="A272" s="14" t="s">
        <v>54</v>
      </c>
      <c r="B272" s="31" t="s">
        <v>19</v>
      </c>
      <c r="C272" s="32" t="s">
        <v>426</v>
      </c>
      <c r="D272" s="191">
        <v>4978446035213</v>
      </c>
      <c r="E272" s="192" t="s">
        <v>427</v>
      </c>
      <c r="F272" s="33" t="s">
        <v>428</v>
      </c>
      <c r="G272" s="33" t="s">
        <v>429</v>
      </c>
      <c r="H272" s="44"/>
      <c r="I272" s="35" t="s">
        <v>24</v>
      </c>
      <c r="J272" s="36">
        <f>+H272/M273</f>
        <v>0</v>
      </c>
      <c r="K272" s="35">
        <v>1</v>
      </c>
      <c r="L272" s="35">
        <v>1</v>
      </c>
      <c r="M272" s="35">
        <f t="shared" si="43"/>
        <v>1</v>
      </c>
      <c r="N272" s="37"/>
      <c r="O272" s="38"/>
      <c r="P272" s="39">
        <v>0</v>
      </c>
      <c r="Q272" s="39"/>
      <c r="R272" s="54"/>
      <c r="S272" s="32">
        <f t="shared" si="39"/>
        <v>0</v>
      </c>
      <c r="T272" s="40">
        <f t="shared" si="40"/>
        <v>0</v>
      </c>
      <c r="U272" s="41">
        <f t="shared" si="41"/>
        <v>0</v>
      </c>
    </row>
    <row r="273" spans="1:21" ht="14.25">
      <c r="A273" s="14" t="s">
        <v>54</v>
      </c>
      <c r="B273" s="31" t="s">
        <v>19</v>
      </c>
      <c r="C273" s="32" t="s">
        <v>426</v>
      </c>
      <c r="D273" s="191"/>
      <c r="E273" s="192"/>
      <c r="F273" s="33" t="s">
        <v>428</v>
      </c>
      <c r="G273" s="33" t="s">
        <v>430</v>
      </c>
      <c r="H273" s="44"/>
      <c r="I273" s="35" t="s">
        <v>24</v>
      </c>
      <c r="J273" s="36">
        <f t="shared" si="44"/>
        <v>0</v>
      </c>
      <c r="K273" s="35">
        <v>10</v>
      </c>
      <c r="L273" s="35">
        <v>24</v>
      </c>
      <c r="M273" s="35">
        <f t="shared" si="43"/>
        <v>240</v>
      </c>
      <c r="N273" s="37"/>
      <c r="O273" s="38"/>
      <c r="P273" s="39">
        <v>0</v>
      </c>
      <c r="Q273" s="39"/>
      <c r="R273" s="54"/>
      <c r="S273" s="32">
        <f t="shared" si="39"/>
        <v>0</v>
      </c>
      <c r="T273" s="40">
        <f t="shared" si="40"/>
        <v>0</v>
      </c>
      <c r="U273" s="41">
        <f t="shared" si="41"/>
        <v>0</v>
      </c>
    </row>
    <row r="274" spans="1:21" ht="14.25">
      <c r="A274" s="14" t="s">
        <v>54</v>
      </c>
      <c r="B274" s="31" t="s">
        <v>19</v>
      </c>
      <c r="C274" s="32" t="s">
        <v>426</v>
      </c>
      <c r="D274" s="191"/>
      <c r="E274" s="192"/>
      <c r="F274" s="33" t="s">
        <v>428</v>
      </c>
      <c r="G274" s="33" t="s">
        <v>431</v>
      </c>
      <c r="H274" s="42">
        <v>0.12</v>
      </c>
      <c r="I274" s="35" t="s">
        <v>147</v>
      </c>
      <c r="J274" s="36">
        <f t="shared" si="44"/>
        <v>0.12</v>
      </c>
      <c r="K274" s="35">
        <v>10</v>
      </c>
      <c r="L274" s="35">
        <v>24</v>
      </c>
      <c r="M274" s="35">
        <f t="shared" si="43"/>
        <v>240</v>
      </c>
      <c r="N274" s="37"/>
      <c r="O274" s="38"/>
      <c r="P274" s="39">
        <v>0</v>
      </c>
      <c r="Q274" s="39"/>
      <c r="R274" s="54"/>
      <c r="S274" s="32">
        <f t="shared" si="39"/>
        <v>0</v>
      </c>
      <c r="T274" s="40">
        <f t="shared" si="40"/>
        <v>0</v>
      </c>
      <c r="U274" s="41">
        <f t="shared" si="41"/>
        <v>0</v>
      </c>
    </row>
    <row r="275" spans="1:21" ht="14.25">
      <c r="A275" s="14" t="s">
        <v>54</v>
      </c>
      <c r="B275" s="31" t="s">
        <v>19</v>
      </c>
      <c r="C275" s="32" t="s">
        <v>426</v>
      </c>
      <c r="D275" s="191"/>
      <c r="E275" s="192"/>
      <c r="F275" s="33" t="s">
        <v>428</v>
      </c>
      <c r="G275" s="33" t="s">
        <v>432</v>
      </c>
      <c r="H275" s="44"/>
      <c r="I275" s="35"/>
      <c r="J275" s="36">
        <f>+M275/M274*H275</f>
        <v>0</v>
      </c>
      <c r="K275" s="35">
        <v>40</v>
      </c>
      <c r="L275" s="35">
        <v>24</v>
      </c>
      <c r="M275" s="35">
        <f t="shared" si="43"/>
        <v>960</v>
      </c>
      <c r="N275" s="37"/>
      <c r="O275" s="38"/>
      <c r="P275" s="39">
        <v>0</v>
      </c>
      <c r="Q275" s="39"/>
      <c r="R275" s="54"/>
      <c r="S275" s="32">
        <f t="shared" si="39"/>
        <v>0</v>
      </c>
      <c r="T275" s="40">
        <f t="shared" si="40"/>
        <v>0</v>
      </c>
      <c r="U275" s="41">
        <f t="shared" si="41"/>
        <v>0</v>
      </c>
    </row>
    <row r="276" spans="1:21" ht="14.25">
      <c r="A276" s="14" t="s">
        <v>54</v>
      </c>
      <c r="B276" s="31" t="s">
        <v>19</v>
      </c>
      <c r="C276" s="32" t="s">
        <v>426</v>
      </c>
      <c r="D276" s="191"/>
      <c r="E276" s="192"/>
      <c r="F276" s="33" t="s">
        <v>428</v>
      </c>
      <c r="G276" s="33" t="s">
        <v>433</v>
      </c>
      <c r="H276" s="44"/>
      <c r="I276" s="35"/>
      <c r="J276" s="36">
        <f>+H276/K274</f>
        <v>0</v>
      </c>
      <c r="K276" s="35">
        <v>1</v>
      </c>
      <c r="L276" s="35">
        <v>24</v>
      </c>
      <c r="M276" s="35">
        <f t="shared" si="43"/>
        <v>24</v>
      </c>
      <c r="N276" s="37"/>
      <c r="O276" s="38"/>
      <c r="P276" s="39">
        <v>0</v>
      </c>
      <c r="Q276" s="39"/>
      <c r="R276" s="54"/>
      <c r="S276" s="32">
        <f t="shared" si="39"/>
        <v>0</v>
      </c>
      <c r="T276" s="40">
        <f t="shared" si="40"/>
        <v>0</v>
      </c>
      <c r="U276" s="41">
        <f t="shared" si="41"/>
        <v>0</v>
      </c>
    </row>
    <row r="277" spans="1:21" ht="14.25">
      <c r="A277" s="14" t="s">
        <v>54</v>
      </c>
      <c r="B277" s="46" t="s">
        <v>55</v>
      </c>
      <c r="C277" s="32" t="s">
        <v>434</v>
      </c>
      <c r="D277" s="206" t="s">
        <v>435</v>
      </c>
      <c r="E277" s="192" t="s">
        <v>436</v>
      </c>
      <c r="F277" s="33" t="s">
        <v>437</v>
      </c>
      <c r="G277" s="33" t="s">
        <v>438</v>
      </c>
      <c r="H277" s="49">
        <v>4.3</v>
      </c>
      <c r="I277" s="35" t="s">
        <v>24</v>
      </c>
      <c r="J277" s="36">
        <f>+H277/M278</f>
        <v>0.215</v>
      </c>
      <c r="K277" s="35">
        <v>1</v>
      </c>
      <c r="L277" s="35">
        <v>1</v>
      </c>
      <c r="M277" s="35">
        <f t="shared" si="43"/>
        <v>1</v>
      </c>
      <c r="N277" s="37"/>
      <c r="O277" s="38"/>
      <c r="P277" s="39">
        <v>0</v>
      </c>
      <c r="Q277" s="39"/>
      <c r="R277" s="54"/>
      <c r="S277" s="32">
        <f t="shared" si="39"/>
        <v>0</v>
      </c>
      <c r="T277" s="40">
        <f t="shared" si="40"/>
        <v>0</v>
      </c>
      <c r="U277" s="41">
        <f t="shared" si="41"/>
        <v>0</v>
      </c>
    </row>
    <row r="278" spans="1:21" ht="14.25">
      <c r="A278" s="14" t="s">
        <v>54</v>
      </c>
      <c r="B278" s="46" t="s">
        <v>55</v>
      </c>
      <c r="C278" s="32" t="s">
        <v>434</v>
      </c>
      <c r="D278" s="191"/>
      <c r="E278" s="192"/>
      <c r="F278" s="33" t="s">
        <v>437</v>
      </c>
      <c r="G278" s="33" t="s">
        <v>439</v>
      </c>
      <c r="H278" s="42">
        <v>0.13</v>
      </c>
      <c r="I278" s="43" t="s">
        <v>27</v>
      </c>
      <c r="J278" s="36">
        <f t="shared" ref="J278:J280" si="45">+H278</f>
        <v>0.13</v>
      </c>
      <c r="K278" s="35">
        <v>20</v>
      </c>
      <c r="L278" s="35">
        <v>1</v>
      </c>
      <c r="M278" s="35">
        <f t="shared" si="43"/>
        <v>20</v>
      </c>
      <c r="N278" s="37"/>
      <c r="O278" s="38"/>
      <c r="P278" s="39">
        <v>0</v>
      </c>
      <c r="Q278" s="39"/>
      <c r="R278" s="54"/>
      <c r="S278" s="32">
        <f t="shared" si="39"/>
        <v>0</v>
      </c>
      <c r="T278" s="40">
        <f t="shared" si="40"/>
        <v>0</v>
      </c>
      <c r="U278" s="41">
        <f t="shared" si="41"/>
        <v>0</v>
      </c>
    </row>
    <row r="279" spans="1:21" ht="14.25">
      <c r="A279" s="14"/>
      <c r="B279" s="64" t="s">
        <v>440</v>
      </c>
      <c r="C279" s="32" t="s">
        <v>441</v>
      </c>
      <c r="D279" s="29">
        <v>4978446038344</v>
      </c>
      <c r="E279" s="46" t="s">
        <v>442</v>
      </c>
      <c r="F279" s="33" t="s">
        <v>443</v>
      </c>
      <c r="G279" s="33" t="s">
        <v>443</v>
      </c>
      <c r="H279" s="69">
        <v>1.62</v>
      </c>
      <c r="I279" s="35"/>
      <c r="J279" s="36">
        <f t="shared" si="45"/>
        <v>1.62</v>
      </c>
      <c r="K279" s="35">
        <v>25</v>
      </c>
      <c r="L279" s="35">
        <v>4</v>
      </c>
      <c r="M279" s="35">
        <f t="shared" si="43"/>
        <v>100</v>
      </c>
      <c r="N279" s="37"/>
      <c r="O279" s="38"/>
      <c r="P279" s="39">
        <v>0</v>
      </c>
      <c r="Q279" s="39"/>
      <c r="R279" s="54"/>
      <c r="S279" s="32">
        <f t="shared" si="39"/>
        <v>0</v>
      </c>
      <c r="T279" s="40">
        <f t="shared" si="40"/>
        <v>0</v>
      </c>
      <c r="U279" s="41">
        <f t="shared" si="41"/>
        <v>0</v>
      </c>
    </row>
    <row r="280" spans="1:21" ht="14.25">
      <c r="A280" s="14"/>
      <c r="B280" s="64" t="s">
        <v>440</v>
      </c>
      <c r="C280" s="32" t="s">
        <v>441</v>
      </c>
      <c r="D280" s="29">
        <v>4978446038344</v>
      </c>
      <c r="E280" s="46" t="s">
        <v>442</v>
      </c>
      <c r="F280" s="33" t="s">
        <v>443</v>
      </c>
      <c r="G280" s="33" t="s">
        <v>444</v>
      </c>
      <c r="H280" s="38">
        <v>0.27</v>
      </c>
      <c r="I280" s="43" t="s">
        <v>27</v>
      </c>
      <c r="J280" s="36">
        <f t="shared" si="45"/>
        <v>0.27</v>
      </c>
      <c r="K280" s="35">
        <v>25</v>
      </c>
      <c r="L280" s="35">
        <v>4</v>
      </c>
      <c r="M280" s="35">
        <f t="shared" si="43"/>
        <v>100</v>
      </c>
      <c r="N280" s="37"/>
      <c r="O280" s="38"/>
      <c r="P280" s="39">
        <v>0</v>
      </c>
      <c r="Q280" s="39"/>
      <c r="R280" s="54"/>
      <c r="S280" s="32">
        <f t="shared" si="39"/>
        <v>0</v>
      </c>
      <c r="T280" s="40">
        <f t="shared" si="40"/>
        <v>0</v>
      </c>
      <c r="U280" s="41">
        <f t="shared" si="41"/>
        <v>0</v>
      </c>
    </row>
    <row r="281" spans="1:21" ht="14.25">
      <c r="A281" s="14" t="s">
        <v>54</v>
      </c>
      <c r="B281" s="31" t="s">
        <v>19</v>
      </c>
      <c r="C281" s="70">
        <v>503521</v>
      </c>
      <c r="D281" s="191">
        <v>4978446503521</v>
      </c>
      <c r="E281" s="220" t="s">
        <v>445</v>
      </c>
      <c r="F281" s="33" t="s">
        <v>446</v>
      </c>
      <c r="G281" s="33" t="s">
        <v>447</v>
      </c>
      <c r="H281" s="49">
        <v>2.4</v>
      </c>
      <c r="I281" s="35" t="s">
        <v>24</v>
      </c>
      <c r="J281" s="36">
        <f>+H281/M283</f>
        <v>8.3333333333333332E-3</v>
      </c>
      <c r="K281" s="35">
        <v>1</v>
      </c>
      <c r="L281" s="35">
        <v>1</v>
      </c>
      <c r="M281" s="35">
        <f t="shared" si="43"/>
        <v>1</v>
      </c>
      <c r="N281" s="37"/>
      <c r="O281" s="38"/>
      <c r="P281" s="39">
        <v>19</v>
      </c>
      <c r="Q281" s="39"/>
      <c r="R281" s="54"/>
      <c r="S281" s="32">
        <f t="shared" si="39"/>
        <v>0</v>
      </c>
      <c r="T281" s="40">
        <f t="shared" si="40"/>
        <v>0</v>
      </c>
      <c r="U281" s="41">
        <f t="shared" si="41"/>
        <v>19</v>
      </c>
    </row>
    <row r="282" spans="1:21" ht="14.25">
      <c r="A282" s="14" t="s">
        <v>54</v>
      </c>
      <c r="B282" s="31" t="s">
        <v>19</v>
      </c>
      <c r="C282" s="70" t="s">
        <v>448</v>
      </c>
      <c r="D282" s="191"/>
      <c r="E282" s="220"/>
      <c r="F282" s="33" t="s">
        <v>446</v>
      </c>
      <c r="G282" s="33" t="s">
        <v>449</v>
      </c>
      <c r="H282" s="34">
        <v>0.54</v>
      </c>
      <c r="I282" s="35" t="s">
        <v>24</v>
      </c>
      <c r="J282" s="36">
        <f>+H282/K283</f>
        <v>4.5000000000000005E-2</v>
      </c>
      <c r="K282" s="35">
        <v>1</v>
      </c>
      <c r="L282" s="35">
        <v>24</v>
      </c>
      <c r="M282" s="35">
        <f t="shared" si="43"/>
        <v>24</v>
      </c>
      <c r="N282" s="37"/>
      <c r="O282" s="38"/>
      <c r="P282" s="39">
        <v>442</v>
      </c>
      <c r="Q282" s="39"/>
      <c r="R282" s="54"/>
      <c r="S282" s="32">
        <f t="shared" si="39"/>
        <v>0</v>
      </c>
      <c r="T282" s="40">
        <f t="shared" si="40"/>
        <v>0</v>
      </c>
      <c r="U282" s="41">
        <f t="shared" si="41"/>
        <v>442</v>
      </c>
    </row>
    <row r="283" spans="1:21" ht="14.25">
      <c r="A283" s="14" t="s">
        <v>54</v>
      </c>
      <c r="B283" s="31" t="s">
        <v>19</v>
      </c>
      <c r="C283" s="70" t="s">
        <v>448</v>
      </c>
      <c r="D283" s="191"/>
      <c r="E283" s="220"/>
      <c r="F283" s="33" t="s">
        <v>446</v>
      </c>
      <c r="G283" s="33" t="s">
        <v>450</v>
      </c>
      <c r="H283" s="44">
        <v>9.5000000000000001E-2</v>
      </c>
      <c r="I283" s="35" t="s">
        <v>451</v>
      </c>
      <c r="J283" s="36">
        <f>+H283</f>
        <v>9.5000000000000001E-2</v>
      </c>
      <c r="K283" s="35">
        <v>12</v>
      </c>
      <c r="L283" s="35">
        <v>24</v>
      </c>
      <c r="M283" s="35">
        <f t="shared" si="43"/>
        <v>288</v>
      </c>
      <c r="N283" s="37"/>
      <c r="O283" s="38"/>
      <c r="P283" s="39">
        <v>8182</v>
      </c>
      <c r="Q283" s="39"/>
      <c r="R283" s="54"/>
      <c r="S283" s="32">
        <f t="shared" si="39"/>
        <v>0</v>
      </c>
      <c r="T283" s="40">
        <f t="shared" si="40"/>
        <v>0</v>
      </c>
      <c r="U283" s="41">
        <f t="shared" si="41"/>
        <v>8182</v>
      </c>
    </row>
    <row r="284" spans="1:21" ht="14.25">
      <c r="A284" s="14" t="s">
        <v>54</v>
      </c>
      <c r="B284" s="31" t="s">
        <v>19</v>
      </c>
      <c r="C284" s="70" t="s">
        <v>448</v>
      </c>
      <c r="D284" s="191"/>
      <c r="E284" s="220"/>
      <c r="F284" s="33" t="s">
        <v>446</v>
      </c>
      <c r="G284" s="33" t="s">
        <v>452</v>
      </c>
      <c r="H284" s="42">
        <v>0.21</v>
      </c>
      <c r="I284" s="35" t="s">
        <v>147</v>
      </c>
      <c r="J284" s="36">
        <f>+H284</f>
        <v>0.21</v>
      </c>
      <c r="K284" s="35">
        <v>12</v>
      </c>
      <c r="L284" s="35">
        <v>24</v>
      </c>
      <c r="M284" s="35">
        <f t="shared" si="43"/>
        <v>288</v>
      </c>
      <c r="N284" s="37"/>
      <c r="O284" s="38"/>
      <c r="P284" s="39">
        <v>5860</v>
      </c>
      <c r="Q284" s="39"/>
      <c r="R284" s="54"/>
      <c r="S284" s="32">
        <f t="shared" si="39"/>
        <v>0</v>
      </c>
      <c r="T284" s="40">
        <f t="shared" si="40"/>
        <v>0</v>
      </c>
      <c r="U284" s="41">
        <f t="shared" si="41"/>
        <v>5860</v>
      </c>
    </row>
    <row r="285" spans="1:21" ht="14.25">
      <c r="A285" s="14" t="s">
        <v>54</v>
      </c>
      <c r="B285" s="31" t="s">
        <v>19</v>
      </c>
      <c r="C285" s="32" t="s">
        <v>448</v>
      </c>
      <c r="D285" s="219"/>
      <c r="E285" s="192"/>
      <c r="F285" s="33" t="s">
        <v>446</v>
      </c>
      <c r="G285" s="33" t="s">
        <v>453</v>
      </c>
      <c r="H285" s="44"/>
      <c r="I285" s="35" t="s">
        <v>30</v>
      </c>
      <c r="J285" s="36">
        <f>+M284/M285*H285</f>
        <v>0</v>
      </c>
      <c r="K285" s="35">
        <v>1</v>
      </c>
      <c r="L285" s="35">
        <v>96</v>
      </c>
      <c r="M285" s="35">
        <f t="shared" si="43"/>
        <v>96</v>
      </c>
      <c r="N285" s="37"/>
      <c r="O285" s="38"/>
      <c r="P285" s="39">
        <v>0</v>
      </c>
      <c r="Q285" s="39"/>
      <c r="R285" s="54"/>
      <c r="S285" s="32">
        <f t="shared" si="39"/>
        <v>0</v>
      </c>
      <c r="T285" s="40">
        <f t="shared" si="40"/>
        <v>0</v>
      </c>
      <c r="U285" s="41">
        <f t="shared" si="41"/>
        <v>0</v>
      </c>
    </row>
    <row r="286" spans="1:21" ht="14.25">
      <c r="A286" s="14" t="s">
        <v>54</v>
      </c>
      <c r="B286" s="31" t="s">
        <v>19</v>
      </c>
      <c r="C286" s="32" t="s">
        <v>448</v>
      </c>
      <c r="D286" s="191"/>
      <c r="E286" s="192"/>
      <c r="F286" s="33" t="s">
        <v>446</v>
      </c>
      <c r="G286" s="33" t="s">
        <v>454</v>
      </c>
      <c r="H286" s="44"/>
      <c r="I286" s="35" t="s">
        <v>30</v>
      </c>
      <c r="J286" s="36">
        <f>288/96*H286</f>
        <v>0</v>
      </c>
      <c r="K286" s="35">
        <v>1</v>
      </c>
      <c r="L286" s="35">
        <v>96</v>
      </c>
      <c r="M286" s="35">
        <f t="shared" si="43"/>
        <v>96</v>
      </c>
      <c r="N286" s="37"/>
      <c r="O286" s="38"/>
      <c r="P286" s="39">
        <v>0</v>
      </c>
      <c r="Q286" s="39"/>
      <c r="R286" s="54"/>
      <c r="S286" s="32">
        <f t="shared" si="39"/>
        <v>0</v>
      </c>
      <c r="T286" s="40">
        <f t="shared" si="40"/>
        <v>0</v>
      </c>
      <c r="U286" s="41">
        <f t="shared" si="41"/>
        <v>0</v>
      </c>
    </row>
    <row r="287" spans="1:21" ht="14.25">
      <c r="A287" s="14" t="s">
        <v>54</v>
      </c>
      <c r="B287" s="31" t="s">
        <v>19</v>
      </c>
      <c r="C287" s="32" t="s">
        <v>448</v>
      </c>
      <c r="D287" s="191"/>
      <c r="E287" s="192"/>
      <c r="F287" s="33" t="s">
        <v>446</v>
      </c>
      <c r="G287" s="33" t="s">
        <v>455</v>
      </c>
      <c r="H287" s="44"/>
      <c r="I287" s="35" t="s">
        <v>30</v>
      </c>
      <c r="J287" s="36">
        <f>288/96*H287</f>
        <v>0</v>
      </c>
      <c r="K287" s="35">
        <v>1</v>
      </c>
      <c r="L287" s="35">
        <v>96</v>
      </c>
      <c r="M287" s="35">
        <f t="shared" si="43"/>
        <v>96</v>
      </c>
      <c r="N287" s="37"/>
      <c r="O287" s="38"/>
      <c r="P287" s="39">
        <v>0</v>
      </c>
      <c r="Q287" s="39"/>
      <c r="R287" s="54"/>
      <c r="S287" s="32">
        <f t="shared" si="39"/>
        <v>0</v>
      </c>
      <c r="T287" s="40">
        <f t="shared" si="40"/>
        <v>0</v>
      </c>
      <c r="U287" s="41">
        <f t="shared" si="41"/>
        <v>0</v>
      </c>
    </row>
    <row r="288" spans="1:21" ht="14.25">
      <c r="A288" s="14" t="s">
        <v>456</v>
      </c>
      <c r="B288" s="31" t="s">
        <v>19</v>
      </c>
      <c r="C288" s="32" t="s">
        <v>457</v>
      </c>
      <c r="D288" s="191">
        <v>4571258010739</v>
      </c>
      <c r="E288" s="216" t="s">
        <v>458</v>
      </c>
      <c r="F288" s="33" t="s">
        <v>446</v>
      </c>
      <c r="G288" s="33" t="s">
        <v>447</v>
      </c>
      <c r="H288" s="48">
        <v>2.67</v>
      </c>
      <c r="I288" s="32" t="s">
        <v>24</v>
      </c>
      <c r="J288" s="36">
        <f>+H288/M290</f>
        <v>9.2708333333333323E-3</v>
      </c>
      <c r="K288" s="35">
        <v>1</v>
      </c>
      <c r="L288" s="35">
        <v>1</v>
      </c>
      <c r="M288" s="35">
        <f t="shared" si="43"/>
        <v>1</v>
      </c>
      <c r="N288" s="37"/>
      <c r="O288" s="38"/>
      <c r="P288" s="39">
        <v>14</v>
      </c>
      <c r="Q288" s="39"/>
      <c r="R288" s="54"/>
      <c r="S288" s="32">
        <f t="shared" si="39"/>
        <v>0</v>
      </c>
      <c r="T288" s="40">
        <f t="shared" si="40"/>
        <v>0</v>
      </c>
      <c r="U288" s="41">
        <f t="shared" si="41"/>
        <v>14</v>
      </c>
    </row>
    <row r="289" spans="1:21" ht="14.25">
      <c r="A289" s="14" t="s">
        <v>456</v>
      </c>
      <c r="B289" s="31" t="s">
        <v>19</v>
      </c>
      <c r="C289" s="32" t="s">
        <v>457</v>
      </c>
      <c r="D289" s="191"/>
      <c r="E289" s="216"/>
      <c r="F289" s="33" t="s">
        <v>446</v>
      </c>
      <c r="G289" s="33" t="s">
        <v>449</v>
      </c>
      <c r="H289" s="48">
        <v>0.5</v>
      </c>
      <c r="I289" s="32" t="s">
        <v>24</v>
      </c>
      <c r="J289" s="36">
        <f>+H289/K290</f>
        <v>4.1666666666666664E-2</v>
      </c>
      <c r="K289" s="35">
        <v>1</v>
      </c>
      <c r="L289" s="35">
        <v>24</v>
      </c>
      <c r="M289" s="35">
        <f t="shared" si="43"/>
        <v>24</v>
      </c>
      <c r="N289" s="37"/>
      <c r="O289" s="38"/>
      <c r="P289" s="39">
        <v>327</v>
      </c>
      <c r="Q289" s="39"/>
      <c r="R289" s="54"/>
      <c r="S289" s="32">
        <f t="shared" si="39"/>
        <v>0</v>
      </c>
      <c r="T289" s="40">
        <f t="shared" si="40"/>
        <v>0</v>
      </c>
      <c r="U289" s="41">
        <f t="shared" si="41"/>
        <v>327</v>
      </c>
    </row>
    <row r="290" spans="1:21" ht="14.25">
      <c r="A290" s="14" t="s">
        <v>456</v>
      </c>
      <c r="B290" s="31" t="s">
        <v>19</v>
      </c>
      <c r="C290" s="32" t="s">
        <v>457</v>
      </c>
      <c r="D290" s="191"/>
      <c r="E290" s="216"/>
      <c r="F290" s="33" t="s">
        <v>446</v>
      </c>
      <c r="G290" s="33" t="s">
        <v>450</v>
      </c>
      <c r="H290" s="44">
        <v>8.5000000000000006E-2</v>
      </c>
      <c r="I290" s="35" t="s">
        <v>451</v>
      </c>
      <c r="J290" s="36">
        <f>+H290</f>
        <v>8.5000000000000006E-2</v>
      </c>
      <c r="K290" s="35">
        <v>12</v>
      </c>
      <c r="L290" s="35">
        <v>24</v>
      </c>
      <c r="M290" s="35">
        <f t="shared" si="43"/>
        <v>288</v>
      </c>
      <c r="N290" s="37"/>
      <c r="O290" s="38"/>
      <c r="P290" s="39">
        <v>0</v>
      </c>
      <c r="Q290" s="39"/>
      <c r="R290" s="54"/>
      <c r="S290" s="32">
        <f t="shared" si="39"/>
        <v>0</v>
      </c>
      <c r="T290" s="40">
        <f t="shared" si="40"/>
        <v>0</v>
      </c>
      <c r="U290" s="41">
        <f t="shared" si="41"/>
        <v>0</v>
      </c>
    </row>
    <row r="291" spans="1:21" ht="14.25">
      <c r="A291" s="14" t="s">
        <v>456</v>
      </c>
      <c r="B291" s="31" t="s">
        <v>19</v>
      </c>
      <c r="C291" s="32" t="s">
        <v>457</v>
      </c>
      <c r="D291" s="191"/>
      <c r="E291" s="216"/>
      <c r="F291" s="33" t="s">
        <v>446</v>
      </c>
      <c r="G291" s="33" t="s">
        <v>452</v>
      </c>
      <c r="H291" s="42">
        <v>0.21</v>
      </c>
      <c r="I291" s="35" t="s">
        <v>147</v>
      </c>
      <c r="J291" s="36">
        <f>+H291</f>
        <v>0.21</v>
      </c>
      <c r="K291" s="35">
        <v>12</v>
      </c>
      <c r="L291" s="35">
        <v>24</v>
      </c>
      <c r="M291" s="35">
        <f t="shared" si="43"/>
        <v>288</v>
      </c>
      <c r="N291" s="37"/>
      <c r="O291" s="38"/>
      <c r="P291" s="39">
        <v>1680</v>
      </c>
      <c r="Q291" s="39"/>
      <c r="R291" s="54"/>
      <c r="S291" s="32">
        <f t="shared" si="39"/>
        <v>0</v>
      </c>
      <c r="T291" s="40">
        <f t="shared" si="40"/>
        <v>0</v>
      </c>
      <c r="U291" s="41">
        <f t="shared" si="41"/>
        <v>1680</v>
      </c>
    </row>
    <row r="292" spans="1:21" ht="14.25">
      <c r="A292" s="14" t="s">
        <v>456</v>
      </c>
      <c r="B292" s="31" t="s">
        <v>19</v>
      </c>
      <c r="C292" s="32" t="s">
        <v>457</v>
      </c>
      <c r="D292" s="191"/>
      <c r="E292" s="216"/>
      <c r="F292" s="33" t="s">
        <v>446</v>
      </c>
      <c r="G292" s="33" t="s">
        <v>453</v>
      </c>
      <c r="H292" s="44"/>
      <c r="I292" s="35" t="s">
        <v>30</v>
      </c>
      <c r="J292" s="36">
        <f>+M291/M292*H292</f>
        <v>0</v>
      </c>
      <c r="K292" s="35">
        <v>6</v>
      </c>
      <c r="L292" s="35">
        <v>24</v>
      </c>
      <c r="M292" s="35">
        <f t="shared" si="43"/>
        <v>144</v>
      </c>
      <c r="N292" s="37"/>
      <c r="O292" s="38"/>
      <c r="P292" s="39">
        <v>0</v>
      </c>
      <c r="Q292" s="39"/>
      <c r="R292" s="54"/>
      <c r="S292" s="32">
        <f t="shared" si="39"/>
        <v>0</v>
      </c>
      <c r="T292" s="40">
        <f t="shared" si="40"/>
        <v>0</v>
      </c>
      <c r="U292" s="41">
        <f t="shared" si="41"/>
        <v>0</v>
      </c>
    </row>
    <row r="293" spans="1:21" ht="14.25">
      <c r="A293" s="14" t="s">
        <v>456</v>
      </c>
      <c r="B293" s="31" t="s">
        <v>19</v>
      </c>
      <c r="C293" s="32" t="s">
        <v>457</v>
      </c>
      <c r="D293" s="191"/>
      <c r="E293" s="216"/>
      <c r="F293" s="33" t="s">
        <v>446</v>
      </c>
      <c r="G293" s="33" t="s">
        <v>454</v>
      </c>
      <c r="H293" s="44"/>
      <c r="I293" s="35" t="s">
        <v>30</v>
      </c>
      <c r="J293" s="36">
        <f>+M292/M293*H293</f>
        <v>0</v>
      </c>
      <c r="K293" s="35">
        <v>6</v>
      </c>
      <c r="L293" s="35">
        <v>24</v>
      </c>
      <c r="M293" s="35">
        <f t="shared" si="43"/>
        <v>144</v>
      </c>
      <c r="N293" s="37"/>
      <c r="O293" s="38"/>
      <c r="P293" s="39">
        <v>0</v>
      </c>
      <c r="Q293" s="39"/>
      <c r="R293" s="54"/>
      <c r="S293" s="32">
        <f t="shared" si="39"/>
        <v>0</v>
      </c>
      <c r="T293" s="40">
        <f t="shared" si="40"/>
        <v>0</v>
      </c>
      <c r="U293" s="41">
        <f t="shared" si="41"/>
        <v>0</v>
      </c>
    </row>
    <row r="294" spans="1:21" ht="14.25">
      <c r="A294" s="14" t="s">
        <v>54</v>
      </c>
      <c r="B294" s="31" t="s">
        <v>19</v>
      </c>
      <c r="C294" s="32" t="s">
        <v>459</v>
      </c>
      <c r="D294" s="191">
        <v>4978446065210</v>
      </c>
      <c r="E294" s="192" t="s">
        <v>460</v>
      </c>
      <c r="F294" s="33" t="s">
        <v>461</v>
      </c>
      <c r="G294" s="33" t="s">
        <v>462</v>
      </c>
      <c r="H294" s="44">
        <v>2.46</v>
      </c>
      <c r="I294" s="35" t="s">
        <v>24</v>
      </c>
      <c r="J294" s="36">
        <f>+H294/M297</f>
        <v>1.025E-2</v>
      </c>
      <c r="K294" s="35">
        <v>1</v>
      </c>
      <c r="L294" s="35">
        <v>1</v>
      </c>
      <c r="M294" s="35">
        <f t="shared" si="43"/>
        <v>1</v>
      </c>
      <c r="N294" s="37"/>
      <c r="O294" s="38"/>
      <c r="P294" s="39">
        <v>0</v>
      </c>
      <c r="Q294" s="39"/>
      <c r="R294" s="54"/>
      <c r="S294" s="32">
        <f t="shared" si="39"/>
        <v>0</v>
      </c>
      <c r="T294" s="40">
        <f t="shared" si="40"/>
        <v>0</v>
      </c>
      <c r="U294" s="41">
        <f t="shared" si="41"/>
        <v>0</v>
      </c>
    </row>
    <row r="295" spans="1:21" ht="14.25">
      <c r="A295" s="14" t="s">
        <v>54</v>
      </c>
      <c r="B295" s="31" t="s">
        <v>19</v>
      </c>
      <c r="C295" s="32" t="s">
        <v>459</v>
      </c>
      <c r="D295" s="191"/>
      <c r="E295" s="192"/>
      <c r="F295" s="33" t="s">
        <v>461</v>
      </c>
      <c r="G295" s="33" t="s">
        <v>463</v>
      </c>
      <c r="H295" s="44">
        <v>0.75</v>
      </c>
      <c r="I295" s="35" t="s">
        <v>24</v>
      </c>
      <c r="J295" s="36">
        <f>+H295/K296</f>
        <v>7.4999999999999997E-2</v>
      </c>
      <c r="K295" s="35">
        <v>1</v>
      </c>
      <c r="L295" s="35">
        <v>24</v>
      </c>
      <c r="M295" s="35">
        <f t="shared" si="43"/>
        <v>24</v>
      </c>
      <c r="N295" s="37"/>
      <c r="O295" s="38"/>
      <c r="P295" s="39">
        <v>0</v>
      </c>
      <c r="Q295" s="39"/>
      <c r="R295" s="54"/>
      <c r="S295" s="32">
        <f t="shared" si="39"/>
        <v>0</v>
      </c>
      <c r="T295" s="40">
        <f t="shared" si="40"/>
        <v>0</v>
      </c>
      <c r="U295" s="41">
        <f t="shared" si="41"/>
        <v>0</v>
      </c>
    </row>
    <row r="296" spans="1:21" ht="14.25">
      <c r="A296" s="14" t="s">
        <v>54</v>
      </c>
      <c r="B296" s="31" t="s">
        <v>19</v>
      </c>
      <c r="C296" s="32" t="s">
        <v>459</v>
      </c>
      <c r="D296" s="191"/>
      <c r="E296" s="192"/>
      <c r="F296" s="33" t="s">
        <v>461</v>
      </c>
      <c r="G296" s="33" t="s">
        <v>464</v>
      </c>
      <c r="H296" s="42">
        <v>0.21</v>
      </c>
      <c r="I296" s="35" t="s">
        <v>147</v>
      </c>
      <c r="J296" s="36">
        <f t="shared" ref="J296:J302" si="46">+H296</f>
        <v>0.21</v>
      </c>
      <c r="K296" s="35">
        <v>10</v>
      </c>
      <c r="L296" s="35">
        <v>24</v>
      </c>
      <c r="M296" s="35">
        <f t="shared" si="43"/>
        <v>240</v>
      </c>
      <c r="N296" s="37"/>
      <c r="O296" s="38"/>
      <c r="P296" s="39">
        <v>0</v>
      </c>
      <c r="Q296" s="39"/>
      <c r="R296" s="54"/>
      <c r="S296" s="32">
        <f t="shared" si="39"/>
        <v>0</v>
      </c>
      <c r="T296" s="40">
        <f t="shared" si="40"/>
        <v>0</v>
      </c>
      <c r="U296" s="41">
        <f t="shared" si="41"/>
        <v>0</v>
      </c>
    </row>
    <row r="297" spans="1:21" ht="14.25">
      <c r="A297" s="14" t="s">
        <v>54</v>
      </c>
      <c r="B297" s="31" t="s">
        <v>19</v>
      </c>
      <c r="C297" s="32" t="s">
        <v>459</v>
      </c>
      <c r="D297" s="191"/>
      <c r="E297" s="192"/>
      <c r="F297" s="33" t="s">
        <v>461</v>
      </c>
      <c r="G297" s="33" t="s">
        <v>450</v>
      </c>
      <c r="H297" s="44">
        <v>8.5000000000000006E-2</v>
      </c>
      <c r="I297" s="35" t="s">
        <v>451</v>
      </c>
      <c r="J297" s="36">
        <f t="shared" si="46"/>
        <v>8.5000000000000006E-2</v>
      </c>
      <c r="K297" s="35">
        <v>10</v>
      </c>
      <c r="L297" s="35">
        <v>24</v>
      </c>
      <c r="M297" s="35">
        <f t="shared" si="43"/>
        <v>240</v>
      </c>
      <c r="N297" s="37"/>
      <c r="O297" s="38"/>
      <c r="P297" s="39">
        <v>0</v>
      </c>
      <c r="Q297" s="39"/>
      <c r="R297" s="54"/>
      <c r="S297" s="32">
        <f t="shared" si="39"/>
        <v>0</v>
      </c>
      <c r="T297" s="40">
        <f t="shared" si="40"/>
        <v>0</v>
      </c>
      <c r="U297" s="41">
        <f t="shared" si="41"/>
        <v>0</v>
      </c>
    </row>
    <row r="298" spans="1:21" ht="14.25">
      <c r="A298" s="14" t="s">
        <v>54</v>
      </c>
      <c r="B298" s="31" t="s">
        <v>19</v>
      </c>
      <c r="C298" s="32" t="s">
        <v>459</v>
      </c>
      <c r="D298" s="191"/>
      <c r="E298" s="192"/>
      <c r="F298" s="33" t="s">
        <v>461</v>
      </c>
      <c r="G298" s="33" t="s">
        <v>454</v>
      </c>
      <c r="H298" s="44"/>
      <c r="I298" s="35" t="s">
        <v>30</v>
      </c>
      <c r="J298" s="36">
        <f>+M298/M297*H298</f>
        <v>0</v>
      </c>
      <c r="K298" s="35">
        <v>20</v>
      </c>
      <c r="L298" s="35">
        <v>24</v>
      </c>
      <c r="M298" s="35">
        <f t="shared" si="43"/>
        <v>480</v>
      </c>
      <c r="N298" s="37"/>
      <c r="O298" s="38"/>
      <c r="P298" s="39">
        <v>0</v>
      </c>
      <c r="Q298" s="39"/>
      <c r="R298" s="54"/>
      <c r="S298" s="32">
        <f t="shared" si="39"/>
        <v>0</v>
      </c>
      <c r="T298" s="40">
        <f t="shared" si="40"/>
        <v>0</v>
      </c>
      <c r="U298" s="41">
        <f t="shared" si="41"/>
        <v>0</v>
      </c>
    </row>
    <row r="299" spans="1:21" ht="14.25">
      <c r="A299" s="14" t="s">
        <v>54</v>
      </c>
      <c r="B299" s="31" t="s">
        <v>19</v>
      </c>
      <c r="C299" s="32" t="s">
        <v>465</v>
      </c>
      <c r="D299" s="191">
        <v>4978446065227</v>
      </c>
      <c r="E299" s="192" t="s">
        <v>466</v>
      </c>
      <c r="F299" s="33" t="s">
        <v>467</v>
      </c>
      <c r="G299" s="33" t="s">
        <v>468</v>
      </c>
      <c r="H299" s="49">
        <v>3.98</v>
      </c>
      <c r="I299" s="35" t="s">
        <v>24</v>
      </c>
      <c r="J299" s="36">
        <f>+H299/M302</f>
        <v>1.6583333333333332E-2</v>
      </c>
      <c r="K299" s="35">
        <v>1</v>
      </c>
      <c r="L299" s="35">
        <v>1</v>
      </c>
      <c r="M299" s="35">
        <f t="shared" si="43"/>
        <v>1</v>
      </c>
      <c r="N299" s="37"/>
      <c r="O299" s="38"/>
      <c r="P299" s="39">
        <v>30</v>
      </c>
      <c r="Q299" s="39"/>
      <c r="R299" s="54"/>
      <c r="S299" s="32">
        <f t="shared" si="39"/>
        <v>0</v>
      </c>
      <c r="T299" s="40">
        <f t="shared" si="40"/>
        <v>0</v>
      </c>
      <c r="U299" s="41">
        <f t="shared" si="41"/>
        <v>30</v>
      </c>
    </row>
    <row r="300" spans="1:21" ht="14.25">
      <c r="A300" s="14" t="s">
        <v>54</v>
      </c>
      <c r="B300" s="31" t="s">
        <v>19</v>
      </c>
      <c r="C300" s="32" t="s">
        <v>465</v>
      </c>
      <c r="D300" s="191"/>
      <c r="E300" s="192"/>
      <c r="F300" s="33" t="s">
        <v>467</v>
      </c>
      <c r="G300" s="33" t="s">
        <v>469</v>
      </c>
      <c r="H300" s="34">
        <v>1</v>
      </c>
      <c r="I300" s="35" t="s">
        <v>24</v>
      </c>
      <c r="J300" s="36">
        <f>+H300/K301</f>
        <v>0.1</v>
      </c>
      <c r="K300" s="35">
        <v>1</v>
      </c>
      <c r="L300" s="35">
        <v>24</v>
      </c>
      <c r="M300" s="35">
        <f t="shared" si="43"/>
        <v>24</v>
      </c>
      <c r="N300" s="37"/>
      <c r="O300" s="38"/>
      <c r="P300" s="39">
        <v>643</v>
      </c>
      <c r="Q300" s="39"/>
      <c r="R300" s="54"/>
      <c r="S300" s="32">
        <f t="shared" si="39"/>
        <v>0</v>
      </c>
      <c r="T300" s="40">
        <f t="shared" si="40"/>
        <v>0</v>
      </c>
      <c r="U300" s="41">
        <f t="shared" si="41"/>
        <v>643</v>
      </c>
    </row>
    <row r="301" spans="1:21" ht="14.25">
      <c r="A301" s="14" t="s">
        <v>54</v>
      </c>
      <c r="B301" s="31" t="s">
        <v>19</v>
      </c>
      <c r="C301" s="32" t="s">
        <v>465</v>
      </c>
      <c r="D301" s="191"/>
      <c r="E301" s="192"/>
      <c r="F301" s="33" t="s">
        <v>467</v>
      </c>
      <c r="G301" s="33" t="s">
        <v>470</v>
      </c>
      <c r="H301" s="42">
        <v>0.128</v>
      </c>
      <c r="I301" s="35" t="s">
        <v>62</v>
      </c>
      <c r="J301" s="36">
        <f t="shared" si="46"/>
        <v>0.128</v>
      </c>
      <c r="K301" s="35">
        <v>10</v>
      </c>
      <c r="L301" s="35">
        <v>24</v>
      </c>
      <c r="M301" s="35">
        <f t="shared" si="43"/>
        <v>240</v>
      </c>
      <c r="N301" s="37"/>
      <c r="O301" s="38"/>
      <c r="P301" s="39">
        <v>0</v>
      </c>
      <c r="Q301" s="39"/>
      <c r="R301" s="54"/>
      <c r="S301" s="32">
        <f t="shared" si="39"/>
        <v>0</v>
      </c>
      <c r="T301" s="40">
        <f t="shared" si="40"/>
        <v>0</v>
      </c>
      <c r="U301" s="41">
        <f t="shared" si="41"/>
        <v>0</v>
      </c>
    </row>
    <row r="302" spans="1:21" ht="14.25">
      <c r="A302" s="14" t="s">
        <v>54</v>
      </c>
      <c r="B302" s="31" t="s">
        <v>19</v>
      </c>
      <c r="C302" s="32" t="s">
        <v>465</v>
      </c>
      <c r="D302" s="191"/>
      <c r="E302" s="192"/>
      <c r="F302" s="33" t="s">
        <v>467</v>
      </c>
      <c r="G302" s="33" t="s">
        <v>450</v>
      </c>
      <c r="H302" s="44">
        <v>8.5000000000000006E-2</v>
      </c>
      <c r="I302" s="35" t="s">
        <v>451</v>
      </c>
      <c r="J302" s="36">
        <f t="shared" si="46"/>
        <v>8.5000000000000006E-2</v>
      </c>
      <c r="K302" s="35">
        <v>10</v>
      </c>
      <c r="L302" s="35">
        <v>24</v>
      </c>
      <c r="M302" s="35">
        <f t="shared" si="43"/>
        <v>240</v>
      </c>
      <c r="N302" s="37"/>
      <c r="O302" s="38"/>
      <c r="P302" s="39">
        <v>0</v>
      </c>
      <c r="Q302" s="39"/>
      <c r="R302" s="54"/>
      <c r="S302" s="32">
        <f t="shared" si="39"/>
        <v>0</v>
      </c>
      <c r="T302" s="40">
        <f t="shared" si="40"/>
        <v>0</v>
      </c>
      <c r="U302" s="41">
        <f t="shared" si="41"/>
        <v>0</v>
      </c>
    </row>
    <row r="303" spans="1:21" ht="14.25">
      <c r="A303" s="14" t="s">
        <v>54</v>
      </c>
      <c r="B303" s="31" t="s">
        <v>19</v>
      </c>
      <c r="C303" s="32" t="s">
        <v>465</v>
      </c>
      <c r="D303" s="191"/>
      <c r="E303" s="192"/>
      <c r="F303" s="33" t="s">
        <v>467</v>
      </c>
      <c r="G303" s="33" t="s">
        <v>455</v>
      </c>
      <c r="H303" s="44"/>
      <c r="I303" s="35" t="s">
        <v>30</v>
      </c>
      <c r="J303" s="36">
        <f>+M303/M302*H303</f>
        <v>0</v>
      </c>
      <c r="K303" s="35">
        <v>20</v>
      </c>
      <c r="L303" s="35">
        <v>24</v>
      </c>
      <c r="M303" s="35">
        <f t="shared" si="43"/>
        <v>480</v>
      </c>
      <c r="N303" s="37"/>
      <c r="O303" s="38"/>
      <c r="P303" s="39">
        <v>0</v>
      </c>
      <c r="Q303" s="39"/>
      <c r="R303" s="54"/>
      <c r="S303" s="32">
        <f t="shared" si="39"/>
        <v>0</v>
      </c>
      <c r="T303" s="40">
        <f t="shared" si="40"/>
        <v>0</v>
      </c>
      <c r="U303" s="41">
        <f t="shared" si="41"/>
        <v>0</v>
      </c>
    </row>
    <row r="304" spans="1:21" ht="14.25">
      <c r="A304" s="14" t="s">
        <v>456</v>
      </c>
      <c r="B304" s="31" t="s">
        <v>19</v>
      </c>
      <c r="C304" s="32" t="s">
        <v>471</v>
      </c>
      <c r="D304" s="191" t="s">
        <v>472</v>
      </c>
      <c r="E304" s="192" t="s">
        <v>473</v>
      </c>
      <c r="F304" s="33" t="s">
        <v>467</v>
      </c>
      <c r="G304" s="33" t="s">
        <v>474</v>
      </c>
      <c r="H304" s="49">
        <v>2.38</v>
      </c>
      <c r="I304" s="35" t="s">
        <v>24</v>
      </c>
      <c r="J304" s="36">
        <f>+H304/M306</f>
        <v>9.9166666666666656E-3</v>
      </c>
      <c r="K304" s="35">
        <v>1</v>
      </c>
      <c r="L304" s="35">
        <v>1</v>
      </c>
      <c r="M304" s="35">
        <f t="shared" si="43"/>
        <v>1</v>
      </c>
      <c r="N304" s="37"/>
      <c r="O304" s="38"/>
      <c r="P304" s="39">
        <v>0</v>
      </c>
      <c r="Q304" s="39"/>
      <c r="R304" s="54"/>
      <c r="S304" s="32">
        <f t="shared" si="39"/>
        <v>0</v>
      </c>
      <c r="T304" s="40">
        <f t="shared" si="40"/>
        <v>0</v>
      </c>
      <c r="U304" s="41">
        <f t="shared" si="41"/>
        <v>0</v>
      </c>
    </row>
    <row r="305" spans="1:21" ht="14.25">
      <c r="A305" s="14" t="s">
        <v>456</v>
      </c>
      <c r="B305" s="31" t="s">
        <v>19</v>
      </c>
      <c r="C305" s="32" t="s">
        <v>471</v>
      </c>
      <c r="D305" s="191"/>
      <c r="E305" s="192"/>
      <c r="F305" s="33" t="s">
        <v>467</v>
      </c>
      <c r="G305" s="33" t="s">
        <v>475</v>
      </c>
      <c r="H305" s="53">
        <v>0.75</v>
      </c>
      <c r="I305" s="35" t="s">
        <v>24</v>
      </c>
      <c r="J305" s="36">
        <f>+H305/K306</f>
        <v>7.4999999999999997E-2</v>
      </c>
      <c r="K305" s="35">
        <v>1</v>
      </c>
      <c r="L305" s="35">
        <v>24</v>
      </c>
      <c r="M305" s="35">
        <f t="shared" si="43"/>
        <v>24</v>
      </c>
      <c r="N305" s="37"/>
      <c r="O305" s="38"/>
      <c r="P305" s="39">
        <v>0</v>
      </c>
      <c r="Q305" s="39"/>
      <c r="R305" s="54"/>
      <c r="S305" s="32">
        <f t="shared" si="39"/>
        <v>0</v>
      </c>
      <c r="T305" s="40">
        <f t="shared" si="40"/>
        <v>0</v>
      </c>
      <c r="U305" s="41">
        <f t="shared" si="41"/>
        <v>0</v>
      </c>
    </row>
    <row r="306" spans="1:21" ht="14.25">
      <c r="A306" s="14" t="s">
        <v>456</v>
      </c>
      <c r="B306" s="31" t="s">
        <v>19</v>
      </c>
      <c r="C306" s="32" t="s">
        <v>471</v>
      </c>
      <c r="D306" s="191"/>
      <c r="E306" s="192"/>
      <c r="F306" s="33" t="s">
        <v>467</v>
      </c>
      <c r="G306" s="33" t="s">
        <v>476</v>
      </c>
      <c r="H306" s="44">
        <v>0.21</v>
      </c>
      <c r="I306" s="35" t="s">
        <v>147</v>
      </c>
      <c r="J306" s="36">
        <f t="shared" ref="J306:J312" si="47">+H306</f>
        <v>0.21</v>
      </c>
      <c r="K306" s="35">
        <v>10</v>
      </c>
      <c r="L306" s="35">
        <v>24</v>
      </c>
      <c r="M306" s="35">
        <f t="shared" si="43"/>
        <v>240</v>
      </c>
      <c r="N306" s="37"/>
      <c r="O306" s="38"/>
      <c r="P306" s="39">
        <v>0</v>
      </c>
      <c r="Q306" s="39"/>
      <c r="R306" s="54"/>
      <c r="S306" s="32">
        <f t="shared" si="39"/>
        <v>0</v>
      </c>
      <c r="T306" s="40">
        <f t="shared" si="40"/>
        <v>0</v>
      </c>
      <c r="U306" s="41">
        <f t="shared" si="41"/>
        <v>0</v>
      </c>
    </row>
    <row r="307" spans="1:21" ht="14.25">
      <c r="A307" s="14" t="s">
        <v>456</v>
      </c>
      <c r="B307" s="31" t="s">
        <v>19</v>
      </c>
      <c r="C307" s="32" t="s">
        <v>471</v>
      </c>
      <c r="D307" s="191"/>
      <c r="E307" s="192"/>
      <c r="F307" s="33" t="s">
        <v>467</v>
      </c>
      <c r="G307" s="33" t="s">
        <v>450</v>
      </c>
      <c r="H307" s="44">
        <v>8.5000000000000006E-2</v>
      </c>
      <c r="I307" s="35" t="s">
        <v>451</v>
      </c>
      <c r="J307" s="36">
        <f t="shared" si="47"/>
        <v>8.5000000000000006E-2</v>
      </c>
      <c r="K307" s="35">
        <v>10</v>
      </c>
      <c r="L307" s="35">
        <v>24</v>
      </c>
      <c r="M307" s="35">
        <f t="shared" si="43"/>
        <v>240</v>
      </c>
      <c r="N307" s="37"/>
      <c r="O307" s="38"/>
      <c r="P307" s="39">
        <v>0</v>
      </c>
      <c r="Q307" s="39"/>
      <c r="R307" s="54"/>
      <c r="S307" s="32">
        <f t="shared" si="39"/>
        <v>0</v>
      </c>
      <c r="T307" s="40">
        <f t="shared" si="40"/>
        <v>0</v>
      </c>
      <c r="U307" s="41">
        <f t="shared" si="41"/>
        <v>0</v>
      </c>
    </row>
    <row r="308" spans="1:21" ht="14.25">
      <c r="A308" s="14" t="s">
        <v>456</v>
      </c>
      <c r="B308" s="31" t="s">
        <v>19</v>
      </c>
      <c r="C308" s="32" t="s">
        <v>471</v>
      </c>
      <c r="D308" s="191"/>
      <c r="E308" s="192"/>
      <c r="F308" s="33" t="s">
        <v>467</v>
      </c>
      <c r="G308" s="33" t="s">
        <v>477</v>
      </c>
      <c r="H308" s="44"/>
      <c r="I308" s="35" t="s">
        <v>30</v>
      </c>
      <c r="J308" s="36">
        <f>+M308/M307*H308</f>
        <v>0</v>
      </c>
      <c r="K308" s="35">
        <v>20</v>
      </c>
      <c r="L308" s="35">
        <v>24</v>
      </c>
      <c r="M308" s="35">
        <f t="shared" si="43"/>
        <v>480</v>
      </c>
      <c r="N308" s="37"/>
      <c r="O308" s="38"/>
      <c r="P308" s="39">
        <v>0</v>
      </c>
      <c r="Q308" s="39"/>
      <c r="R308" s="54"/>
      <c r="S308" s="32">
        <f t="shared" si="39"/>
        <v>0</v>
      </c>
      <c r="T308" s="40">
        <f t="shared" si="40"/>
        <v>0</v>
      </c>
      <c r="U308" s="41">
        <f t="shared" si="41"/>
        <v>0</v>
      </c>
    </row>
    <row r="309" spans="1:21" ht="14.25">
      <c r="A309" s="14" t="s">
        <v>54</v>
      </c>
      <c r="B309" s="31" t="s">
        <v>19</v>
      </c>
      <c r="C309" s="32" t="s">
        <v>478</v>
      </c>
      <c r="D309" s="191">
        <v>4978446065234</v>
      </c>
      <c r="E309" s="192" t="s">
        <v>479</v>
      </c>
      <c r="F309" s="33" t="s">
        <v>480</v>
      </c>
      <c r="G309" s="33" t="s">
        <v>481</v>
      </c>
      <c r="H309" s="49">
        <v>3.5</v>
      </c>
      <c r="I309" s="35" t="s">
        <v>24</v>
      </c>
      <c r="J309" s="36">
        <f>+H309/M311</f>
        <v>1.4583333333333334E-2</v>
      </c>
      <c r="K309" s="35">
        <v>1</v>
      </c>
      <c r="L309" s="35">
        <v>1</v>
      </c>
      <c r="M309" s="35">
        <f t="shared" si="43"/>
        <v>1</v>
      </c>
      <c r="N309" s="37"/>
      <c r="O309" s="38"/>
      <c r="P309" s="39">
        <v>0</v>
      </c>
      <c r="Q309" s="39"/>
      <c r="R309" s="54"/>
      <c r="S309" s="32">
        <f t="shared" si="39"/>
        <v>0</v>
      </c>
      <c r="T309" s="40">
        <f t="shared" si="40"/>
        <v>0</v>
      </c>
      <c r="U309" s="41">
        <f t="shared" si="41"/>
        <v>0</v>
      </c>
    </row>
    <row r="310" spans="1:21" ht="14.25">
      <c r="A310" s="14" t="s">
        <v>54</v>
      </c>
      <c r="B310" s="31" t="s">
        <v>19</v>
      </c>
      <c r="C310" s="32" t="s">
        <v>478</v>
      </c>
      <c r="D310" s="191"/>
      <c r="E310" s="192"/>
      <c r="F310" s="33" t="s">
        <v>480</v>
      </c>
      <c r="G310" s="33" t="s">
        <v>482</v>
      </c>
      <c r="H310" s="34">
        <v>0.75</v>
      </c>
      <c r="I310" s="35" t="s">
        <v>24</v>
      </c>
      <c r="J310" s="36">
        <f>+H310/K311</f>
        <v>7.4999999999999997E-2</v>
      </c>
      <c r="K310" s="35">
        <v>1</v>
      </c>
      <c r="L310" s="35">
        <v>24</v>
      </c>
      <c r="M310" s="35">
        <f t="shared" si="43"/>
        <v>24</v>
      </c>
      <c r="N310" s="37"/>
      <c r="O310" s="38"/>
      <c r="P310" s="39">
        <v>0</v>
      </c>
      <c r="Q310" s="39"/>
      <c r="R310" s="54"/>
      <c r="S310" s="32">
        <f t="shared" si="39"/>
        <v>0</v>
      </c>
      <c r="T310" s="40">
        <f t="shared" si="40"/>
        <v>0</v>
      </c>
      <c r="U310" s="41">
        <f t="shared" si="41"/>
        <v>0</v>
      </c>
    </row>
    <row r="311" spans="1:21" ht="14.25">
      <c r="A311" s="14" t="s">
        <v>54</v>
      </c>
      <c r="B311" s="31" t="s">
        <v>19</v>
      </c>
      <c r="C311" s="32" t="s">
        <v>478</v>
      </c>
      <c r="D311" s="191"/>
      <c r="E311" s="192"/>
      <c r="F311" s="33" t="s">
        <v>480</v>
      </c>
      <c r="G311" s="33" t="s">
        <v>483</v>
      </c>
      <c r="H311" s="42">
        <v>0.21</v>
      </c>
      <c r="I311" s="35" t="s">
        <v>147</v>
      </c>
      <c r="J311" s="36">
        <f t="shared" si="47"/>
        <v>0.21</v>
      </c>
      <c r="K311" s="35">
        <v>10</v>
      </c>
      <c r="L311" s="35">
        <v>24</v>
      </c>
      <c r="M311" s="35">
        <f t="shared" si="43"/>
        <v>240</v>
      </c>
      <c r="N311" s="37"/>
      <c r="O311" s="38"/>
      <c r="P311" s="39">
        <v>0</v>
      </c>
      <c r="Q311" s="39"/>
      <c r="R311" s="54"/>
      <c r="S311" s="32">
        <f t="shared" si="39"/>
        <v>0</v>
      </c>
      <c r="T311" s="40">
        <f t="shared" si="40"/>
        <v>0</v>
      </c>
      <c r="U311" s="41">
        <f t="shared" si="41"/>
        <v>0</v>
      </c>
    </row>
    <row r="312" spans="1:21" ht="14.25">
      <c r="A312" s="14" t="s">
        <v>54</v>
      </c>
      <c r="B312" s="31" t="s">
        <v>19</v>
      </c>
      <c r="C312" s="32" t="s">
        <v>478</v>
      </c>
      <c r="D312" s="191"/>
      <c r="E312" s="192"/>
      <c r="F312" s="33" t="s">
        <v>480</v>
      </c>
      <c r="G312" s="33" t="s">
        <v>450</v>
      </c>
      <c r="H312" s="44">
        <v>8.5000000000000006E-2</v>
      </c>
      <c r="I312" s="35" t="s">
        <v>451</v>
      </c>
      <c r="J312" s="36">
        <f t="shared" si="47"/>
        <v>8.5000000000000006E-2</v>
      </c>
      <c r="K312" s="35">
        <v>10</v>
      </c>
      <c r="L312" s="35">
        <v>24</v>
      </c>
      <c r="M312" s="35">
        <f t="shared" si="43"/>
        <v>240</v>
      </c>
      <c r="N312" s="37"/>
      <c r="O312" s="38"/>
      <c r="P312" s="39">
        <v>0</v>
      </c>
      <c r="Q312" s="39"/>
      <c r="R312" s="54"/>
      <c r="S312" s="32">
        <f t="shared" si="39"/>
        <v>0</v>
      </c>
      <c r="T312" s="40">
        <f t="shared" si="40"/>
        <v>0</v>
      </c>
      <c r="U312" s="41">
        <f t="shared" si="41"/>
        <v>0</v>
      </c>
    </row>
    <row r="313" spans="1:21" ht="14.25">
      <c r="A313" s="14" t="s">
        <v>54</v>
      </c>
      <c r="B313" s="31" t="s">
        <v>19</v>
      </c>
      <c r="C313" s="32" t="s">
        <v>478</v>
      </c>
      <c r="D313" s="191"/>
      <c r="E313" s="192"/>
      <c r="F313" s="33" t="s">
        <v>484</v>
      </c>
      <c r="G313" s="33" t="s">
        <v>453</v>
      </c>
      <c r="H313" s="44"/>
      <c r="I313" s="35" t="s">
        <v>30</v>
      </c>
      <c r="J313" s="36">
        <f>+M313/M312*H313</f>
        <v>0</v>
      </c>
      <c r="K313" s="35">
        <v>20</v>
      </c>
      <c r="L313" s="35">
        <v>24</v>
      </c>
      <c r="M313" s="35">
        <f t="shared" si="43"/>
        <v>480</v>
      </c>
      <c r="N313" s="37"/>
      <c r="O313" s="38"/>
      <c r="P313" s="39">
        <v>0</v>
      </c>
      <c r="Q313" s="39"/>
      <c r="R313" s="54"/>
      <c r="S313" s="32">
        <f t="shared" si="39"/>
        <v>0</v>
      </c>
      <c r="T313" s="40">
        <f t="shared" si="40"/>
        <v>0</v>
      </c>
      <c r="U313" s="41">
        <f t="shared" si="41"/>
        <v>0</v>
      </c>
    </row>
    <row r="314" spans="1:21" ht="14.25">
      <c r="A314" s="71" t="s">
        <v>54</v>
      </c>
      <c r="B314" s="31" t="s">
        <v>19</v>
      </c>
      <c r="C314" s="32">
        <v>503514</v>
      </c>
      <c r="D314" s="191">
        <v>4978446503514</v>
      </c>
      <c r="E314" s="192" t="s">
        <v>485</v>
      </c>
      <c r="F314" s="33" t="s">
        <v>486</v>
      </c>
      <c r="G314" s="33" t="s">
        <v>487</v>
      </c>
      <c r="H314" s="34">
        <v>5.35</v>
      </c>
      <c r="I314" s="35" t="s">
        <v>24</v>
      </c>
      <c r="J314" s="36">
        <f>+H314/M317</f>
        <v>1.8576388888888889E-2</v>
      </c>
      <c r="K314" s="35">
        <v>1</v>
      </c>
      <c r="L314" s="35">
        <v>1</v>
      </c>
      <c r="M314" s="35">
        <f t="shared" si="43"/>
        <v>1</v>
      </c>
      <c r="N314" s="37"/>
      <c r="O314" s="38"/>
      <c r="P314" s="39">
        <v>65</v>
      </c>
      <c r="Q314" s="39"/>
      <c r="R314" s="54"/>
      <c r="S314" s="32">
        <f t="shared" si="39"/>
        <v>0</v>
      </c>
      <c r="T314" s="40">
        <f t="shared" si="40"/>
        <v>0</v>
      </c>
      <c r="U314" s="41">
        <f t="shared" si="41"/>
        <v>65</v>
      </c>
    </row>
    <row r="315" spans="1:21" ht="14.25">
      <c r="A315" s="71" t="s">
        <v>54</v>
      </c>
      <c r="B315" s="31" t="s">
        <v>19</v>
      </c>
      <c r="C315" s="32" t="s">
        <v>488</v>
      </c>
      <c r="D315" s="217"/>
      <c r="E315" s="192"/>
      <c r="F315" s="33" t="s">
        <v>486</v>
      </c>
      <c r="G315" s="33" t="s">
        <v>489</v>
      </c>
      <c r="H315" s="34">
        <v>4.78</v>
      </c>
      <c r="I315" s="35" t="s">
        <v>24</v>
      </c>
      <c r="J315" s="36">
        <f>+H315/K317</f>
        <v>0.39833333333333337</v>
      </c>
      <c r="K315" s="35">
        <v>1</v>
      </c>
      <c r="L315" s="35">
        <v>1</v>
      </c>
      <c r="M315" s="35">
        <f t="shared" si="43"/>
        <v>1</v>
      </c>
      <c r="N315" s="37"/>
      <c r="O315" s="38"/>
      <c r="P315" s="39">
        <v>65</v>
      </c>
      <c r="Q315" s="39"/>
      <c r="R315" s="54"/>
      <c r="S315" s="32">
        <f t="shared" si="39"/>
        <v>0</v>
      </c>
      <c r="T315" s="40">
        <f t="shared" si="40"/>
        <v>0</v>
      </c>
      <c r="U315" s="41">
        <f t="shared" si="41"/>
        <v>65</v>
      </c>
    </row>
    <row r="316" spans="1:21" ht="14.25">
      <c r="A316" s="71" t="s">
        <v>54</v>
      </c>
      <c r="B316" s="31" t="s">
        <v>19</v>
      </c>
      <c r="C316" s="70" t="s">
        <v>488</v>
      </c>
      <c r="D316" s="191"/>
      <c r="E316" s="220"/>
      <c r="F316" s="33" t="s">
        <v>486</v>
      </c>
      <c r="G316" s="33" t="s">
        <v>490</v>
      </c>
      <c r="H316" s="34">
        <v>4.4999999999999998E-2</v>
      </c>
      <c r="I316" s="35" t="s">
        <v>24</v>
      </c>
      <c r="J316" s="36">
        <f>H316/K317</f>
        <v>3.7499999999999999E-3</v>
      </c>
      <c r="K316" s="35">
        <v>1</v>
      </c>
      <c r="L316" s="35">
        <v>24</v>
      </c>
      <c r="M316" s="35">
        <f t="shared" si="43"/>
        <v>24</v>
      </c>
      <c r="N316" s="37"/>
      <c r="O316" s="38"/>
      <c r="P316" s="39">
        <v>2532</v>
      </c>
      <c r="Q316" s="39"/>
      <c r="R316" s="54"/>
      <c r="S316" s="32">
        <f t="shared" si="39"/>
        <v>0</v>
      </c>
      <c r="T316" s="40">
        <f t="shared" si="40"/>
        <v>0</v>
      </c>
      <c r="U316" s="41">
        <f t="shared" si="41"/>
        <v>2532</v>
      </c>
    </row>
    <row r="317" spans="1:21" ht="14.25">
      <c r="A317" s="71" t="s">
        <v>54</v>
      </c>
      <c r="B317" s="31" t="s">
        <v>19</v>
      </c>
      <c r="C317" s="70" t="s">
        <v>488</v>
      </c>
      <c r="D317" s="191"/>
      <c r="E317" s="220"/>
      <c r="F317" s="33" t="s">
        <v>486</v>
      </c>
      <c r="G317" s="33" t="s">
        <v>491</v>
      </c>
      <c r="H317" s="42">
        <v>0.17</v>
      </c>
      <c r="I317" s="35" t="s">
        <v>451</v>
      </c>
      <c r="J317" s="36">
        <f>+H317</f>
        <v>0.17</v>
      </c>
      <c r="K317" s="35">
        <v>12</v>
      </c>
      <c r="L317" s="35">
        <v>24</v>
      </c>
      <c r="M317" s="35">
        <f t="shared" si="43"/>
        <v>288</v>
      </c>
      <c r="N317" s="37"/>
      <c r="O317" s="38"/>
      <c r="P317" s="39">
        <v>9414</v>
      </c>
      <c r="Q317" s="39"/>
      <c r="R317" s="54"/>
      <c r="S317" s="32">
        <f t="shared" si="39"/>
        <v>0</v>
      </c>
      <c r="T317" s="40">
        <f t="shared" si="40"/>
        <v>0</v>
      </c>
      <c r="U317" s="41">
        <f t="shared" si="41"/>
        <v>9414</v>
      </c>
    </row>
    <row r="318" spans="1:21" ht="14.25">
      <c r="A318" s="71" t="s">
        <v>54</v>
      </c>
      <c r="B318" s="31" t="s">
        <v>19</v>
      </c>
      <c r="C318" s="70" t="s">
        <v>488</v>
      </c>
      <c r="D318" s="191"/>
      <c r="E318" s="220"/>
      <c r="F318" s="33" t="s">
        <v>486</v>
      </c>
      <c r="G318" s="33" t="s">
        <v>492</v>
      </c>
      <c r="H318" s="42">
        <v>0.21</v>
      </c>
      <c r="I318" s="35" t="s">
        <v>493</v>
      </c>
      <c r="J318" s="36">
        <f>+H318</f>
        <v>0.21</v>
      </c>
      <c r="K318" s="35">
        <v>12</v>
      </c>
      <c r="L318" s="35">
        <v>24</v>
      </c>
      <c r="M318" s="35">
        <f t="shared" si="43"/>
        <v>288</v>
      </c>
      <c r="N318" s="37"/>
      <c r="O318" s="38"/>
      <c r="P318" s="39">
        <v>35988</v>
      </c>
      <c r="Q318" s="39"/>
      <c r="R318" s="54"/>
      <c r="S318" s="32">
        <f t="shared" si="39"/>
        <v>0</v>
      </c>
      <c r="T318" s="40">
        <f t="shared" si="40"/>
        <v>0</v>
      </c>
      <c r="U318" s="41">
        <f t="shared" si="41"/>
        <v>35988</v>
      </c>
    </row>
    <row r="319" spans="1:21" ht="14.25">
      <c r="A319" s="71" t="s">
        <v>54</v>
      </c>
      <c r="B319" s="31" t="s">
        <v>19</v>
      </c>
      <c r="C319" s="70" t="s">
        <v>488</v>
      </c>
      <c r="D319" s="191"/>
      <c r="E319" s="220"/>
      <c r="F319" s="33" t="s">
        <v>486</v>
      </c>
      <c r="G319" s="33" t="s">
        <v>494</v>
      </c>
      <c r="H319" s="42">
        <v>0.18</v>
      </c>
      <c r="I319" s="43" t="s">
        <v>62</v>
      </c>
      <c r="J319" s="36">
        <f>+H319/K318</f>
        <v>1.4999999999999999E-2</v>
      </c>
      <c r="K319" s="35">
        <v>1</v>
      </c>
      <c r="L319" s="35">
        <v>24</v>
      </c>
      <c r="M319" s="35">
        <f t="shared" si="43"/>
        <v>24</v>
      </c>
      <c r="N319" s="37"/>
      <c r="O319" s="38"/>
      <c r="P319" s="39">
        <v>1944</v>
      </c>
      <c r="Q319" s="39"/>
      <c r="R319" s="54"/>
      <c r="S319" s="32">
        <f t="shared" si="39"/>
        <v>0</v>
      </c>
      <c r="T319" s="40">
        <f t="shared" si="40"/>
        <v>0</v>
      </c>
      <c r="U319" s="41">
        <f t="shared" si="41"/>
        <v>1944</v>
      </c>
    </row>
    <row r="320" spans="1:21" ht="14.25">
      <c r="A320" s="71" t="s">
        <v>54</v>
      </c>
      <c r="B320" s="31" t="s">
        <v>19</v>
      </c>
      <c r="C320" s="32" t="s">
        <v>488</v>
      </c>
      <c r="D320" s="219"/>
      <c r="E320" s="192"/>
      <c r="F320" s="33" t="s">
        <v>486</v>
      </c>
      <c r="G320" s="33" t="s">
        <v>495</v>
      </c>
      <c r="H320" s="44"/>
      <c r="I320" s="35" t="s">
        <v>30</v>
      </c>
      <c r="J320" s="36">
        <f>+M318/M320*H320</f>
        <v>0</v>
      </c>
      <c r="K320" s="35">
        <v>4</v>
      </c>
      <c r="L320" s="35">
        <v>24</v>
      </c>
      <c r="M320" s="35">
        <f t="shared" si="43"/>
        <v>96</v>
      </c>
      <c r="N320" s="37"/>
      <c r="O320" s="38"/>
      <c r="P320" s="39">
        <v>0</v>
      </c>
      <c r="Q320" s="39"/>
      <c r="R320" s="54"/>
      <c r="S320" s="32">
        <f t="shared" si="39"/>
        <v>0</v>
      </c>
      <c r="T320" s="40">
        <f t="shared" si="40"/>
        <v>0</v>
      </c>
      <c r="U320" s="41">
        <f t="shared" si="41"/>
        <v>0</v>
      </c>
    </row>
    <row r="321" spans="1:21" ht="14.25">
      <c r="A321" s="71" t="s">
        <v>54</v>
      </c>
      <c r="B321" s="31" t="s">
        <v>19</v>
      </c>
      <c r="C321" s="32" t="s">
        <v>488</v>
      </c>
      <c r="D321" s="191"/>
      <c r="E321" s="192"/>
      <c r="F321" s="33" t="s">
        <v>486</v>
      </c>
      <c r="G321" s="33" t="s">
        <v>496</v>
      </c>
      <c r="H321" s="44"/>
      <c r="I321" s="35" t="s">
        <v>30</v>
      </c>
      <c r="J321" s="36">
        <f>+M318/M321*H321</f>
        <v>0</v>
      </c>
      <c r="K321" s="35">
        <v>4</v>
      </c>
      <c r="L321" s="35">
        <v>24</v>
      </c>
      <c r="M321" s="35">
        <f t="shared" si="43"/>
        <v>96</v>
      </c>
      <c r="N321" s="37"/>
      <c r="O321" s="38"/>
      <c r="P321" s="39">
        <v>0</v>
      </c>
      <c r="Q321" s="39"/>
      <c r="R321" s="54"/>
      <c r="S321" s="32">
        <f t="shared" si="39"/>
        <v>0</v>
      </c>
      <c r="T321" s="40">
        <f t="shared" si="40"/>
        <v>0</v>
      </c>
      <c r="U321" s="41">
        <f t="shared" si="41"/>
        <v>0</v>
      </c>
    </row>
    <row r="322" spans="1:21" ht="14.25">
      <c r="A322" s="71" t="s">
        <v>54</v>
      </c>
      <c r="B322" s="31" t="s">
        <v>19</v>
      </c>
      <c r="C322" s="32" t="s">
        <v>488</v>
      </c>
      <c r="D322" s="191"/>
      <c r="E322" s="192"/>
      <c r="F322" s="33" t="s">
        <v>486</v>
      </c>
      <c r="G322" s="33" t="s">
        <v>497</v>
      </c>
      <c r="H322" s="44"/>
      <c r="I322" s="35" t="s">
        <v>30</v>
      </c>
      <c r="J322" s="36">
        <f>+M318/M320*H322</f>
        <v>0</v>
      </c>
      <c r="K322" s="35">
        <v>4</v>
      </c>
      <c r="L322" s="35">
        <v>24</v>
      </c>
      <c r="M322" s="35">
        <f t="shared" si="43"/>
        <v>96</v>
      </c>
      <c r="N322" s="37"/>
      <c r="O322" s="38"/>
      <c r="P322" s="39">
        <v>0</v>
      </c>
      <c r="Q322" s="39"/>
      <c r="R322" s="54"/>
      <c r="S322" s="32">
        <f t="shared" si="39"/>
        <v>0</v>
      </c>
      <c r="T322" s="40">
        <f t="shared" si="40"/>
        <v>0</v>
      </c>
      <c r="U322" s="41">
        <f t="shared" si="41"/>
        <v>0</v>
      </c>
    </row>
    <row r="323" spans="1:21" ht="14.25">
      <c r="A323" s="14" t="s">
        <v>54</v>
      </c>
      <c r="B323" s="31" t="s">
        <v>19</v>
      </c>
      <c r="C323" s="32" t="s">
        <v>498</v>
      </c>
      <c r="D323" s="191">
        <v>4978446065241</v>
      </c>
      <c r="E323" s="192" t="s">
        <v>499</v>
      </c>
      <c r="F323" s="33" t="s">
        <v>500</v>
      </c>
      <c r="G323" s="33" t="s">
        <v>501</v>
      </c>
      <c r="H323" s="49">
        <v>3.2</v>
      </c>
      <c r="I323" s="35" t="s">
        <v>24</v>
      </c>
      <c r="J323" s="36">
        <f>+H323/M325</f>
        <v>1.3333333333333334E-2</v>
      </c>
      <c r="K323" s="35">
        <v>1</v>
      </c>
      <c r="L323" s="35">
        <v>24</v>
      </c>
      <c r="M323" s="35">
        <f t="shared" si="43"/>
        <v>24</v>
      </c>
      <c r="N323" s="37"/>
      <c r="O323" s="38"/>
      <c r="P323" s="39">
        <v>0</v>
      </c>
      <c r="Q323" s="39"/>
      <c r="R323" s="54"/>
      <c r="S323" s="32">
        <f t="shared" ref="S323:S386" si="48">SUM(W323:BC323)</f>
        <v>0</v>
      </c>
      <c r="T323" s="40">
        <f t="shared" ref="T323:T386" si="49">SUM(BE323:HT323)</f>
        <v>0</v>
      </c>
      <c r="U323" s="41">
        <f t="shared" ref="U323:U386" si="50">P323+R323+S323-T323-BD323-Q323</f>
        <v>0</v>
      </c>
    </row>
    <row r="324" spans="1:21" ht="14.25">
      <c r="A324" s="14" t="s">
        <v>54</v>
      </c>
      <c r="B324" s="31" t="s">
        <v>19</v>
      </c>
      <c r="C324" s="32" t="s">
        <v>498</v>
      </c>
      <c r="D324" s="191"/>
      <c r="E324" s="192"/>
      <c r="F324" s="33" t="s">
        <v>500</v>
      </c>
      <c r="G324" s="33" t="s">
        <v>502</v>
      </c>
      <c r="H324" s="38">
        <v>0.14799999999999999</v>
      </c>
      <c r="I324" s="35" t="s">
        <v>147</v>
      </c>
      <c r="J324" s="36">
        <f t="shared" ref="J324:J330" si="51">+H324</f>
        <v>0.14799999999999999</v>
      </c>
      <c r="K324" s="35">
        <v>10</v>
      </c>
      <c r="L324" s="35">
        <v>24</v>
      </c>
      <c r="M324" s="35">
        <f t="shared" si="43"/>
        <v>240</v>
      </c>
      <c r="N324" s="37"/>
      <c r="O324" s="38"/>
      <c r="P324" s="39">
        <v>0</v>
      </c>
      <c r="Q324" s="39"/>
      <c r="R324" s="54"/>
      <c r="S324" s="32">
        <f t="shared" si="48"/>
        <v>0</v>
      </c>
      <c r="T324" s="40">
        <f t="shared" si="49"/>
        <v>0</v>
      </c>
      <c r="U324" s="41">
        <f t="shared" si="50"/>
        <v>0</v>
      </c>
    </row>
    <row r="325" spans="1:21" ht="14.25">
      <c r="A325" s="14" t="s">
        <v>54</v>
      </c>
      <c r="B325" s="31" t="s">
        <v>19</v>
      </c>
      <c r="C325" s="32" t="s">
        <v>498</v>
      </c>
      <c r="D325" s="191"/>
      <c r="E325" s="192"/>
      <c r="F325" s="33" t="s">
        <v>500</v>
      </c>
      <c r="G325" s="33" t="s">
        <v>503</v>
      </c>
      <c r="H325" s="35">
        <v>0.14499999999999999</v>
      </c>
      <c r="I325" s="35" t="s">
        <v>451</v>
      </c>
      <c r="J325" s="36">
        <f t="shared" si="51"/>
        <v>0.14499999999999999</v>
      </c>
      <c r="K325" s="35">
        <v>10</v>
      </c>
      <c r="L325" s="35">
        <v>24</v>
      </c>
      <c r="M325" s="35">
        <f t="shared" si="43"/>
        <v>240</v>
      </c>
      <c r="N325" s="37"/>
      <c r="O325" s="38"/>
      <c r="P325" s="39">
        <v>0</v>
      </c>
      <c r="Q325" s="39"/>
      <c r="R325" s="54"/>
      <c r="S325" s="32">
        <f t="shared" si="48"/>
        <v>0</v>
      </c>
      <c r="T325" s="40">
        <f t="shared" si="49"/>
        <v>0</v>
      </c>
      <c r="U325" s="41">
        <f t="shared" si="50"/>
        <v>0</v>
      </c>
    </row>
    <row r="326" spans="1:21" ht="14.25">
      <c r="A326" s="14" t="s">
        <v>54</v>
      </c>
      <c r="B326" s="31" t="s">
        <v>19</v>
      </c>
      <c r="C326" s="32" t="s">
        <v>498</v>
      </c>
      <c r="D326" s="191"/>
      <c r="E326" s="192"/>
      <c r="F326" s="33" t="s">
        <v>500</v>
      </c>
      <c r="G326" s="33" t="s">
        <v>504</v>
      </c>
      <c r="H326" s="35">
        <v>0.19</v>
      </c>
      <c r="I326" s="35" t="s">
        <v>29</v>
      </c>
      <c r="J326" s="36">
        <f>+H326/K325</f>
        <v>1.9E-2</v>
      </c>
      <c r="K326" s="35">
        <v>1</v>
      </c>
      <c r="L326" s="35">
        <v>24</v>
      </c>
      <c r="M326" s="35">
        <f t="shared" si="43"/>
        <v>24</v>
      </c>
      <c r="N326" s="37"/>
      <c r="O326" s="38"/>
      <c r="P326" s="39">
        <v>0</v>
      </c>
      <c r="Q326" s="39"/>
      <c r="R326" s="54"/>
      <c r="S326" s="32">
        <f t="shared" si="48"/>
        <v>0</v>
      </c>
      <c r="T326" s="40">
        <f t="shared" si="49"/>
        <v>0</v>
      </c>
      <c r="U326" s="41">
        <f t="shared" si="50"/>
        <v>0</v>
      </c>
    </row>
    <row r="327" spans="1:21" ht="14.25">
      <c r="A327" s="14" t="s">
        <v>54</v>
      </c>
      <c r="B327" s="31" t="s">
        <v>19</v>
      </c>
      <c r="C327" s="32" t="s">
        <v>498</v>
      </c>
      <c r="D327" s="191"/>
      <c r="E327" s="192"/>
      <c r="F327" s="33" t="s">
        <v>500</v>
      </c>
      <c r="G327" s="33" t="s">
        <v>505</v>
      </c>
      <c r="H327" s="35">
        <v>4.4999999999999998E-2</v>
      </c>
      <c r="I327" s="35" t="s">
        <v>24</v>
      </c>
      <c r="J327" s="36">
        <f>+H327/K325</f>
        <v>4.4999999999999997E-3</v>
      </c>
      <c r="K327" s="35">
        <v>1</v>
      </c>
      <c r="L327" s="35">
        <v>24</v>
      </c>
      <c r="M327" s="35">
        <f t="shared" si="43"/>
        <v>24</v>
      </c>
      <c r="N327" s="37"/>
      <c r="O327" s="38"/>
      <c r="P327" s="39">
        <v>0</v>
      </c>
      <c r="Q327" s="39"/>
      <c r="R327" s="54"/>
      <c r="S327" s="32">
        <f t="shared" si="48"/>
        <v>0</v>
      </c>
      <c r="T327" s="40">
        <f t="shared" si="49"/>
        <v>0</v>
      </c>
      <c r="U327" s="41">
        <f t="shared" si="50"/>
        <v>0</v>
      </c>
    </row>
    <row r="328" spans="1:21" ht="14.25">
      <c r="A328" s="14" t="s">
        <v>54</v>
      </c>
      <c r="B328" s="31" t="s">
        <v>19</v>
      </c>
      <c r="C328" s="32" t="s">
        <v>506</v>
      </c>
      <c r="D328" s="191">
        <v>4978446065258</v>
      </c>
      <c r="E328" s="192" t="s">
        <v>507</v>
      </c>
      <c r="F328" s="33" t="s">
        <v>508</v>
      </c>
      <c r="G328" s="33" t="s">
        <v>509</v>
      </c>
      <c r="H328" s="49">
        <v>3.2</v>
      </c>
      <c r="I328" s="35" t="s">
        <v>24</v>
      </c>
      <c r="J328" s="36">
        <f>+H328/M329</f>
        <v>1.3333333333333334E-2</v>
      </c>
      <c r="K328" s="35">
        <v>1</v>
      </c>
      <c r="L328" s="35">
        <v>1</v>
      </c>
      <c r="M328" s="35">
        <f t="shared" si="43"/>
        <v>1</v>
      </c>
      <c r="N328" s="37"/>
      <c r="O328" s="38"/>
      <c r="P328" s="39">
        <v>0</v>
      </c>
      <c r="Q328" s="39"/>
      <c r="R328" s="54"/>
      <c r="S328" s="32">
        <f t="shared" si="48"/>
        <v>0</v>
      </c>
      <c r="T328" s="40">
        <f t="shared" si="49"/>
        <v>0</v>
      </c>
      <c r="U328" s="41">
        <f t="shared" si="50"/>
        <v>0</v>
      </c>
    </row>
    <row r="329" spans="1:21" ht="14.25">
      <c r="A329" s="14" t="s">
        <v>54</v>
      </c>
      <c r="B329" s="31" t="s">
        <v>19</v>
      </c>
      <c r="C329" s="32" t="s">
        <v>506</v>
      </c>
      <c r="D329" s="191"/>
      <c r="E329" s="192"/>
      <c r="F329" s="33" t="s">
        <v>508</v>
      </c>
      <c r="G329" s="33" t="s">
        <v>510</v>
      </c>
      <c r="H329" s="38">
        <v>0.14799999999999999</v>
      </c>
      <c r="I329" s="35" t="s">
        <v>147</v>
      </c>
      <c r="J329" s="36">
        <f t="shared" si="51"/>
        <v>0.14799999999999999</v>
      </c>
      <c r="K329" s="35">
        <v>10</v>
      </c>
      <c r="L329" s="35">
        <v>24</v>
      </c>
      <c r="M329" s="35">
        <f t="shared" si="43"/>
        <v>240</v>
      </c>
      <c r="N329" s="37"/>
      <c r="O329" s="38"/>
      <c r="P329" s="39">
        <v>0</v>
      </c>
      <c r="Q329" s="39"/>
      <c r="R329" s="54"/>
      <c r="S329" s="32">
        <f t="shared" si="48"/>
        <v>0</v>
      </c>
      <c r="T329" s="40">
        <f t="shared" si="49"/>
        <v>0</v>
      </c>
      <c r="U329" s="41">
        <f t="shared" si="50"/>
        <v>0</v>
      </c>
    </row>
    <row r="330" spans="1:21" ht="14.25">
      <c r="A330" s="14" t="s">
        <v>54</v>
      </c>
      <c r="B330" s="31" t="s">
        <v>19</v>
      </c>
      <c r="C330" s="32" t="s">
        <v>506</v>
      </c>
      <c r="D330" s="191"/>
      <c r="E330" s="192"/>
      <c r="F330" s="33" t="s">
        <v>508</v>
      </c>
      <c r="G330" s="33" t="s">
        <v>503</v>
      </c>
      <c r="H330" s="35">
        <v>0.14499999999999999</v>
      </c>
      <c r="I330" s="35" t="s">
        <v>451</v>
      </c>
      <c r="J330" s="36">
        <f t="shared" si="51"/>
        <v>0.14499999999999999</v>
      </c>
      <c r="K330" s="35">
        <v>10</v>
      </c>
      <c r="L330" s="35">
        <v>24</v>
      </c>
      <c r="M330" s="35">
        <f t="shared" ref="M330:M393" si="52">K330*L330</f>
        <v>240</v>
      </c>
      <c r="N330" s="37"/>
      <c r="O330" s="38"/>
      <c r="P330" s="39">
        <v>0</v>
      </c>
      <c r="Q330" s="39"/>
      <c r="R330" s="54"/>
      <c r="S330" s="32">
        <f t="shared" si="48"/>
        <v>0</v>
      </c>
      <c r="T330" s="40">
        <f t="shared" si="49"/>
        <v>0</v>
      </c>
      <c r="U330" s="41">
        <f t="shared" si="50"/>
        <v>0</v>
      </c>
    </row>
    <row r="331" spans="1:21" ht="14.25">
      <c r="A331" s="14" t="s">
        <v>54</v>
      </c>
      <c r="B331" s="31" t="s">
        <v>19</v>
      </c>
      <c r="C331" s="32" t="s">
        <v>506</v>
      </c>
      <c r="D331" s="191"/>
      <c r="E331" s="192"/>
      <c r="F331" s="33" t="s">
        <v>508</v>
      </c>
      <c r="G331" s="33" t="s">
        <v>504</v>
      </c>
      <c r="H331" s="35">
        <v>0.19</v>
      </c>
      <c r="I331" s="35" t="s">
        <v>29</v>
      </c>
      <c r="J331" s="36">
        <f>+H331/K330</f>
        <v>1.9E-2</v>
      </c>
      <c r="K331" s="35">
        <v>1</v>
      </c>
      <c r="L331" s="35">
        <v>24</v>
      </c>
      <c r="M331" s="35">
        <f t="shared" si="52"/>
        <v>24</v>
      </c>
      <c r="N331" s="37"/>
      <c r="O331" s="38"/>
      <c r="P331" s="39">
        <v>0</v>
      </c>
      <c r="Q331" s="39"/>
      <c r="R331" s="54"/>
      <c r="S331" s="32">
        <f t="shared" si="48"/>
        <v>0</v>
      </c>
      <c r="T331" s="40">
        <f t="shared" si="49"/>
        <v>0</v>
      </c>
      <c r="U331" s="41">
        <f t="shared" si="50"/>
        <v>0</v>
      </c>
    </row>
    <row r="332" spans="1:21" ht="14.25">
      <c r="A332" s="14" t="s">
        <v>54</v>
      </c>
      <c r="B332" s="31" t="s">
        <v>19</v>
      </c>
      <c r="C332" s="32" t="s">
        <v>506</v>
      </c>
      <c r="D332" s="191"/>
      <c r="E332" s="192"/>
      <c r="F332" s="33" t="s">
        <v>508</v>
      </c>
      <c r="G332" s="33" t="s">
        <v>511</v>
      </c>
      <c r="H332" s="35">
        <v>4.4999999999999998E-2</v>
      </c>
      <c r="I332" s="35"/>
      <c r="J332" s="36">
        <f>+H332/K330</f>
        <v>4.4999999999999997E-3</v>
      </c>
      <c r="K332" s="35">
        <v>1</v>
      </c>
      <c r="L332" s="35">
        <v>24</v>
      </c>
      <c r="M332" s="35">
        <f t="shared" si="52"/>
        <v>24</v>
      </c>
      <c r="N332" s="37"/>
      <c r="O332" s="38"/>
      <c r="P332" s="39">
        <v>0</v>
      </c>
      <c r="Q332" s="39"/>
      <c r="R332" s="54"/>
      <c r="S332" s="32">
        <f t="shared" si="48"/>
        <v>0</v>
      </c>
      <c r="T332" s="40">
        <f t="shared" si="49"/>
        <v>0</v>
      </c>
      <c r="U332" s="41">
        <f t="shared" si="50"/>
        <v>0</v>
      </c>
    </row>
    <row r="333" spans="1:21" ht="14.25">
      <c r="A333" s="14" t="s">
        <v>54</v>
      </c>
      <c r="B333" s="31" t="s">
        <v>19</v>
      </c>
      <c r="C333" s="32" t="s">
        <v>512</v>
      </c>
      <c r="D333" s="191">
        <v>4978446065265</v>
      </c>
      <c r="E333" s="192" t="s">
        <v>513</v>
      </c>
      <c r="F333" s="33" t="s">
        <v>514</v>
      </c>
      <c r="G333" s="33" t="s">
        <v>515</v>
      </c>
      <c r="H333" s="49">
        <v>3.2</v>
      </c>
      <c r="I333" s="35" t="s">
        <v>24</v>
      </c>
      <c r="J333" s="36">
        <f>+H333/M335</f>
        <v>1.3333333333333334E-2</v>
      </c>
      <c r="K333" s="35">
        <v>1</v>
      </c>
      <c r="L333" s="35">
        <v>24</v>
      </c>
      <c r="M333" s="35">
        <f t="shared" si="52"/>
        <v>24</v>
      </c>
      <c r="N333" s="37"/>
      <c r="O333" s="38"/>
      <c r="P333" s="39">
        <v>0</v>
      </c>
      <c r="Q333" s="39"/>
      <c r="R333" s="54"/>
      <c r="S333" s="32">
        <f t="shared" si="48"/>
        <v>0</v>
      </c>
      <c r="T333" s="40">
        <f t="shared" si="49"/>
        <v>0</v>
      </c>
      <c r="U333" s="41">
        <f t="shared" si="50"/>
        <v>0</v>
      </c>
    </row>
    <row r="334" spans="1:21" ht="14.25">
      <c r="A334" s="14" t="s">
        <v>54</v>
      </c>
      <c r="B334" s="31" t="s">
        <v>19</v>
      </c>
      <c r="C334" s="32" t="s">
        <v>512</v>
      </c>
      <c r="D334" s="191"/>
      <c r="E334" s="192"/>
      <c r="F334" s="33" t="s">
        <v>514</v>
      </c>
      <c r="G334" s="33" t="s">
        <v>516</v>
      </c>
      <c r="H334" s="38">
        <v>0.14799999999999999</v>
      </c>
      <c r="I334" s="35" t="s">
        <v>147</v>
      </c>
      <c r="J334" s="36">
        <f>+H334</f>
        <v>0.14799999999999999</v>
      </c>
      <c r="K334" s="35">
        <v>10</v>
      </c>
      <c r="L334" s="35">
        <v>24</v>
      </c>
      <c r="M334" s="35">
        <f t="shared" si="52"/>
        <v>240</v>
      </c>
      <c r="N334" s="37"/>
      <c r="O334" s="38"/>
      <c r="P334" s="39">
        <v>0</v>
      </c>
      <c r="Q334" s="39"/>
      <c r="R334" s="54"/>
      <c r="S334" s="32">
        <f t="shared" si="48"/>
        <v>0</v>
      </c>
      <c r="T334" s="40">
        <f t="shared" si="49"/>
        <v>0</v>
      </c>
      <c r="U334" s="41">
        <f t="shared" si="50"/>
        <v>0</v>
      </c>
    </row>
    <row r="335" spans="1:21" ht="14.25">
      <c r="A335" s="14" t="s">
        <v>54</v>
      </c>
      <c r="B335" s="31" t="s">
        <v>19</v>
      </c>
      <c r="C335" s="32" t="s">
        <v>512</v>
      </c>
      <c r="D335" s="191"/>
      <c r="E335" s="192"/>
      <c r="F335" s="33" t="s">
        <v>514</v>
      </c>
      <c r="G335" s="33" t="s">
        <v>503</v>
      </c>
      <c r="H335" s="35">
        <v>0.14499999999999999</v>
      </c>
      <c r="I335" s="35" t="s">
        <v>451</v>
      </c>
      <c r="J335" s="36">
        <f>+H335</f>
        <v>0.14499999999999999</v>
      </c>
      <c r="K335" s="35">
        <v>10</v>
      </c>
      <c r="L335" s="35">
        <v>24</v>
      </c>
      <c r="M335" s="35">
        <f t="shared" si="52"/>
        <v>240</v>
      </c>
      <c r="N335" s="37"/>
      <c r="O335" s="38"/>
      <c r="P335" s="39">
        <v>0</v>
      </c>
      <c r="Q335" s="39"/>
      <c r="R335" s="54"/>
      <c r="S335" s="32">
        <f t="shared" si="48"/>
        <v>0</v>
      </c>
      <c r="T335" s="40">
        <f t="shared" si="49"/>
        <v>0</v>
      </c>
      <c r="U335" s="41">
        <f t="shared" si="50"/>
        <v>0</v>
      </c>
    </row>
    <row r="336" spans="1:21" ht="14.25">
      <c r="A336" s="14" t="s">
        <v>54</v>
      </c>
      <c r="B336" s="31" t="s">
        <v>19</v>
      </c>
      <c r="C336" s="32" t="s">
        <v>512</v>
      </c>
      <c r="D336" s="191"/>
      <c r="E336" s="192"/>
      <c r="F336" s="33" t="s">
        <v>514</v>
      </c>
      <c r="G336" s="33" t="s">
        <v>504</v>
      </c>
      <c r="H336" s="35">
        <v>0.19</v>
      </c>
      <c r="I336" s="35" t="s">
        <v>29</v>
      </c>
      <c r="J336" s="36">
        <f>+H336/K335</f>
        <v>1.9E-2</v>
      </c>
      <c r="K336" s="35">
        <v>1</v>
      </c>
      <c r="L336" s="35">
        <v>24</v>
      </c>
      <c r="M336" s="35">
        <f t="shared" si="52"/>
        <v>24</v>
      </c>
      <c r="N336" s="37"/>
      <c r="O336" s="38"/>
      <c r="P336" s="39">
        <v>0</v>
      </c>
      <c r="Q336" s="39"/>
      <c r="R336" s="54"/>
      <c r="S336" s="32">
        <f t="shared" si="48"/>
        <v>0</v>
      </c>
      <c r="T336" s="40">
        <f t="shared" si="49"/>
        <v>0</v>
      </c>
      <c r="U336" s="41">
        <f t="shared" si="50"/>
        <v>0</v>
      </c>
    </row>
    <row r="337" spans="1:21" ht="14.25">
      <c r="A337" s="14" t="s">
        <v>54</v>
      </c>
      <c r="B337" s="31" t="s">
        <v>19</v>
      </c>
      <c r="C337" s="32" t="s">
        <v>512</v>
      </c>
      <c r="D337" s="191"/>
      <c r="E337" s="192"/>
      <c r="F337" s="33" t="s">
        <v>514</v>
      </c>
      <c r="G337" s="33" t="s">
        <v>517</v>
      </c>
      <c r="H337" s="35">
        <v>4.4999999999999998E-2</v>
      </c>
      <c r="I337" s="35" t="s">
        <v>24</v>
      </c>
      <c r="J337" s="36">
        <f>+H337/K335</f>
        <v>4.4999999999999997E-3</v>
      </c>
      <c r="K337" s="35">
        <v>1</v>
      </c>
      <c r="L337" s="35">
        <v>24</v>
      </c>
      <c r="M337" s="35">
        <f t="shared" si="52"/>
        <v>24</v>
      </c>
      <c r="N337" s="37"/>
      <c r="O337" s="38"/>
      <c r="P337" s="39">
        <v>0</v>
      </c>
      <c r="Q337" s="39"/>
      <c r="R337" s="54"/>
      <c r="S337" s="32">
        <f t="shared" si="48"/>
        <v>0</v>
      </c>
      <c r="T337" s="40">
        <f t="shared" si="49"/>
        <v>0</v>
      </c>
      <c r="U337" s="41">
        <f t="shared" si="50"/>
        <v>0</v>
      </c>
    </row>
    <row r="338" spans="1:21" ht="14.25">
      <c r="A338" s="14" t="s">
        <v>54</v>
      </c>
      <c r="B338" s="31" t="s">
        <v>19</v>
      </c>
      <c r="C338" s="35" t="s">
        <v>518</v>
      </c>
      <c r="D338" s="191">
        <v>4978446065418</v>
      </c>
      <c r="E338" s="192" t="s">
        <v>519</v>
      </c>
      <c r="F338" s="33" t="s">
        <v>520</v>
      </c>
      <c r="G338" s="33" t="s">
        <v>521</v>
      </c>
      <c r="H338" s="49">
        <v>7.63</v>
      </c>
      <c r="I338" s="35" t="s">
        <v>24</v>
      </c>
      <c r="J338" s="36">
        <f>+H338/M340</f>
        <v>3.1791666666666669E-2</v>
      </c>
      <c r="K338" s="35">
        <v>1</v>
      </c>
      <c r="L338" s="35">
        <v>1</v>
      </c>
      <c r="M338" s="35">
        <f t="shared" si="52"/>
        <v>1</v>
      </c>
      <c r="N338" s="37"/>
      <c r="O338" s="38"/>
      <c r="P338" s="39">
        <v>0</v>
      </c>
      <c r="Q338" s="39"/>
      <c r="R338" s="54"/>
      <c r="S338" s="32">
        <f t="shared" si="48"/>
        <v>0</v>
      </c>
      <c r="T338" s="40">
        <f t="shared" si="49"/>
        <v>0</v>
      </c>
      <c r="U338" s="41">
        <f t="shared" si="50"/>
        <v>0</v>
      </c>
    </row>
    <row r="339" spans="1:21" ht="14.25">
      <c r="A339" s="14" t="s">
        <v>54</v>
      </c>
      <c r="B339" s="31" t="s">
        <v>19</v>
      </c>
      <c r="C339" s="35" t="s">
        <v>518</v>
      </c>
      <c r="D339" s="191"/>
      <c r="E339" s="192"/>
      <c r="F339" s="33" t="s">
        <v>520</v>
      </c>
      <c r="G339" s="33" t="s">
        <v>522</v>
      </c>
      <c r="H339" s="45">
        <v>0.85</v>
      </c>
      <c r="I339" s="35" t="s">
        <v>24</v>
      </c>
      <c r="J339" s="36">
        <f>+H339/K340</f>
        <v>8.4999999999999992E-2</v>
      </c>
      <c r="K339" s="35">
        <v>1</v>
      </c>
      <c r="L339" s="35">
        <v>24</v>
      </c>
      <c r="M339" s="35">
        <f t="shared" si="52"/>
        <v>24</v>
      </c>
      <c r="N339" s="37"/>
      <c r="O339" s="38"/>
      <c r="P339" s="39">
        <v>0</v>
      </c>
      <c r="Q339" s="39"/>
      <c r="R339" s="54"/>
      <c r="S339" s="32">
        <f t="shared" si="48"/>
        <v>0</v>
      </c>
      <c r="T339" s="40">
        <f t="shared" si="49"/>
        <v>0</v>
      </c>
      <c r="U339" s="41">
        <f t="shared" si="50"/>
        <v>0</v>
      </c>
    </row>
    <row r="340" spans="1:21" ht="14.25">
      <c r="A340" s="14" t="s">
        <v>54</v>
      </c>
      <c r="B340" s="31" t="s">
        <v>19</v>
      </c>
      <c r="C340" s="35" t="s">
        <v>518</v>
      </c>
      <c r="D340" s="191"/>
      <c r="E340" s="192"/>
      <c r="F340" s="33" t="s">
        <v>520</v>
      </c>
      <c r="G340" s="33" t="s">
        <v>523</v>
      </c>
      <c r="H340" s="45">
        <v>0.11</v>
      </c>
      <c r="I340" s="35" t="s">
        <v>24</v>
      </c>
      <c r="J340" s="36">
        <f t="shared" ref="J340:J345" si="53">+H340</f>
        <v>0.11</v>
      </c>
      <c r="K340" s="35">
        <v>10</v>
      </c>
      <c r="L340" s="35">
        <v>24</v>
      </c>
      <c r="M340" s="35">
        <f t="shared" si="52"/>
        <v>240</v>
      </c>
      <c r="N340" s="37"/>
      <c r="O340" s="38"/>
      <c r="P340" s="39">
        <v>0</v>
      </c>
      <c r="Q340" s="39"/>
      <c r="R340" s="54"/>
      <c r="S340" s="32">
        <f t="shared" si="48"/>
        <v>0</v>
      </c>
      <c r="T340" s="40">
        <f t="shared" si="49"/>
        <v>0</v>
      </c>
      <c r="U340" s="41">
        <f t="shared" si="50"/>
        <v>0</v>
      </c>
    </row>
    <row r="341" spans="1:21" ht="14.25">
      <c r="A341" s="14" t="s">
        <v>54</v>
      </c>
      <c r="B341" s="31" t="s">
        <v>19</v>
      </c>
      <c r="C341" s="35" t="s">
        <v>518</v>
      </c>
      <c r="D341" s="191"/>
      <c r="E341" s="192"/>
      <c r="F341" s="33" t="s">
        <v>520</v>
      </c>
      <c r="G341" s="33" t="s">
        <v>524</v>
      </c>
      <c r="H341" s="35">
        <v>0.31</v>
      </c>
      <c r="I341" s="62" t="s">
        <v>295</v>
      </c>
      <c r="J341" s="36">
        <f t="shared" si="53"/>
        <v>0.31</v>
      </c>
      <c r="K341" s="35">
        <v>10</v>
      </c>
      <c r="L341" s="35">
        <v>24</v>
      </c>
      <c r="M341" s="35">
        <f t="shared" si="52"/>
        <v>240</v>
      </c>
      <c r="N341" s="37"/>
      <c r="O341" s="38"/>
      <c r="P341" s="39">
        <v>0</v>
      </c>
      <c r="Q341" s="39"/>
      <c r="R341" s="54"/>
      <c r="S341" s="32">
        <f t="shared" si="48"/>
        <v>0</v>
      </c>
      <c r="T341" s="40">
        <f t="shared" si="49"/>
        <v>0</v>
      </c>
      <c r="U341" s="41">
        <f t="shared" si="50"/>
        <v>0</v>
      </c>
    </row>
    <row r="342" spans="1:21" ht="14.25">
      <c r="A342" s="14" t="s">
        <v>54</v>
      </c>
      <c r="B342" s="31" t="s">
        <v>19</v>
      </c>
      <c r="C342" s="35" t="s">
        <v>518</v>
      </c>
      <c r="D342" s="191"/>
      <c r="E342" s="192"/>
      <c r="F342" s="33" t="s">
        <v>520</v>
      </c>
      <c r="G342" s="33" t="s">
        <v>525</v>
      </c>
      <c r="H342" s="35"/>
      <c r="I342" s="35" t="s">
        <v>30</v>
      </c>
      <c r="J342" s="36">
        <f t="shared" si="53"/>
        <v>0</v>
      </c>
      <c r="K342" s="35">
        <v>10</v>
      </c>
      <c r="L342" s="35">
        <v>24</v>
      </c>
      <c r="M342" s="35">
        <f t="shared" si="52"/>
        <v>240</v>
      </c>
      <c r="N342" s="37"/>
      <c r="O342" s="38"/>
      <c r="P342" s="39">
        <v>0</v>
      </c>
      <c r="Q342" s="39"/>
      <c r="R342" s="54"/>
      <c r="S342" s="32">
        <f t="shared" si="48"/>
        <v>0</v>
      </c>
      <c r="T342" s="40">
        <f t="shared" si="49"/>
        <v>0</v>
      </c>
      <c r="U342" s="41">
        <f t="shared" si="50"/>
        <v>0</v>
      </c>
    </row>
    <row r="343" spans="1:21" ht="14.25">
      <c r="A343" s="14" t="s">
        <v>54</v>
      </c>
      <c r="B343" s="31" t="s">
        <v>19</v>
      </c>
      <c r="C343" s="35" t="s">
        <v>518</v>
      </c>
      <c r="D343" s="191"/>
      <c r="E343" s="192"/>
      <c r="F343" s="33" t="s">
        <v>520</v>
      </c>
      <c r="G343" s="33" t="s">
        <v>526</v>
      </c>
      <c r="H343" s="35"/>
      <c r="I343" s="35" t="s">
        <v>30</v>
      </c>
      <c r="J343" s="36">
        <f t="shared" si="53"/>
        <v>0</v>
      </c>
      <c r="K343" s="35">
        <v>10</v>
      </c>
      <c r="L343" s="35">
        <v>24</v>
      </c>
      <c r="M343" s="35">
        <f t="shared" si="52"/>
        <v>240</v>
      </c>
      <c r="N343" s="37"/>
      <c r="O343" s="38"/>
      <c r="P343" s="39">
        <v>0</v>
      </c>
      <c r="Q343" s="39"/>
      <c r="R343" s="54"/>
      <c r="S343" s="32">
        <f t="shared" si="48"/>
        <v>0</v>
      </c>
      <c r="T343" s="40">
        <f t="shared" si="49"/>
        <v>0</v>
      </c>
      <c r="U343" s="41">
        <f t="shared" si="50"/>
        <v>0</v>
      </c>
    </row>
    <row r="344" spans="1:21" ht="14.25">
      <c r="A344" s="14" t="s">
        <v>54</v>
      </c>
      <c r="B344" s="31" t="s">
        <v>19</v>
      </c>
      <c r="C344" s="35" t="s">
        <v>518</v>
      </c>
      <c r="D344" s="191"/>
      <c r="E344" s="192"/>
      <c r="F344" s="33" t="s">
        <v>520</v>
      </c>
      <c r="G344" s="33" t="s">
        <v>527</v>
      </c>
      <c r="H344" s="35"/>
      <c r="I344" s="35" t="s">
        <v>30</v>
      </c>
      <c r="J344" s="36">
        <f t="shared" si="53"/>
        <v>0</v>
      </c>
      <c r="K344" s="35">
        <v>10</v>
      </c>
      <c r="L344" s="35">
        <v>24</v>
      </c>
      <c r="M344" s="35">
        <f t="shared" si="52"/>
        <v>240</v>
      </c>
      <c r="N344" s="37"/>
      <c r="O344" s="38"/>
      <c r="P344" s="39">
        <v>0</v>
      </c>
      <c r="Q344" s="39"/>
      <c r="R344" s="54"/>
      <c r="S344" s="32">
        <f t="shared" si="48"/>
        <v>0</v>
      </c>
      <c r="T344" s="40">
        <f t="shared" si="49"/>
        <v>0</v>
      </c>
      <c r="U344" s="41">
        <f t="shared" si="50"/>
        <v>0</v>
      </c>
    </row>
    <row r="345" spans="1:21" ht="14.25">
      <c r="A345" s="14" t="s">
        <v>54</v>
      </c>
      <c r="B345" s="31" t="s">
        <v>19</v>
      </c>
      <c r="C345" s="35" t="s">
        <v>518</v>
      </c>
      <c r="D345" s="191"/>
      <c r="E345" s="192"/>
      <c r="F345" s="33" t="s">
        <v>520</v>
      </c>
      <c r="G345" s="33" t="s">
        <v>528</v>
      </c>
      <c r="H345" s="35"/>
      <c r="I345" s="35" t="s">
        <v>30</v>
      </c>
      <c r="J345" s="36">
        <f t="shared" si="53"/>
        <v>0</v>
      </c>
      <c r="K345" s="35">
        <v>10</v>
      </c>
      <c r="L345" s="35">
        <v>24</v>
      </c>
      <c r="M345" s="35">
        <f t="shared" si="52"/>
        <v>240</v>
      </c>
      <c r="N345" s="37"/>
      <c r="O345" s="38"/>
      <c r="P345" s="39">
        <v>0</v>
      </c>
      <c r="Q345" s="39"/>
      <c r="R345" s="54"/>
      <c r="S345" s="32">
        <f t="shared" si="48"/>
        <v>0</v>
      </c>
      <c r="T345" s="40">
        <f t="shared" si="49"/>
        <v>0</v>
      </c>
      <c r="U345" s="41">
        <f t="shared" si="50"/>
        <v>0</v>
      </c>
    </row>
    <row r="346" spans="1:21" ht="14.25">
      <c r="A346" s="14" t="s">
        <v>54</v>
      </c>
      <c r="B346" s="31" t="s">
        <v>19</v>
      </c>
      <c r="C346" s="35" t="s">
        <v>529</v>
      </c>
      <c r="D346" s="191">
        <v>4978446065425</v>
      </c>
      <c r="E346" s="192" t="s">
        <v>530</v>
      </c>
      <c r="F346" s="33" t="s">
        <v>531</v>
      </c>
      <c r="G346" s="33" t="s">
        <v>532</v>
      </c>
      <c r="H346" s="49">
        <v>8.52</v>
      </c>
      <c r="I346" s="35" t="s">
        <v>24</v>
      </c>
      <c r="J346" s="36">
        <f>+H346/M348</f>
        <v>3.5499999999999997E-2</v>
      </c>
      <c r="K346" s="35">
        <v>1</v>
      </c>
      <c r="L346" s="35">
        <v>1</v>
      </c>
      <c r="M346" s="35">
        <f t="shared" si="52"/>
        <v>1</v>
      </c>
      <c r="N346" s="37"/>
      <c r="O346" s="38"/>
      <c r="P346" s="39">
        <v>0</v>
      </c>
      <c r="Q346" s="39"/>
      <c r="R346" s="54"/>
      <c r="S346" s="32">
        <f t="shared" si="48"/>
        <v>0</v>
      </c>
      <c r="T346" s="40">
        <f t="shared" si="49"/>
        <v>0</v>
      </c>
      <c r="U346" s="41">
        <f t="shared" si="50"/>
        <v>0</v>
      </c>
    </row>
    <row r="347" spans="1:21" ht="14.25">
      <c r="A347" s="14" t="s">
        <v>54</v>
      </c>
      <c r="B347" s="31" t="s">
        <v>19</v>
      </c>
      <c r="C347" s="35" t="s">
        <v>529</v>
      </c>
      <c r="D347" s="191"/>
      <c r="E347" s="192"/>
      <c r="F347" s="33" t="s">
        <v>531</v>
      </c>
      <c r="G347" s="33" t="s">
        <v>533</v>
      </c>
      <c r="H347" s="34">
        <v>0.85</v>
      </c>
      <c r="I347" s="35" t="s">
        <v>24</v>
      </c>
      <c r="J347" s="36">
        <f>+H347/K348</f>
        <v>8.4999999999999992E-2</v>
      </c>
      <c r="K347" s="35">
        <v>1</v>
      </c>
      <c r="L347" s="35">
        <v>24</v>
      </c>
      <c r="M347" s="35">
        <f t="shared" si="52"/>
        <v>24</v>
      </c>
      <c r="N347" s="37"/>
      <c r="O347" s="38"/>
      <c r="P347" s="39">
        <v>0</v>
      </c>
      <c r="Q347" s="39"/>
      <c r="R347" s="54"/>
      <c r="S347" s="32">
        <f t="shared" si="48"/>
        <v>0</v>
      </c>
      <c r="T347" s="40">
        <f t="shared" si="49"/>
        <v>0</v>
      </c>
      <c r="U347" s="41">
        <f t="shared" si="50"/>
        <v>0</v>
      </c>
    </row>
    <row r="348" spans="1:21" ht="14.25">
      <c r="A348" s="14" t="s">
        <v>54</v>
      </c>
      <c r="B348" s="31" t="s">
        <v>19</v>
      </c>
      <c r="C348" s="35" t="s">
        <v>529</v>
      </c>
      <c r="D348" s="191"/>
      <c r="E348" s="192"/>
      <c r="F348" s="33" t="s">
        <v>531</v>
      </c>
      <c r="G348" s="33" t="s">
        <v>534</v>
      </c>
      <c r="H348" s="34">
        <v>0.13</v>
      </c>
      <c r="I348" s="35" t="s">
        <v>24</v>
      </c>
      <c r="J348" s="36">
        <f t="shared" ref="J348:J352" si="54">+H348</f>
        <v>0.13</v>
      </c>
      <c r="K348" s="35">
        <v>10</v>
      </c>
      <c r="L348" s="35">
        <v>24</v>
      </c>
      <c r="M348" s="35">
        <f t="shared" si="52"/>
        <v>240</v>
      </c>
      <c r="N348" s="37"/>
      <c r="O348" s="38"/>
      <c r="P348" s="39">
        <v>0</v>
      </c>
      <c r="Q348" s="39"/>
      <c r="R348" s="54"/>
      <c r="S348" s="32">
        <f t="shared" si="48"/>
        <v>0</v>
      </c>
      <c r="T348" s="40">
        <f t="shared" si="49"/>
        <v>0</v>
      </c>
      <c r="U348" s="41">
        <f t="shared" si="50"/>
        <v>0</v>
      </c>
    </row>
    <row r="349" spans="1:21" ht="14.25">
      <c r="A349" s="14" t="s">
        <v>54</v>
      </c>
      <c r="B349" s="31" t="s">
        <v>19</v>
      </c>
      <c r="C349" s="35" t="s">
        <v>529</v>
      </c>
      <c r="D349" s="191"/>
      <c r="E349" s="192"/>
      <c r="F349" s="33" t="s">
        <v>531</v>
      </c>
      <c r="G349" s="33" t="s">
        <v>535</v>
      </c>
      <c r="H349" s="42">
        <v>0.31</v>
      </c>
      <c r="I349" s="62" t="s">
        <v>295</v>
      </c>
      <c r="J349" s="36">
        <f t="shared" si="54"/>
        <v>0.31</v>
      </c>
      <c r="K349" s="35">
        <v>10</v>
      </c>
      <c r="L349" s="35">
        <v>24</v>
      </c>
      <c r="M349" s="35">
        <f t="shared" si="52"/>
        <v>240</v>
      </c>
      <c r="N349" s="37"/>
      <c r="O349" s="38"/>
      <c r="P349" s="39">
        <v>0</v>
      </c>
      <c r="Q349" s="39"/>
      <c r="R349" s="54"/>
      <c r="S349" s="32">
        <f t="shared" si="48"/>
        <v>0</v>
      </c>
      <c r="T349" s="40">
        <f t="shared" si="49"/>
        <v>0</v>
      </c>
      <c r="U349" s="41">
        <f t="shared" si="50"/>
        <v>0</v>
      </c>
    </row>
    <row r="350" spans="1:21" ht="14.25">
      <c r="A350" s="14" t="s">
        <v>54</v>
      </c>
      <c r="B350" s="31" t="s">
        <v>19</v>
      </c>
      <c r="C350" s="35" t="s">
        <v>529</v>
      </c>
      <c r="D350" s="191"/>
      <c r="E350" s="192"/>
      <c r="F350" s="33" t="s">
        <v>531</v>
      </c>
      <c r="G350" s="33" t="s">
        <v>536</v>
      </c>
      <c r="H350" s="44"/>
      <c r="I350" s="35" t="s">
        <v>30</v>
      </c>
      <c r="J350" s="36">
        <f t="shared" si="54"/>
        <v>0</v>
      </c>
      <c r="K350" s="35">
        <v>10</v>
      </c>
      <c r="L350" s="35">
        <v>24</v>
      </c>
      <c r="M350" s="35">
        <f t="shared" si="52"/>
        <v>240</v>
      </c>
      <c r="N350" s="37"/>
      <c r="O350" s="38"/>
      <c r="P350" s="39">
        <v>0</v>
      </c>
      <c r="Q350" s="39"/>
      <c r="R350" s="54"/>
      <c r="S350" s="32">
        <f t="shared" si="48"/>
        <v>0</v>
      </c>
      <c r="T350" s="40">
        <f t="shared" si="49"/>
        <v>0</v>
      </c>
      <c r="U350" s="41">
        <f t="shared" si="50"/>
        <v>0</v>
      </c>
    </row>
    <row r="351" spans="1:21" ht="14.25">
      <c r="A351" s="14" t="s">
        <v>54</v>
      </c>
      <c r="B351" s="31" t="s">
        <v>19</v>
      </c>
      <c r="C351" s="35" t="s">
        <v>529</v>
      </c>
      <c r="D351" s="191"/>
      <c r="E351" s="192"/>
      <c r="F351" s="33" t="s">
        <v>531</v>
      </c>
      <c r="G351" s="33" t="s">
        <v>537</v>
      </c>
      <c r="H351" s="44"/>
      <c r="I351" s="35" t="s">
        <v>30</v>
      </c>
      <c r="J351" s="36">
        <f t="shared" si="54"/>
        <v>0</v>
      </c>
      <c r="K351" s="35">
        <v>10</v>
      </c>
      <c r="L351" s="35">
        <v>24</v>
      </c>
      <c r="M351" s="35">
        <f t="shared" si="52"/>
        <v>240</v>
      </c>
      <c r="N351" s="37"/>
      <c r="O351" s="38"/>
      <c r="P351" s="39">
        <v>0</v>
      </c>
      <c r="Q351" s="39"/>
      <c r="R351" s="54"/>
      <c r="S351" s="32">
        <f t="shared" si="48"/>
        <v>0</v>
      </c>
      <c r="T351" s="40">
        <f t="shared" si="49"/>
        <v>0</v>
      </c>
      <c r="U351" s="41">
        <f t="shared" si="50"/>
        <v>0</v>
      </c>
    </row>
    <row r="352" spans="1:21" ht="14.25">
      <c r="A352" s="14" t="s">
        <v>54</v>
      </c>
      <c r="B352" s="31" t="s">
        <v>19</v>
      </c>
      <c r="C352" s="35" t="s">
        <v>529</v>
      </c>
      <c r="D352" s="191"/>
      <c r="E352" s="192"/>
      <c r="F352" s="33" t="s">
        <v>531</v>
      </c>
      <c r="G352" s="33" t="s">
        <v>538</v>
      </c>
      <c r="H352" s="44"/>
      <c r="I352" s="35" t="s">
        <v>30</v>
      </c>
      <c r="J352" s="36">
        <f t="shared" si="54"/>
        <v>0</v>
      </c>
      <c r="K352" s="35">
        <v>10</v>
      </c>
      <c r="L352" s="35">
        <v>24</v>
      </c>
      <c r="M352" s="35">
        <f t="shared" si="52"/>
        <v>240</v>
      </c>
      <c r="N352" s="37"/>
      <c r="O352" s="38"/>
      <c r="P352" s="39">
        <v>0</v>
      </c>
      <c r="Q352" s="39"/>
      <c r="R352" s="54"/>
      <c r="S352" s="32">
        <f t="shared" si="48"/>
        <v>0</v>
      </c>
      <c r="T352" s="40">
        <f t="shared" si="49"/>
        <v>0</v>
      </c>
      <c r="U352" s="41">
        <f t="shared" si="50"/>
        <v>0</v>
      </c>
    </row>
    <row r="353" spans="1:21" ht="14.25">
      <c r="A353" s="14" t="s">
        <v>54</v>
      </c>
      <c r="B353" s="31" t="s">
        <v>19</v>
      </c>
      <c r="C353" s="72" t="s">
        <v>539</v>
      </c>
      <c r="D353" s="191">
        <v>4978446065432</v>
      </c>
      <c r="E353" s="192" t="s">
        <v>540</v>
      </c>
      <c r="F353" s="33" t="s">
        <v>541</v>
      </c>
      <c r="G353" s="33" t="s">
        <v>542</v>
      </c>
      <c r="H353" s="49">
        <v>8.9700000000000006</v>
      </c>
      <c r="I353" s="35" t="s">
        <v>24</v>
      </c>
      <c r="J353" s="36">
        <f>+H353/M356</f>
        <v>3.7375000000000005E-2</v>
      </c>
      <c r="K353" s="35">
        <v>1</v>
      </c>
      <c r="L353" s="35">
        <v>1</v>
      </c>
      <c r="M353" s="35">
        <f t="shared" si="52"/>
        <v>1</v>
      </c>
      <c r="N353" s="37"/>
      <c r="O353" s="38"/>
      <c r="P353" s="39">
        <v>0</v>
      </c>
      <c r="Q353" s="39"/>
      <c r="R353" s="54"/>
      <c r="S353" s="32">
        <f t="shared" si="48"/>
        <v>0</v>
      </c>
      <c r="T353" s="40">
        <f t="shared" si="49"/>
        <v>0</v>
      </c>
      <c r="U353" s="41">
        <f t="shared" si="50"/>
        <v>0</v>
      </c>
    </row>
    <row r="354" spans="1:21" ht="14.25">
      <c r="A354" s="14" t="s">
        <v>54</v>
      </c>
      <c r="B354" s="31" t="s">
        <v>19</v>
      </c>
      <c r="C354" s="35" t="s">
        <v>539</v>
      </c>
      <c r="D354" s="191"/>
      <c r="E354" s="192"/>
      <c r="F354" s="33" t="s">
        <v>541</v>
      </c>
      <c r="G354" s="33" t="s">
        <v>543</v>
      </c>
      <c r="H354" s="34">
        <v>0.9</v>
      </c>
      <c r="I354" s="35" t="s">
        <v>24</v>
      </c>
      <c r="J354" s="36">
        <f>+H354/K356</f>
        <v>0.09</v>
      </c>
      <c r="K354" s="35">
        <v>1</v>
      </c>
      <c r="L354" s="35">
        <v>24</v>
      </c>
      <c r="M354" s="35">
        <f t="shared" si="52"/>
        <v>24</v>
      </c>
      <c r="N354" s="37"/>
      <c r="O354" s="38"/>
      <c r="P354" s="39">
        <v>0</v>
      </c>
      <c r="Q354" s="39"/>
      <c r="R354" s="73"/>
      <c r="S354" s="32">
        <f t="shared" si="48"/>
        <v>0</v>
      </c>
      <c r="T354" s="40">
        <f t="shared" si="49"/>
        <v>0</v>
      </c>
      <c r="U354" s="41">
        <f t="shared" si="50"/>
        <v>0</v>
      </c>
    </row>
    <row r="355" spans="1:21" ht="14.25">
      <c r="A355" s="14" t="s">
        <v>54</v>
      </c>
      <c r="B355" s="31" t="s">
        <v>19</v>
      </c>
      <c r="C355" s="35" t="s">
        <v>539</v>
      </c>
      <c r="D355" s="191"/>
      <c r="E355" s="192"/>
      <c r="F355" s="33" t="s">
        <v>541</v>
      </c>
      <c r="G355" s="33" t="s">
        <v>544</v>
      </c>
      <c r="H355" s="34">
        <v>0.13</v>
      </c>
      <c r="I355" s="35" t="s">
        <v>24</v>
      </c>
      <c r="J355" s="36">
        <f t="shared" ref="J355:J358" si="55">+H355</f>
        <v>0.13</v>
      </c>
      <c r="K355" s="35">
        <v>10</v>
      </c>
      <c r="L355" s="35">
        <v>24</v>
      </c>
      <c r="M355" s="35">
        <f t="shared" si="52"/>
        <v>240</v>
      </c>
      <c r="N355" s="37"/>
      <c r="O355" s="38"/>
      <c r="P355" s="39">
        <v>0</v>
      </c>
      <c r="Q355" s="39"/>
      <c r="R355" s="54"/>
      <c r="S355" s="32">
        <f t="shared" si="48"/>
        <v>0</v>
      </c>
      <c r="T355" s="40">
        <f t="shared" si="49"/>
        <v>0</v>
      </c>
      <c r="U355" s="41">
        <f t="shared" si="50"/>
        <v>0</v>
      </c>
    </row>
    <row r="356" spans="1:21" ht="14.25">
      <c r="A356" s="14" t="s">
        <v>54</v>
      </c>
      <c r="B356" s="31" t="s">
        <v>19</v>
      </c>
      <c r="C356" s="35" t="s">
        <v>539</v>
      </c>
      <c r="D356" s="191"/>
      <c r="E356" s="192"/>
      <c r="F356" s="33" t="s">
        <v>541</v>
      </c>
      <c r="G356" s="33" t="s">
        <v>545</v>
      </c>
      <c r="H356" s="42">
        <v>0.31</v>
      </c>
      <c r="I356" s="62" t="s">
        <v>295</v>
      </c>
      <c r="J356" s="36">
        <f t="shared" si="55"/>
        <v>0.31</v>
      </c>
      <c r="K356" s="35">
        <v>10</v>
      </c>
      <c r="L356" s="35">
        <v>24</v>
      </c>
      <c r="M356" s="35">
        <f t="shared" si="52"/>
        <v>240</v>
      </c>
      <c r="N356" s="37"/>
      <c r="O356" s="38"/>
      <c r="P356" s="39">
        <v>0</v>
      </c>
      <c r="Q356" s="39"/>
      <c r="R356" s="54"/>
      <c r="S356" s="32">
        <f t="shared" si="48"/>
        <v>0</v>
      </c>
      <c r="T356" s="40">
        <f t="shared" si="49"/>
        <v>0</v>
      </c>
      <c r="U356" s="41">
        <f t="shared" si="50"/>
        <v>0</v>
      </c>
    </row>
    <row r="357" spans="1:21" ht="14.25">
      <c r="A357" s="14" t="s">
        <v>54</v>
      </c>
      <c r="B357" s="31" t="s">
        <v>19</v>
      </c>
      <c r="C357" s="35" t="s">
        <v>539</v>
      </c>
      <c r="D357" s="191"/>
      <c r="E357" s="192"/>
      <c r="F357" s="33" t="s">
        <v>541</v>
      </c>
      <c r="G357" s="33" t="s">
        <v>546</v>
      </c>
      <c r="H357" s="44"/>
      <c r="I357" s="35" t="s">
        <v>30</v>
      </c>
      <c r="J357" s="36">
        <f t="shared" si="55"/>
        <v>0</v>
      </c>
      <c r="K357" s="35">
        <v>10</v>
      </c>
      <c r="L357" s="35">
        <v>24</v>
      </c>
      <c r="M357" s="35">
        <f t="shared" si="52"/>
        <v>240</v>
      </c>
      <c r="N357" s="37"/>
      <c r="O357" s="38"/>
      <c r="P357" s="39">
        <v>0</v>
      </c>
      <c r="Q357" s="39"/>
      <c r="R357" s="54"/>
      <c r="S357" s="32">
        <f t="shared" si="48"/>
        <v>0</v>
      </c>
      <c r="T357" s="40">
        <f t="shared" si="49"/>
        <v>0</v>
      </c>
      <c r="U357" s="41">
        <f t="shared" si="50"/>
        <v>0</v>
      </c>
    </row>
    <row r="358" spans="1:21" ht="14.25">
      <c r="A358" s="14" t="s">
        <v>54</v>
      </c>
      <c r="B358" s="31" t="s">
        <v>19</v>
      </c>
      <c r="C358" s="35" t="s">
        <v>539</v>
      </c>
      <c r="D358" s="191"/>
      <c r="E358" s="192"/>
      <c r="F358" s="33" t="s">
        <v>541</v>
      </c>
      <c r="G358" s="33" t="s">
        <v>547</v>
      </c>
      <c r="H358" s="44"/>
      <c r="I358" s="35" t="s">
        <v>30</v>
      </c>
      <c r="J358" s="36">
        <f t="shared" si="55"/>
        <v>0</v>
      </c>
      <c r="K358" s="35">
        <v>10</v>
      </c>
      <c r="L358" s="35">
        <v>24</v>
      </c>
      <c r="M358" s="35">
        <f t="shared" si="52"/>
        <v>240</v>
      </c>
      <c r="N358" s="37"/>
      <c r="O358" s="38"/>
      <c r="P358" s="39">
        <v>0</v>
      </c>
      <c r="Q358" s="39"/>
      <c r="R358" s="54"/>
      <c r="S358" s="32">
        <f t="shared" si="48"/>
        <v>0</v>
      </c>
      <c r="T358" s="40">
        <f t="shared" si="49"/>
        <v>0</v>
      </c>
      <c r="U358" s="41">
        <f t="shared" si="50"/>
        <v>0</v>
      </c>
    </row>
    <row r="359" spans="1:21" ht="14.25">
      <c r="A359" s="14" t="s">
        <v>54</v>
      </c>
      <c r="B359" s="31" t="s">
        <v>19</v>
      </c>
      <c r="C359" s="47" t="s">
        <v>548</v>
      </c>
      <c r="D359" s="191">
        <v>4978446051022</v>
      </c>
      <c r="E359" s="216" t="s">
        <v>549</v>
      </c>
      <c r="F359" s="33" t="s">
        <v>314</v>
      </c>
      <c r="G359" s="33" t="s">
        <v>550</v>
      </c>
      <c r="H359" s="35">
        <v>9.6</v>
      </c>
      <c r="I359" s="35" t="s">
        <v>24</v>
      </c>
      <c r="J359" s="36">
        <f>+H359/M361</f>
        <v>0.04</v>
      </c>
      <c r="K359" s="35">
        <v>1</v>
      </c>
      <c r="L359" s="35">
        <v>1</v>
      </c>
      <c r="M359" s="35">
        <f t="shared" si="52"/>
        <v>1</v>
      </c>
      <c r="N359" s="37"/>
      <c r="O359" s="38"/>
      <c r="P359" s="39">
        <v>0</v>
      </c>
      <c r="Q359" s="39"/>
      <c r="R359" s="54"/>
      <c r="S359" s="32">
        <f t="shared" si="48"/>
        <v>0</v>
      </c>
      <c r="T359" s="40">
        <f t="shared" si="49"/>
        <v>0</v>
      </c>
      <c r="U359" s="41">
        <f t="shared" si="50"/>
        <v>0</v>
      </c>
    </row>
    <row r="360" spans="1:21" ht="14.25">
      <c r="A360" s="14" t="s">
        <v>54</v>
      </c>
      <c r="B360" s="31" t="s">
        <v>19</v>
      </c>
      <c r="C360" s="47" t="s">
        <v>548</v>
      </c>
      <c r="D360" s="191"/>
      <c r="E360" s="216"/>
      <c r="F360" s="33" t="s">
        <v>314</v>
      </c>
      <c r="G360" s="33" t="s">
        <v>551</v>
      </c>
      <c r="H360" s="35">
        <v>0.9</v>
      </c>
      <c r="I360" s="35" t="s">
        <v>24</v>
      </c>
      <c r="J360" s="36">
        <f>+H360/K362</f>
        <v>0.09</v>
      </c>
      <c r="K360" s="35">
        <v>1</v>
      </c>
      <c r="L360" s="35">
        <v>24</v>
      </c>
      <c r="M360" s="35">
        <f t="shared" si="52"/>
        <v>24</v>
      </c>
      <c r="N360" s="37"/>
      <c r="O360" s="38"/>
      <c r="P360" s="39">
        <v>0</v>
      </c>
      <c r="Q360" s="39"/>
      <c r="R360" s="54"/>
      <c r="S360" s="32">
        <f t="shared" si="48"/>
        <v>0</v>
      </c>
      <c r="T360" s="40">
        <f t="shared" si="49"/>
        <v>0</v>
      </c>
      <c r="U360" s="41">
        <f t="shared" si="50"/>
        <v>0</v>
      </c>
    </row>
    <row r="361" spans="1:21" ht="14.25">
      <c r="A361" s="14" t="s">
        <v>54</v>
      </c>
      <c r="B361" s="31" t="s">
        <v>19</v>
      </c>
      <c r="C361" s="47" t="s">
        <v>548</v>
      </c>
      <c r="D361" s="191"/>
      <c r="E361" s="216"/>
      <c r="F361" s="33" t="s">
        <v>314</v>
      </c>
      <c r="G361" s="33" t="s">
        <v>552</v>
      </c>
      <c r="H361" s="35"/>
      <c r="I361" s="35"/>
      <c r="J361" s="36">
        <f>+H361</f>
        <v>0</v>
      </c>
      <c r="K361" s="35">
        <v>10</v>
      </c>
      <c r="L361" s="35">
        <v>24</v>
      </c>
      <c r="M361" s="35">
        <f t="shared" si="52"/>
        <v>240</v>
      </c>
      <c r="N361" s="37"/>
      <c r="O361" s="38"/>
      <c r="P361" s="39">
        <v>0</v>
      </c>
      <c r="Q361" s="39"/>
      <c r="R361" s="54"/>
      <c r="S361" s="32">
        <f t="shared" si="48"/>
        <v>0</v>
      </c>
      <c r="T361" s="40">
        <f t="shared" si="49"/>
        <v>0</v>
      </c>
      <c r="U361" s="41">
        <f t="shared" si="50"/>
        <v>0</v>
      </c>
    </row>
    <row r="362" spans="1:21" ht="14.25">
      <c r="A362" s="14" t="s">
        <v>54</v>
      </c>
      <c r="B362" s="31" t="s">
        <v>19</v>
      </c>
      <c r="C362" s="47" t="s">
        <v>548</v>
      </c>
      <c r="D362" s="191"/>
      <c r="E362" s="216"/>
      <c r="F362" s="33" t="s">
        <v>314</v>
      </c>
      <c r="G362" s="33" t="s">
        <v>545</v>
      </c>
      <c r="H362" s="38">
        <v>0.48</v>
      </c>
      <c r="I362" s="35" t="s">
        <v>310</v>
      </c>
      <c r="J362" s="36">
        <f>+H362</f>
        <v>0.48</v>
      </c>
      <c r="K362" s="35">
        <v>10</v>
      </c>
      <c r="L362" s="35">
        <v>24</v>
      </c>
      <c r="M362" s="35">
        <f t="shared" si="52"/>
        <v>240</v>
      </c>
      <c r="N362" s="37"/>
      <c r="O362" s="38"/>
      <c r="P362" s="39">
        <v>0</v>
      </c>
      <c r="Q362" s="39"/>
      <c r="R362" s="54"/>
      <c r="S362" s="32">
        <f t="shared" si="48"/>
        <v>0</v>
      </c>
      <c r="T362" s="40">
        <f t="shared" si="49"/>
        <v>0</v>
      </c>
      <c r="U362" s="41">
        <f t="shared" si="50"/>
        <v>0</v>
      </c>
    </row>
    <row r="363" spans="1:21" ht="14.25">
      <c r="A363" s="14" t="s">
        <v>54</v>
      </c>
      <c r="B363" s="31" t="s">
        <v>19</v>
      </c>
      <c r="C363" s="47" t="s">
        <v>548</v>
      </c>
      <c r="D363" s="191"/>
      <c r="E363" s="216"/>
      <c r="F363" s="33" t="s">
        <v>314</v>
      </c>
      <c r="G363" s="33" t="s">
        <v>286</v>
      </c>
      <c r="H363" s="35"/>
      <c r="I363" s="35" t="s">
        <v>30</v>
      </c>
      <c r="J363" s="36">
        <f>+M363/M361*H363</f>
        <v>0</v>
      </c>
      <c r="K363" s="35">
        <v>20</v>
      </c>
      <c r="L363" s="35">
        <v>24</v>
      </c>
      <c r="M363" s="35">
        <f t="shared" si="52"/>
        <v>480</v>
      </c>
      <c r="N363" s="37"/>
      <c r="O363" s="38"/>
      <c r="P363" s="39">
        <v>0</v>
      </c>
      <c r="Q363" s="39"/>
      <c r="R363" s="54"/>
      <c r="S363" s="32">
        <f t="shared" si="48"/>
        <v>0</v>
      </c>
      <c r="T363" s="40">
        <f t="shared" si="49"/>
        <v>0</v>
      </c>
      <c r="U363" s="41">
        <f t="shared" si="50"/>
        <v>0</v>
      </c>
    </row>
    <row r="364" spans="1:21" ht="14.25">
      <c r="A364" s="14" t="s">
        <v>54</v>
      </c>
      <c r="B364" s="31" t="s">
        <v>19</v>
      </c>
      <c r="C364" s="47" t="s">
        <v>548</v>
      </c>
      <c r="D364" s="191"/>
      <c r="E364" s="216"/>
      <c r="F364" s="33" t="s">
        <v>314</v>
      </c>
      <c r="G364" s="33" t="s">
        <v>288</v>
      </c>
      <c r="H364" s="35"/>
      <c r="I364" s="35" t="s">
        <v>30</v>
      </c>
      <c r="J364" s="36">
        <f>+M364/M362*H364</f>
        <v>0</v>
      </c>
      <c r="K364" s="35">
        <v>20</v>
      </c>
      <c r="L364" s="35">
        <v>24</v>
      </c>
      <c r="M364" s="35">
        <f t="shared" si="52"/>
        <v>480</v>
      </c>
      <c r="N364" s="37"/>
      <c r="O364" s="38"/>
      <c r="P364" s="39">
        <v>0</v>
      </c>
      <c r="Q364" s="39"/>
      <c r="R364" s="54"/>
      <c r="S364" s="32">
        <f t="shared" si="48"/>
        <v>0</v>
      </c>
      <c r="T364" s="40">
        <f t="shared" si="49"/>
        <v>0</v>
      </c>
      <c r="U364" s="41">
        <f t="shared" si="50"/>
        <v>0</v>
      </c>
    </row>
    <row r="365" spans="1:21" ht="14.25">
      <c r="A365" s="14" t="s">
        <v>54</v>
      </c>
      <c r="B365" s="31" t="s">
        <v>19</v>
      </c>
      <c r="C365" s="32">
        <v>502616</v>
      </c>
      <c r="D365" s="191">
        <v>4978446502616</v>
      </c>
      <c r="E365" s="192" t="s">
        <v>553</v>
      </c>
      <c r="F365" s="33" t="s">
        <v>554</v>
      </c>
      <c r="G365" s="33" t="s">
        <v>555</v>
      </c>
      <c r="H365" s="63">
        <v>8.1199999999999992</v>
      </c>
      <c r="I365" s="32" t="s">
        <v>24</v>
      </c>
      <c r="J365" s="36">
        <f>+H365/M367</f>
        <v>3.3833333333333333E-2</v>
      </c>
      <c r="K365" s="35">
        <v>1</v>
      </c>
      <c r="L365" s="35">
        <v>1</v>
      </c>
      <c r="M365" s="35">
        <f t="shared" si="52"/>
        <v>1</v>
      </c>
      <c r="N365" s="37"/>
      <c r="O365" s="38"/>
      <c r="P365" s="39">
        <v>0</v>
      </c>
      <c r="Q365" s="39"/>
      <c r="R365" s="54"/>
      <c r="S365" s="32">
        <f t="shared" si="48"/>
        <v>0</v>
      </c>
      <c r="T365" s="40">
        <f t="shared" si="49"/>
        <v>0</v>
      </c>
      <c r="U365" s="41">
        <f t="shared" si="50"/>
        <v>0</v>
      </c>
    </row>
    <row r="366" spans="1:21" ht="14.25">
      <c r="A366" s="14" t="s">
        <v>54</v>
      </c>
      <c r="B366" s="31" t="s">
        <v>19</v>
      </c>
      <c r="C366" s="32" t="s">
        <v>556</v>
      </c>
      <c r="D366" s="191"/>
      <c r="E366" s="192"/>
      <c r="F366" s="33" t="s">
        <v>554</v>
      </c>
      <c r="G366" s="33" t="s">
        <v>557</v>
      </c>
      <c r="H366" s="74">
        <v>0.88</v>
      </c>
      <c r="I366" s="32" t="s">
        <v>24</v>
      </c>
      <c r="J366" s="36">
        <f>+H366/K367</f>
        <v>8.7999999999999995E-2</v>
      </c>
      <c r="K366" s="35">
        <v>1</v>
      </c>
      <c r="L366" s="35">
        <v>24</v>
      </c>
      <c r="M366" s="35">
        <f t="shared" si="52"/>
        <v>24</v>
      </c>
      <c r="N366" s="37"/>
      <c r="O366" s="38"/>
      <c r="P366" s="39">
        <v>0</v>
      </c>
      <c r="Q366" s="39"/>
      <c r="R366" s="54"/>
      <c r="S366" s="32">
        <f t="shared" si="48"/>
        <v>0</v>
      </c>
      <c r="T366" s="40">
        <f t="shared" si="49"/>
        <v>0</v>
      </c>
      <c r="U366" s="41">
        <f t="shared" si="50"/>
        <v>0</v>
      </c>
    </row>
    <row r="367" spans="1:21" ht="14.25">
      <c r="A367" s="14" t="s">
        <v>54</v>
      </c>
      <c r="B367" s="31" t="s">
        <v>19</v>
      </c>
      <c r="C367" s="32" t="s">
        <v>556</v>
      </c>
      <c r="D367" s="191"/>
      <c r="E367" s="192"/>
      <c r="F367" s="33" t="s">
        <v>554</v>
      </c>
      <c r="G367" s="33" t="s">
        <v>558</v>
      </c>
      <c r="H367" s="44">
        <v>0.13500000000000001</v>
      </c>
      <c r="I367" s="62" t="s">
        <v>295</v>
      </c>
      <c r="J367" s="36">
        <f t="shared" ref="J367:J372" si="56">+H367</f>
        <v>0.13500000000000001</v>
      </c>
      <c r="K367" s="35">
        <v>10</v>
      </c>
      <c r="L367" s="35">
        <v>24</v>
      </c>
      <c r="M367" s="35">
        <f t="shared" si="52"/>
        <v>240</v>
      </c>
      <c r="N367" s="37"/>
      <c r="O367" s="38"/>
      <c r="P367" s="39">
        <v>0</v>
      </c>
      <c r="Q367" s="39"/>
      <c r="R367" s="54"/>
      <c r="S367" s="32">
        <f t="shared" si="48"/>
        <v>0</v>
      </c>
      <c r="T367" s="40">
        <f t="shared" si="49"/>
        <v>0</v>
      </c>
      <c r="U367" s="41">
        <f t="shared" si="50"/>
        <v>0</v>
      </c>
    </row>
    <row r="368" spans="1:21" ht="14.25">
      <c r="A368" s="14" t="s">
        <v>54</v>
      </c>
      <c r="B368" s="31" t="s">
        <v>19</v>
      </c>
      <c r="C368" s="32" t="s">
        <v>556</v>
      </c>
      <c r="D368" s="191"/>
      <c r="E368" s="192"/>
      <c r="F368" s="33" t="s">
        <v>554</v>
      </c>
      <c r="G368" s="33" t="s">
        <v>559</v>
      </c>
      <c r="H368" s="42">
        <v>0.13</v>
      </c>
      <c r="I368" s="43" t="s">
        <v>27</v>
      </c>
      <c r="J368" s="36">
        <f t="shared" si="56"/>
        <v>0.13</v>
      </c>
      <c r="K368" s="35">
        <v>10</v>
      </c>
      <c r="L368" s="35">
        <v>24</v>
      </c>
      <c r="M368" s="35">
        <f t="shared" si="52"/>
        <v>240</v>
      </c>
      <c r="N368" s="37"/>
      <c r="O368" s="38"/>
      <c r="P368" s="39">
        <v>0</v>
      </c>
      <c r="Q368" s="39"/>
      <c r="R368" s="54"/>
      <c r="S368" s="32">
        <f t="shared" si="48"/>
        <v>0</v>
      </c>
      <c r="T368" s="40">
        <f t="shared" si="49"/>
        <v>0</v>
      </c>
      <c r="U368" s="41">
        <f t="shared" si="50"/>
        <v>0</v>
      </c>
    </row>
    <row r="369" spans="1:21" ht="14.25">
      <c r="A369" s="14" t="s">
        <v>54</v>
      </c>
      <c r="B369" s="31" t="s">
        <v>19</v>
      </c>
      <c r="C369" s="32" t="s">
        <v>556</v>
      </c>
      <c r="D369" s="191"/>
      <c r="E369" s="192"/>
      <c r="F369" s="33" t="s">
        <v>554</v>
      </c>
      <c r="G369" s="33" t="s">
        <v>560</v>
      </c>
      <c r="H369" s="44"/>
      <c r="I369" s="35" t="s">
        <v>30</v>
      </c>
      <c r="J369" s="36">
        <f t="shared" si="56"/>
        <v>0</v>
      </c>
      <c r="K369" s="35">
        <v>10</v>
      </c>
      <c r="L369" s="35">
        <v>24</v>
      </c>
      <c r="M369" s="35">
        <f t="shared" si="52"/>
        <v>240</v>
      </c>
      <c r="N369" s="37"/>
      <c r="O369" s="38"/>
      <c r="P369" s="39">
        <v>0</v>
      </c>
      <c r="Q369" s="39"/>
      <c r="R369" s="54"/>
      <c r="S369" s="32">
        <f t="shared" si="48"/>
        <v>0</v>
      </c>
      <c r="T369" s="40">
        <f t="shared" si="49"/>
        <v>0</v>
      </c>
      <c r="U369" s="41">
        <f t="shared" si="50"/>
        <v>0</v>
      </c>
    </row>
    <row r="370" spans="1:21" ht="14.25">
      <c r="A370" s="14" t="s">
        <v>54</v>
      </c>
      <c r="B370" s="31" t="s">
        <v>19</v>
      </c>
      <c r="C370" s="32" t="s">
        <v>556</v>
      </c>
      <c r="D370" s="191"/>
      <c r="E370" s="192"/>
      <c r="F370" s="33" t="s">
        <v>554</v>
      </c>
      <c r="G370" s="33" t="s">
        <v>561</v>
      </c>
      <c r="H370" s="44"/>
      <c r="I370" s="35" t="s">
        <v>30</v>
      </c>
      <c r="J370" s="36">
        <f t="shared" si="56"/>
        <v>0</v>
      </c>
      <c r="K370" s="35">
        <v>10</v>
      </c>
      <c r="L370" s="35">
        <v>24</v>
      </c>
      <c r="M370" s="35">
        <f t="shared" si="52"/>
        <v>240</v>
      </c>
      <c r="N370" s="37"/>
      <c r="O370" s="38"/>
      <c r="P370" s="39">
        <v>0</v>
      </c>
      <c r="Q370" s="39"/>
      <c r="R370" s="54"/>
      <c r="S370" s="32">
        <f t="shared" si="48"/>
        <v>0</v>
      </c>
      <c r="T370" s="40">
        <f t="shared" si="49"/>
        <v>0</v>
      </c>
      <c r="U370" s="41">
        <f t="shared" si="50"/>
        <v>0</v>
      </c>
    </row>
    <row r="371" spans="1:21" ht="14.25">
      <c r="A371" s="14" t="s">
        <v>54</v>
      </c>
      <c r="B371" s="31" t="s">
        <v>19</v>
      </c>
      <c r="C371" s="32" t="s">
        <v>556</v>
      </c>
      <c r="D371" s="191"/>
      <c r="E371" s="192"/>
      <c r="F371" s="33" t="s">
        <v>554</v>
      </c>
      <c r="G371" s="33" t="s">
        <v>562</v>
      </c>
      <c r="H371" s="44"/>
      <c r="I371" s="35" t="s">
        <v>30</v>
      </c>
      <c r="J371" s="36">
        <f t="shared" si="56"/>
        <v>0</v>
      </c>
      <c r="K371" s="35">
        <v>10</v>
      </c>
      <c r="L371" s="35">
        <v>24</v>
      </c>
      <c r="M371" s="35">
        <f t="shared" si="52"/>
        <v>240</v>
      </c>
      <c r="N371" s="37"/>
      <c r="O371" s="38"/>
      <c r="P371" s="39">
        <v>0</v>
      </c>
      <c r="Q371" s="39"/>
      <c r="R371" s="54"/>
      <c r="S371" s="32">
        <f t="shared" si="48"/>
        <v>0</v>
      </c>
      <c r="T371" s="40">
        <f t="shared" si="49"/>
        <v>0</v>
      </c>
      <c r="U371" s="41">
        <f t="shared" si="50"/>
        <v>0</v>
      </c>
    </row>
    <row r="372" spans="1:21" ht="14.25">
      <c r="A372" s="14" t="s">
        <v>54</v>
      </c>
      <c r="B372" s="31" t="s">
        <v>19</v>
      </c>
      <c r="C372" s="32" t="s">
        <v>556</v>
      </c>
      <c r="D372" s="191"/>
      <c r="E372" s="192"/>
      <c r="F372" s="33" t="s">
        <v>554</v>
      </c>
      <c r="G372" s="33" t="s">
        <v>563</v>
      </c>
      <c r="H372" s="44"/>
      <c r="I372" s="35" t="s">
        <v>30</v>
      </c>
      <c r="J372" s="36">
        <f t="shared" si="56"/>
        <v>0</v>
      </c>
      <c r="K372" s="35">
        <v>10</v>
      </c>
      <c r="L372" s="35">
        <v>24</v>
      </c>
      <c r="M372" s="35">
        <f t="shared" si="52"/>
        <v>240</v>
      </c>
      <c r="N372" s="37"/>
      <c r="O372" s="38"/>
      <c r="P372" s="39">
        <v>0</v>
      </c>
      <c r="Q372" s="39"/>
      <c r="R372" s="54"/>
      <c r="S372" s="32">
        <f t="shared" si="48"/>
        <v>0</v>
      </c>
      <c r="T372" s="40">
        <f t="shared" si="49"/>
        <v>0</v>
      </c>
      <c r="U372" s="41">
        <f t="shared" si="50"/>
        <v>0</v>
      </c>
    </row>
    <row r="373" spans="1:21" ht="14.25">
      <c r="A373" s="14" t="s">
        <v>179</v>
      </c>
      <c r="B373" s="31" t="s">
        <v>19</v>
      </c>
      <c r="C373" s="47" t="s">
        <v>564</v>
      </c>
      <c r="D373" s="191">
        <v>4947879522591</v>
      </c>
      <c r="E373" s="192" t="s">
        <v>565</v>
      </c>
      <c r="F373" s="33" t="s">
        <v>566</v>
      </c>
      <c r="G373" s="33" t="s">
        <v>567</v>
      </c>
      <c r="H373" s="63">
        <v>7.11</v>
      </c>
      <c r="I373" s="32" t="s">
        <v>24</v>
      </c>
      <c r="J373" s="36">
        <f>+H373/M376</f>
        <v>2.9625000000000002E-2</v>
      </c>
      <c r="K373" s="35">
        <v>1</v>
      </c>
      <c r="L373" s="35">
        <v>1</v>
      </c>
      <c r="M373" s="35">
        <f t="shared" si="52"/>
        <v>1</v>
      </c>
      <c r="N373" s="37"/>
      <c r="O373" s="38"/>
      <c r="P373" s="39">
        <v>35</v>
      </c>
      <c r="Q373" s="39"/>
      <c r="R373" s="54"/>
      <c r="S373" s="32">
        <f t="shared" si="48"/>
        <v>0</v>
      </c>
      <c r="T373" s="40">
        <f t="shared" si="49"/>
        <v>0</v>
      </c>
      <c r="U373" s="41">
        <f t="shared" si="50"/>
        <v>35</v>
      </c>
    </row>
    <row r="374" spans="1:21" ht="14.25">
      <c r="A374" s="14" t="s">
        <v>179</v>
      </c>
      <c r="B374" s="31" t="s">
        <v>19</v>
      </c>
      <c r="C374" s="47" t="s">
        <v>564</v>
      </c>
      <c r="D374" s="191"/>
      <c r="E374" s="192"/>
      <c r="F374" s="33" t="s">
        <v>566</v>
      </c>
      <c r="G374" s="33" t="s">
        <v>568</v>
      </c>
      <c r="H374" s="48">
        <v>0.85</v>
      </c>
      <c r="I374" s="32" t="s">
        <v>24</v>
      </c>
      <c r="J374" s="36">
        <f>+H374/K375</f>
        <v>8.4999999999999992E-2</v>
      </c>
      <c r="K374" s="35">
        <v>1</v>
      </c>
      <c r="L374" s="35">
        <v>24</v>
      </c>
      <c r="M374" s="35">
        <f t="shared" si="52"/>
        <v>24</v>
      </c>
      <c r="N374" s="37"/>
      <c r="O374" s="38"/>
      <c r="P374" s="39">
        <v>840</v>
      </c>
      <c r="Q374" s="39"/>
      <c r="R374" s="54"/>
      <c r="S374" s="32">
        <f t="shared" si="48"/>
        <v>0</v>
      </c>
      <c r="T374" s="40">
        <f t="shared" si="49"/>
        <v>0</v>
      </c>
      <c r="U374" s="41">
        <f t="shared" si="50"/>
        <v>840</v>
      </c>
    </row>
    <row r="375" spans="1:21" ht="14.25">
      <c r="A375" s="14" t="s">
        <v>179</v>
      </c>
      <c r="B375" s="31" t="s">
        <v>19</v>
      </c>
      <c r="C375" s="47" t="s">
        <v>564</v>
      </c>
      <c r="D375" s="191"/>
      <c r="E375" s="192"/>
      <c r="F375" s="33" t="s">
        <v>566</v>
      </c>
      <c r="G375" s="33" t="s">
        <v>569</v>
      </c>
      <c r="H375" s="42">
        <v>5.2999999999999999E-2</v>
      </c>
      <c r="I375" s="35" t="s">
        <v>493</v>
      </c>
      <c r="J375" s="36">
        <f t="shared" ref="J375:J380" si="57">+H375</f>
        <v>5.2999999999999999E-2</v>
      </c>
      <c r="K375" s="35">
        <v>10</v>
      </c>
      <c r="L375" s="35">
        <v>24</v>
      </c>
      <c r="M375" s="35">
        <f t="shared" si="52"/>
        <v>240</v>
      </c>
      <c r="N375" s="37"/>
      <c r="O375" s="38"/>
      <c r="P375" s="39">
        <v>8400</v>
      </c>
      <c r="Q375" s="39"/>
      <c r="R375" s="54"/>
      <c r="S375" s="32">
        <f t="shared" si="48"/>
        <v>0</v>
      </c>
      <c r="T375" s="40">
        <f t="shared" si="49"/>
        <v>0</v>
      </c>
      <c r="U375" s="41">
        <f t="shared" si="50"/>
        <v>8400</v>
      </c>
    </row>
    <row r="376" spans="1:21" ht="14.25">
      <c r="A376" s="14" t="s">
        <v>179</v>
      </c>
      <c r="B376" s="31" t="s">
        <v>19</v>
      </c>
      <c r="C376" s="47" t="s">
        <v>564</v>
      </c>
      <c r="D376" s="191"/>
      <c r="E376" s="192"/>
      <c r="F376" s="33" t="s">
        <v>566</v>
      </c>
      <c r="G376" s="33" t="s">
        <v>570</v>
      </c>
      <c r="H376" s="44">
        <v>0.13500000000000001</v>
      </c>
      <c r="I376" s="62" t="s">
        <v>295</v>
      </c>
      <c r="J376" s="36">
        <f t="shared" si="57"/>
        <v>0.13500000000000001</v>
      </c>
      <c r="K376" s="35">
        <v>10</v>
      </c>
      <c r="L376" s="35">
        <v>24</v>
      </c>
      <c r="M376" s="35">
        <f t="shared" si="52"/>
        <v>240</v>
      </c>
      <c r="N376" s="37"/>
      <c r="O376" s="38"/>
      <c r="P376" s="39">
        <v>0</v>
      </c>
      <c r="Q376" s="39"/>
      <c r="R376" s="54"/>
      <c r="S376" s="32">
        <f t="shared" si="48"/>
        <v>0</v>
      </c>
      <c r="T376" s="40">
        <f t="shared" si="49"/>
        <v>0</v>
      </c>
      <c r="U376" s="41">
        <f t="shared" si="50"/>
        <v>0</v>
      </c>
    </row>
    <row r="377" spans="1:21" ht="14.25">
      <c r="A377" s="14" t="s">
        <v>179</v>
      </c>
      <c r="B377" s="31" t="s">
        <v>19</v>
      </c>
      <c r="C377" s="47" t="s">
        <v>564</v>
      </c>
      <c r="D377" s="191"/>
      <c r="E377" s="192"/>
      <c r="F377" s="33" t="s">
        <v>566</v>
      </c>
      <c r="G377" s="33" t="s">
        <v>571</v>
      </c>
      <c r="H377" s="44"/>
      <c r="I377" s="35" t="s">
        <v>572</v>
      </c>
      <c r="J377" s="36">
        <f t="shared" si="57"/>
        <v>0</v>
      </c>
      <c r="K377" s="35">
        <v>10</v>
      </c>
      <c r="L377" s="35">
        <v>24</v>
      </c>
      <c r="M377" s="35">
        <f t="shared" si="52"/>
        <v>240</v>
      </c>
      <c r="N377" s="37"/>
      <c r="O377" s="38"/>
      <c r="P377" s="39">
        <v>0</v>
      </c>
      <c r="Q377" s="39"/>
      <c r="R377" s="54"/>
      <c r="S377" s="32">
        <f t="shared" si="48"/>
        <v>0</v>
      </c>
      <c r="T377" s="40">
        <f t="shared" si="49"/>
        <v>0</v>
      </c>
      <c r="U377" s="41">
        <f t="shared" si="50"/>
        <v>0</v>
      </c>
    </row>
    <row r="378" spans="1:21" ht="14.25">
      <c r="A378" s="14" t="s">
        <v>179</v>
      </c>
      <c r="B378" s="31" t="s">
        <v>19</v>
      </c>
      <c r="C378" s="47" t="s">
        <v>564</v>
      </c>
      <c r="D378" s="191"/>
      <c r="E378" s="192"/>
      <c r="F378" s="33" t="s">
        <v>566</v>
      </c>
      <c r="G378" s="33" t="s">
        <v>573</v>
      </c>
      <c r="H378" s="44"/>
      <c r="I378" s="35" t="s">
        <v>572</v>
      </c>
      <c r="J378" s="36">
        <f t="shared" si="57"/>
        <v>0</v>
      </c>
      <c r="K378" s="35">
        <v>10</v>
      </c>
      <c r="L378" s="35">
        <v>24</v>
      </c>
      <c r="M378" s="35">
        <f t="shared" si="52"/>
        <v>240</v>
      </c>
      <c r="N378" s="37"/>
      <c r="O378" s="38"/>
      <c r="P378" s="39">
        <v>0</v>
      </c>
      <c r="Q378" s="39"/>
      <c r="R378" s="54"/>
      <c r="S378" s="32">
        <f t="shared" si="48"/>
        <v>0</v>
      </c>
      <c r="T378" s="40">
        <f t="shared" si="49"/>
        <v>0</v>
      </c>
      <c r="U378" s="41">
        <f t="shared" si="50"/>
        <v>0</v>
      </c>
    </row>
    <row r="379" spans="1:21" ht="14.25">
      <c r="A379" s="14" t="s">
        <v>179</v>
      </c>
      <c r="B379" s="31" t="s">
        <v>19</v>
      </c>
      <c r="C379" s="47" t="s">
        <v>564</v>
      </c>
      <c r="D379" s="191"/>
      <c r="E379" s="192"/>
      <c r="F379" s="33" t="s">
        <v>566</v>
      </c>
      <c r="G379" s="33" t="s">
        <v>574</v>
      </c>
      <c r="H379" s="44"/>
      <c r="I379" s="35" t="s">
        <v>572</v>
      </c>
      <c r="J379" s="36">
        <f t="shared" si="57"/>
        <v>0</v>
      </c>
      <c r="K379" s="35">
        <v>10</v>
      </c>
      <c r="L379" s="35">
        <v>24</v>
      </c>
      <c r="M379" s="35">
        <f t="shared" si="52"/>
        <v>240</v>
      </c>
      <c r="N379" s="37"/>
      <c r="O379" s="38"/>
      <c r="P379" s="39">
        <v>0</v>
      </c>
      <c r="Q379" s="39"/>
      <c r="R379" s="54"/>
      <c r="S379" s="32">
        <f t="shared" si="48"/>
        <v>0</v>
      </c>
      <c r="T379" s="40">
        <f t="shared" si="49"/>
        <v>0</v>
      </c>
      <c r="U379" s="41">
        <f t="shared" si="50"/>
        <v>0</v>
      </c>
    </row>
    <row r="380" spans="1:21" ht="14.25">
      <c r="A380" s="14" t="s">
        <v>179</v>
      </c>
      <c r="B380" s="31" t="s">
        <v>19</v>
      </c>
      <c r="C380" s="47" t="s">
        <v>564</v>
      </c>
      <c r="D380" s="191"/>
      <c r="E380" s="192"/>
      <c r="F380" s="33" t="s">
        <v>566</v>
      </c>
      <c r="G380" s="33" t="s">
        <v>575</v>
      </c>
      <c r="H380" s="44"/>
      <c r="I380" s="35" t="s">
        <v>572</v>
      </c>
      <c r="J380" s="36">
        <f t="shared" si="57"/>
        <v>0</v>
      </c>
      <c r="K380" s="35">
        <v>10</v>
      </c>
      <c r="L380" s="35">
        <v>24</v>
      </c>
      <c r="M380" s="35">
        <f t="shared" si="52"/>
        <v>240</v>
      </c>
      <c r="N380" s="37"/>
      <c r="O380" s="38"/>
      <c r="P380" s="39">
        <v>0</v>
      </c>
      <c r="Q380" s="39"/>
      <c r="R380" s="54"/>
      <c r="S380" s="32">
        <f t="shared" si="48"/>
        <v>0</v>
      </c>
      <c r="T380" s="40">
        <f t="shared" si="49"/>
        <v>0</v>
      </c>
      <c r="U380" s="41">
        <f t="shared" si="50"/>
        <v>0</v>
      </c>
    </row>
    <row r="381" spans="1:21" ht="14.25">
      <c r="A381" s="14" t="s">
        <v>456</v>
      </c>
      <c r="B381" s="31" t="s">
        <v>19</v>
      </c>
      <c r="C381" s="32" t="s">
        <v>576</v>
      </c>
      <c r="D381" s="191">
        <v>4521006207072</v>
      </c>
      <c r="E381" s="192" t="s">
        <v>577</v>
      </c>
      <c r="F381" s="33" t="s">
        <v>578</v>
      </c>
      <c r="G381" s="33" t="s">
        <v>579</v>
      </c>
      <c r="H381" s="49">
        <v>6.04</v>
      </c>
      <c r="I381" s="35" t="s">
        <v>24</v>
      </c>
      <c r="J381" s="36">
        <f>+H381/M383</f>
        <v>2.5166666666666667E-2</v>
      </c>
      <c r="K381" s="35">
        <v>1</v>
      </c>
      <c r="L381" s="35">
        <v>1</v>
      </c>
      <c r="M381" s="35">
        <f t="shared" si="52"/>
        <v>1</v>
      </c>
      <c r="N381" s="37"/>
      <c r="O381" s="38"/>
      <c r="P381" s="39">
        <v>0</v>
      </c>
      <c r="Q381" s="39"/>
      <c r="R381" s="54"/>
      <c r="S381" s="32">
        <f t="shared" si="48"/>
        <v>0</v>
      </c>
      <c r="T381" s="40">
        <f t="shared" si="49"/>
        <v>0</v>
      </c>
      <c r="U381" s="41">
        <f t="shared" si="50"/>
        <v>0</v>
      </c>
    </row>
    <row r="382" spans="1:21" ht="14.25">
      <c r="A382" s="14" t="s">
        <v>456</v>
      </c>
      <c r="B382" s="31" t="s">
        <v>19</v>
      </c>
      <c r="C382" s="32" t="s">
        <v>576</v>
      </c>
      <c r="D382" s="191"/>
      <c r="E382" s="192"/>
      <c r="F382" s="33" t="s">
        <v>578</v>
      </c>
      <c r="G382" s="33" t="s">
        <v>580</v>
      </c>
      <c r="H382" s="34">
        <v>0.85</v>
      </c>
      <c r="I382" s="35" t="s">
        <v>24</v>
      </c>
      <c r="J382" s="36">
        <f>+H382/K383</f>
        <v>8.4999999999999992E-2</v>
      </c>
      <c r="K382" s="35">
        <v>1</v>
      </c>
      <c r="L382" s="35">
        <v>24</v>
      </c>
      <c r="M382" s="35">
        <f t="shared" si="52"/>
        <v>24</v>
      </c>
      <c r="N382" s="37"/>
      <c r="O382" s="38"/>
      <c r="P382" s="39">
        <v>0</v>
      </c>
      <c r="Q382" s="39"/>
      <c r="R382" s="54"/>
      <c r="S382" s="32">
        <f t="shared" si="48"/>
        <v>0</v>
      </c>
      <c r="T382" s="40">
        <f t="shared" si="49"/>
        <v>0</v>
      </c>
      <c r="U382" s="41">
        <f t="shared" si="50"/>
        <v>0</v>
      </c>
    </row>
    <row r="383" spans="1:21" ht="14.25">
      <c r="A383" s="14" t="s">
        <v>456</v>
      </c>
      <c r="B383" s="31" t="s">
        <v>19</v>
      </c>
      <c r="C383" s="32" t="s">
        <v>576</v>
      </c>
      <c r="D383" s="191"/>
      <c r="E383" s="192"/>
      <c r="F383" s="33" t="s">
        <v>578</v>
      </c>
      <c r="G383" s="33" t="s">
        <v>581</v>
      </c>
      <c r="H383" s="42">
        <v>0.11</v>
      </c>
      <c r="I383" s="35" t="s">
        <v>147</v>
      </c>
      <c r="J383" s="36">
        <f t="shared" ref="J383:J388" si="58">+H383</f>
        <v>0.11</v>
      </c>
      <c r="K383" s="35">
        <v>10</v>
      </c>
      <c r="L383" s="35">
        <v>24</v>
      </c>
      <c r="M383" s="35">
        <f t="shared" si="52"/>
        <v>240</v>
      </c>
      <c r="N383" s="37"/>
      <c r="O383" s="38"/>
      <c r="P383" s="39">
        <v>0</v>
      </c>
      <c r="Q383" s="39"/>
      <c r="R383" s="54"/>
      <c r="S383" s="32">
        <f t="shared" si="48"/>
        <v>0</v>
      </c>
      <c r="T383" s="40">
        <f t="shared" si="49"/>
        <v>0</v>
      </c>
      <c r="U383" s="41">
        <f t="shared" si="50"/>
        <v>0</v>
      </c>
    </row>
    <row r="384" spans="1:21" ht="14.25">
      <c r="A384" s="14" t="s">
        <v>456</v>
      </c>
      <c r="B384" s="31" t="s">
        <v>19</v>
      </c>
      <c r="C384" s="32" t="s">
        <v>576</v>
      </c>
      <c r="D384" s="191"/>
      <c r="E384" s="192"/>
      <c r="F384" s="33" t="s">
        <v>578</v>
      </c>
      <c r="G384" s="33" t="s">
        <v>570</v>
      </c>
      <c r="H384" s="44">
        <v>0.13500000000000001</v>
      </c>
      <c r="I384" s="62" t="s">
        <v>295</v>
      </c>
      <c r="J384" s="36">
        <f t="shared" si="58"/>
        <v>0.13500000000000001</v>
      </c>
      <c r="K384" s="35">
        <v>10</v>
      </c>
      <c r="L384" s="35">
        <v>24</v>
      </c>
      <c r="M384" s="35">
        <f t="shared" si="52"/>
        <v>240</v>
      </c>
      <c r="N384" s="37"/>
      <c r="O384" s="38"/>
      <c r="P384" s="39">
        <v>0</v>
      </c>
      <c r="Q384" s="39"/>
      <c r="R384" s="54"/>
      <c r="S384" s="32">
        <f t="shared" si="48"/>
        <v>0</v>
      </c>
      <c r="T384" s="40">
        <f t="shared" si="49"/>
        <v>0</v>
      </c>
      <c r="U384" s="41">
        <f t="shared" si="50"/>
        <v>0</v>
      </c>
    </row>
    <row r="385" spans="1:21" ht="14.25">
      <c r="A385" s="14" t="s">
        <v>456</v>
      </c>
      <c r="B385" s="31" t="s">
        <v>19</v>
      </c>
      <c r="C385" s="32" t="s">
        <v>576</v>
      </c>
      <c r="D385" s="191"/>
      <c r="E385" s="192"/>
      <c r="F385" s="33" t="s">
        <v>578</v>
      </c>
      <c r="G385" s="33" t="s">
        <v>582</v>
      </c>
      <c r="H385" s="44"/>
      <c r="I385" s="35" t="s">
        <v>30</v>
      </c>
      <c r="J385" s="36">
        <f t="shared" si="58"/>
        <v>0</v>
      </c>
      <c r="K385" s="35">
        <v>10</v>
      </c>
      <c r="L385" s="35">
        <v>24</v>
      </c>
      <c r="M385" s="35">
        <f t="shared" si="52"/>
        <v>240</v>
      </c>
      <c r="N385" s="37"/>
      <c r="O385" s="38"/>
      <c r="P385" s="39">
        <v>0</v>
      </c>
      <c r="Q385" s="39"/>
      <c r="R385" s="54"/>
      <c r="S385" s="32">
        <f t="shared" si="48"/>
        <v>0</v>
      </c>
      <c r="T385" s="40">
        <f t="shared" si="49"/>
        <v>0</v>
      </c>
      <c r="U385" s="41">
        <f t="shared" si="50"/>
        <v>0</v>
      </c>
    </row>
    <row r="386" spans="1:21" ht="14.25">
      <c r="A386" s="14" t="s">
        <v>456</v>
      </c>
      <c r="B386" s="31" t="s">
        <v>19</v>
      </c>
      <c r="C386" s="32" t="s">
        <v>576</v>
      </c>
      <c r="D386" s="191"/>
      <c r="E386" s="192"/>
      <c r="F386" s="33" t="s">
        <v>578</v>
      </c>
      <c r="G386" s="33" t="s">
        <v>583</v>
      </c>
      <c r="H386" s="44"/>
      <c r="I386" s="35" t="s">
        <v>30</v>
      </c>
      <c r="J386" s="36">
        <f t="shared" si="58"/>
        <v>0</v>
      </c>
      <c r="K386" s="35">
        <v>10</v>
      </c>
      <c r="L386" s="35">
        <v>24</v>
      </c>
      <c r="M386" s="35">
        <f t="shared" si="52"/>
        <v>240</v>
      </c>
      <c r="N386" s="37"/>
      <c r="O386" s="38"/>
      <c r="P386" s="39">
        <v>0</v>
      </c>
      <c r="Q386" s="39"/>
      <c r="R386" s="54"/>
      <c r="S386" s="32">
        <f t="shared" si="48"/>
        <v>0</v>
      </c>
      <c r="T386" s="40">
        <f t="shared" si="49"/>
        <v>0</v>
      </c>
      <c r="U386" s="41">
        <f t="shared" si="50"/>
        <v>0</v>
      </c>
    </row>
    <row r="387" spans="1:21" ht="14.25">
      <c r="A387" s="14" t="s">
        <v>456</v>
      </c>
      <c r="B387" s="31" t="s">
        <v>19</v>
      </c>
      <c r="C387" s="32" t="s">
        <v>576</v>
      </c>
      <c r="D387" s="191"/>
      <c r="E387" s="192"/>
      <c r="F387" s="33" t="s">
        <v>578</v>
      </c>
      <c r="G387" s="33" t="s">
        <v>584</v>
      </c>
      <c r="H387" s="44"/>
      <c r="I387" s="35" t="s">
        <v>30</v>
      </c>
      <c r="J387" s="36">
        <f t="shared" si="58"/>
        <v>0</v>
      </c>
      <c r="K387" s="35">
        <v>10</v>
      </c>
      <c r="L387" s="35">
        <v>24</v>
      </c>
      <c r="M387" s="35">
        <f t="shared" si="52"/>
        <v>240</v>
      </c>
      <c r="N387" s="37"/>
      <c r="O387" s="38"/>
      <c r="P387" s="39">
        <v>0</v>
      </c>
      <c r="Q387" s="39"/>
      <c r="R387" s="54"/>
      <c r="S387" s="32">
        <f t="shared" ref="S387:S450" si="59">SUM(W387:BC387)</f>
        <v>0</v>
      </c>
      <c r="T387" s="40">
        <f t="shared" ref="T387:T450" si="60">SUM(BE387:HT387)</f>
        <v>0</v>
      </c>
      <c r="U387" s="41">
        <f t="shared" ref="U387:U450" si="61">P387+R387+S387-T387-BD387-Q387</f>
        <v>0</v>
      </c>
    </row>
    <row r="388" spans="1:21" ht="14.25">
      <c r="A388" s="14" t="s">
        <v>456</v>
      </c>
      <c r="B388" s="31" t="s">
        <v>19</v>
      </c>
      <c r="C388" s="32" t="s">
        <v>576</v>
      </c>
      <c r="D388" s="191"/>
      <c r="E388" s="192"/>
      <c r="F388" s="33" t="s">
        <v>578</v>
      </c>
      <c r="G388" s="33" t="s">
        <v>585</v>
      </c>
      <c r="H388" s="44"/>
      <c r="I388" s="35" t="s">
        <v>30</v>
      </c>
      <c r="J388" s="36">
        <f t="shared" si="58"/>
        <v>0</v>
      </c>
      <c r="K388" s="35">
        <v>10</v>
      </c>
      <c r="L388" s="35">
        <v>24</v>
      </c>
      <c r="M388" s="35">
        <f t="shared" si="52"/>
        <v>240</v>
      </c>
      <c r="N388" s="37"/>
      <c r="O388" s="38"/>
      <c r="P388" s="39">
        <v>0</v>
      </c>
      <c r="Q388" s="39"/>
      <c r="R388" s="54"/>
      <c r="S388" s="32">
        <f t="shared" si="59"/>
        <v>0</v>
      </c>
      <c r="T388" s="40">
        <f t="shared" si="60"/>
        <v>0</v>
      </c>
      <c r="U388" s="41">
        <f t="shared" si="61"/>
        <v>0</v>
      </c>
    </row>
    <row r="389" spans="1:21" ht="14.25">
      <c r="A389" s="14" t="s">
        <v>54</v>
      </c>
      <c r="B389" s="31" t="s">
        <v>19</v>
      </c>
      <c r="C389" s="32" t="s">
        <v>586</v>
      </c>
      <c r="D389" s="191">
        <v>4978446065012</v>
      </c>
      <c r="E389" s="192" t="s">
        <v>587</v>
      </c>
      <c r="F389" s="33" t="s">
        <v>554</v>
      </c>
      <c r="G389" s="33" t="s">
        <v>588</v>
      </c>
      <c r="H389" s="49">
        <v>4.6399999999999997</v>
      </c>
      <c r="I389" s="35" t="s">
        <v>24</v>
      </c>
      <c r="J389" s="36">
        <f>+H389/M391</f>
        <v>1.9333333333333331E-2</v>
      </c>
      <c r="K389" s="35">
        <v>1</v>
      </c>
      <c r="L389" s="35">
        <v>1</v>
      </c>
      <c r="M389" s="35">
        <f t="shared" si="52"/>
        <v>1</v>
      </c>
      <c r="N389" s="37"/>
      <c r="O389" s="38"/>
      <c r="P389" s="39">
        <v>0</v>
      </c>
      <c r="Q389" s="39"/>
      <c r="R389" s="54"/>
      <c r="S389" s="32">
        <f t="shared" si="59"/>
        <v>0</v>
      </c>
      <c r="T389" s="40">
        <f t="shared" si="60"/>
        <v>0</v>
      </c>
      <c r="U389" s="41">
        <f t="shared" si="61"/>
        <v>0</v>
      </c>
    </row>
    <row r="390" spans="1:21" ht="14.25">
      <c r="A390" s="14" t="s">
        <v>54</v>
      </c>
      <c r="B390" s="31" t="s">
        <v>19</v>
      </c>
      <c r="C390" s="32" t="s">
        <v>586</v>
      </c>
      <c r="D390" s="191"/>
      <c r="E390" s="192"/>
      <c r="F390" s="33" t="s">
        <v>554</v>
      </c>
      <c r="G390" s="33" t="s">
        <v>557</v>
      </c>
      <c r="H390" s="44">
        <v>0.9</v>
      </c>
      <c r="I390" s="35" t="s">
        <v>24</v>
      </c>
      <c r="J390" s="36">
        <f>+H390/K391</f>
        <v>0.09</v>
      </c>
      <c r="K390" s="35">
        <v>1</v>
      </c>
      <c r="L390" s="35">
        <v>24</v>
      </c>
      <c r="M390" s="35">
        <f t="shared" si="52"/>
        <v>24</v>
      </c>
      <c r="N390" s="37"/>
      <c r="O390" s="38"/>
      <c r="P390" s="39">
        <v>5</v>
      </c>
      <c r="Q390" s="39"/>
      <c r="R390" s="54"/>
      <c r="S390" s="32">
        <f t="shared" si="59"/>
        <v>0</v>
      </c>
      <c r="T390" s="40">
        <f t="shared" si="60"/>
        <v>0</v>
      </c>
      <c r="U390" s="41">
        <f t="shared" si="61"/>
        <v>5</v>
      </c>
    </row>
    <row r="391" spans="1:21" ht="14.25">
      <c r="A391" s="14" t="s">
        <v>54</v>
      </c>
      <c r="B391" s="31" t="s">
        <v>19</v>
      </c>
      <c r="C391" s="32" t="s">
        <v>586</v>
      </c>
      <c r="D391" s="191"/>
      <c r="E391" s="192"/>
      <c r="F391" s="33" t="s">
        <v>554</v>
      </c>
      <c r="G391" s="33" t="s">
        <v>570</v>
      </c>
      <c r="H391" s="44">
        <v>0.13500000000000001</v>
      </c>
      <c r="I391" s="62" t="s">
        <v>295</v>
      </c>
      <c r="J391" s="36">
        <f t="shared" ref="J391:J396" si="62">+H391</f>
        <v>0.13500000000000001</v>
      </c>
      <c r="K391" s="35">
        <v>10</v>
      </c>
      <c r="L391" s="35">
        <v>24</v>
      </c>
      <c r="M391" s="35">
        <f t="shared" si="52"/>
        <v>240</v>
      </c>
      <c r="N391" s="37"/>
      <c r="O391" s="38"/>
      <c r="P391" s="39">
        <v>0</v>
      </c>
      <c r="Q391" s="39"/>
      <c r="R391" s="54"/>
      <c r="S391" s="32">
        <f t="shared" si="59"/>
        <v>0</v>
      </c>
      <c r="T391" s="40">
        <f t="shared" si="60"/>
        <v>0</v>
      </c>
      <c r="U391" s="41">
        <f t="shared" si="61"/>
        <v>0</v>
      </c>
    </row>
    <row r="392" spans="1:21" ht="14.25">
      <c r="A392" s="14" t="s">
        <v>54</v>
      </c>
      <c r="B392" s="31" t="s">
        <v>19</v>
      </c>
      <c r="C392" s="32" t="s">
        <v>586</v>
      </c>
      <c r="D392" s="191"/>
      <c r="E392" s="192"/>
      <c r="F392" s="33" t="s">
        <v>554</v>
      </c>
      <c r="G392" s="33" t="s">
        <v>559</v>
      </c>
      <c r="H392" s="42">
        <v>0.10299999999999999</v>
      </c>
      <c r="I392" s="35" t="s">
        <v>147</v>
      </c>
      <c r="J392" s="36">
        <f t="shared" si="62"/>
        <v>0.10299999999999999</v>
      </c>
      <c r="K392" s="35">
        <v>10</v>
      </c>
      <c r="L392" s="35">
        <v>24</v>
      </c>
      <c r="M392" s="35">
        <f t="shared" si="52"/>
        <v>240</v>
      </c>
      <c r="N392" s="37"/>
      <c r="O392" s="38"/>
      <c r="P392" s="39">
        <v>0</v>
      </c>
      <c r="Q392" s="39"/>
      <c r="R392" s="54"/>
      <c r="S392" s="32">
        <f t="shared" si="59"/>
        <v>0</v>
      </c>
      <c r="T392" s="40">
        <f t="shared" si="60"/>
        <v>0</v>
      </c>
      <c r="U392" s="41">
        <f t="shared" si="61"/>
        <v>0</v>
      </c>
    </row>
    <row r="393" spans="1:21" ht="14.25">
      <c r="A393" s="14" t="s">
        <v>54</v>
      </c>
      <c r="B393" s="31" t="s">
        <v>19</v>
      </c>
      <c r="C393" s="32" t="s">
        <v>586</v>
      </c>
      <c r="D393" s="191"/>
      <c r="E393" s="192"/>
      <c r="F393" s="33" t="s">
        <v>554</v>
      </c>
      <c r="G393" s="33" t="s">
        <v>582</v>
      </c>
      <c r="H393" s="44"/>
      <c r="I393" s="35" t="s">
        <v>30</v>
      </c>
      <c r="J393" s="36">
        <f t="shared" si="62"/>
        <v>0</v>
      </c>
      <c r="K393" s="35">
        <v>10</v>
      </c>
      <c r="L393" s="35">
        <v>24</v>
      </c>
      <c r="M393" s="35">
        <f t="shared" si="52"/>
        <v>240</v>
      </c>
      <c r="N393" s="37"/>
      <c r="O393" s="38"/>
      <c r="P393" s="39">
        <v>0</v>
      </c>
      <c r="Q393" s="39"/>
      <c r="R393" s="54"/>
      <c r="S393" s="32">
        <f t="shared" si="59"/>
        <v>0</v>
      </c>
      <c r="T393" s="40">
        <f t="shared" si="60"/>
        <v>0</v>
      </c>
      <c r="U393" s="41">
        <f t="shared" si="61"/>
        <v>0</v>
      </c>
    </row>
    <row r="394" spans="1:21" ht="14.25">
      <c r="A394" s="14" t="s">
        <v>54</v>
      </c>
      <c r="B394" s="31" t="s">
        <v>19</v>
      </c>
      <c r="C394" s="32" t="s">
        <v>586</v>
      </c>
      <c r="D394" s="191"/>
      <c r="E394" s="192"/>
      <c r="F394" s="33" t="s">
        <v>554</v>
      </c>
      <c r="G394" s="33" t="s">
        <v>583</v>
      </c>
      <c r="H394" s="44"/>
      <c r="I394" s="35" t="s">
        <v>30</v>
      </c>
      <c r="J394" s="36">
        <f t="shared" si="62"/>
        <v>0</v>
      </c>
      <c r="K394" s="35">
        <v>10</v>
      </c>
      <c r="L394" s="35">
        <v>24</v>
      </c>
      <c r="M394" s="35">
        <f t="shared" ref="M394:M457" si="63">K394*L394</f>
        <v>240</v>
      </c>
      <c r="N394" s="37"/>
      <c r="O394" s="38"/>
      <c r="P394" s="39">
        <v>0</v>
      </c>
      <c r="Q394" s="39"/>
      <c r="R394" s="54"/>
      <c r="S394" s="32">
        <f t="shared" si="59"/>
        <v>0</v>
      </c>
      <c r="T394" s="40">
        <f t="shared" si="60"/>
        <v>0</v>
      </c>
      <c r="U394" s="41">
        <f t="shared" si="61"/>
        <v>0</v>
      </c>
    </row>
    <row r="395" spans="1:21" ht="14.25">
      <c r="A395" s="14" t="s">
        <v>54</v>
      </c>
      <c r="B395" s="31" t="s">
        <v>19</v>
      </c>
      <c r="C395" s="32" t="s">
        <v>586</v>
      </c>
      <c r="D395" s="191"/>
      <c r="E395" s="192"/>
      <c r="F395" s="33" t="s">
        <v>554</v>
      </c>
      <c r="G395" s="33" t="s">
        <v>584</v>
      </c>
      <c r="H395" s="44"/>
      <c r="I395" s="35" t="s">
        <v>30</v>
      </c>
      <c r="J395" s="36">
        <f t="shared" si="62"/>
        <v>0</v>
      </c>
      <c r="K395" s="35">
        <v>10</v>
      </c>
      <c r="L395" s="35">
        <v>24</v>
      </c>
      <c r="M395" s="35">
        <f t="shared" si="63"/>
        <v>240</v>
      </c>
      <c r="N395" s="37"/>
      <c r="O395" s="38"/>
      <c r="P395" s="39">
        <v>0</v>
      </c>
      <c r="Q395" s="39"/>
      <c r="R395" s="54"/>
      <c r="S395" s="32">
        <f t="shared" si="59"/>
        <v>0</v>
      </c>
      <c r="T395" s="40">
        <f t="shared" si="60"/>
        <v>0</v>
      </c>
      <c r="U395" s="41">
        <f t="shared" si="61"/>
        <v>0</v>
      </c>
    </row>
    <row r="396" spans="1:21" ht="14.25">
      <c r="A396" s="14" t="s">
        <v>54</v>
      </c>
      <c r="B396" s="31" t="s">
        <v>19</v>
      </c>
      <c r="C396" s="32" t="s">
        <v>586</v>
      </c>
      <c r="D396" s="191"/>
      <c r="E396" s="192"/>
      <c r="F396" s="33" t="s">
        <v>554</v>
      </c>
      <c r="G396" s="33" t="s">
        <v>585</v>
      </c>
      <c r="H396" s="44"/>
      <c r="I396" s="35" t="s">
        <v>30</v>
      </c>
      <c r="J396" s="36">
        <f t="shared" si="62"/>
        <v>0</v>
      </c>
      <c r="K396" s="35">
        <v>10</v>
      </c>
      <c r="L396" s="35">
        <v>24</v>
      </c>
      <c r="M396" s="35">
        <f t="shared" si="63"/>
        <v>240</v>
      </c>
      <c r="N396" s="37"/>
      <c r="O396" s="38"/>
      <c r="P396" s="39">
        <v>0</v>
      </c>
      <c r="Q396" s="39"/>
      <c r="R396" s="54"/>
      <c r="S396" s="32">
        <f t="shared" si="59"/>
        <v>0</v>
      </c>
      <c r="T396" s="40">
        <f t="shared" si="60"/>
        <v>0</v>
      </c>
      <c r="U396" s="41">
        <f t="shared" si="61"/>
        <v>0</v>
      </c>
    </row>
    <row r="397" spans="1:21" ht="14.25">
      <c r="A397" s="14" t="s">
        <v>54</v>
      </c>
      <c r="B397" s="31" t="s">
        <v>19</v>
      </c>
      <c r="C397" s="32" t="s">
        <v>589</v>
      </c>
      <c r="D397" s="191">
        <v>4978446502715</v>
      </c>
      <c r="E397" s="192" t="s">
        <v>590</v>
      </c>
      <c r="F397" s="33" t="s">
        <v>591</v>
      </c>
      <c r="G397" s="33" t="s">
        <v>592</v>
      </c>
      <c r="H397" s="49">
        <v>4.6399999999999997</v>
      </c>
      <c r="I397" s="35" t="s">
        <v>24</v>
      </c>
      <c r="J397" s="36">
        <f>+H397/M399</f>
        <v>1.9333333333333331E-2</v>
      </c>
      <c r="K397" s="35">
        <v>1</v>
      </c>
      <c r="L397" s="35">
        <v>1</v>
      </c>
      <c r="M397" s="35">
        <f t="shared" si="63"/>
        <v>1</v>
      </c>
      <c r="N397" s="37"/>
      <c r="O397" s="38"/>
      <c r="P397" s="39">
        <v>0</v>
      </c>
      <c r="Q397" s="39"/>
      <c r="R397" s="54"/>
      <c r="S397" s="32">
        <f t="shared" si="59"/>
        <v>0</v>
      </c>
      <c r="T397" s="40">
        <f t="shared" si="60"/>
        <v>0</v>
      </c>
      <c r="U397" s="41">
        <f t="shared" si="61"/>
        <v>0</v>
      </c>
    </row>
    <row r="398" spans="1:21" ht="14.25">
      <c r="A398" s="14" t="s">
        <v>54</v>
      </c>
      <c r="B398" s="31" t="s">
        <v>19</v>
      </c>
      <c r="C398" s="32" t="s">
        <v>589</v>
      </c>
      <c r="D398" s="191"/>
      <c r="E398" s="192"/>
      <c r="F398" s="33" t="s">
        <v>591</v>
      </c>
      <c r="G398" s="33" t="s">
        <v>593</v>
      </c>
      <c r="H398" s="45">
        <v>0.85</v>
      </c>
      <c r="I398" s="35" t="s">
        <v>24</v>
      </c>
      <c r="J398" s="36">
        <f>+H398/K399</f>
        <v>8.4999999999999992E-2</v>
      </c>
      <c r="K398" s="35">
        <v>1</v>
      </c>
      <c r="L398" s="35">
        <v>24</v>
      </c>
      <c r="M398" s="35">
        <f t="shared" si="63"/>
        <v>24</v>
      </c>
      <c r="N398" s="37"/>
      <c r="O398" s="38"/>
      <c r="P398" s="39">
        <v>7</v>
      </c>
      <c r="Q398" s="39"/>
      <c r="R398" s="54"/>
      <c r="S398" s="32">
        <f t="shared" si="59"/>
        <v>0</v>
      </c>
      <c r="T398" s="40">
        <f t="shared" si="60"/>
        <v>0</v>
      </c>
      <c r="U398" s="41">
        <f t="shared" si="61"/>
        <v>7</v>
      </c>
    </row>
    <row r="399" spans="1:21" ht="14.25">
      <c r="A399" s="14" t="s">
        <v>54</v>
      </c>
      <c r="B399" s="31" t="s">
        <v>19</v>
      </c>
      <c r="C399" s="32" t="s">
        <v>589</v>
      </c>
      <c r="D399" s="191"/>
      <c r="E399" s="192"/>
      <c r="F399" s="33" t="s">
        <v>591</v>
      </c>
      <c r="G399" s="33" t="s">
        <v>570</v>
      </c>
      <c r="H399" s="44">
        <v>0.13500000000000001</v>
      </c>
      <c r="I399" s="62" t="s">
        <v>295</v>
      </c>
      <c r="J399" s="36">
        <f t="shared" ref="J399:J404" si="64">+H399</f>
        <v>0.13500000000000001</v>
      </c>
      <c r="K399" s="35">
        <v>10</v>
      </c>
      <c r="L399" s="35">
        <v>24</v>
      </c>
      <c r="M399" s="35">
        <f t="shared" si="63"/>
        <v>240</v>
      </c>
      <c r="N399" s="37"/>
      <c r="O399" s="38"/>
      <c r="P399" s="39">
        <v>0</v>
      </c>
      <c r="Q399" s="39"/>
      <c r="R399" s="54"/>
      <c r="S399" s="32">
        <f t="shared" si="59"/>
        <v>0</v>
      </c>
      <c r="T399" s="40">
        <f t="shared" si="60"/>
        <v>0</v>
      </c>
      <c r="U399" s="41">
        <f t="shared" si="61"/>
        <v>0</v>
      </c>
    </row>
    <row r="400" spans="1:21" ht="14.25">
      <c r="A400" s="14" t="s">
        <v>54</v>
      </c>
      <c r="B400" s="31" t="s">
        <v>19</v>
      </c>
      <c r="C400" s="32" t="s">
        <v>589</v>
      </c>
      <c r="D400" s="191"/>
      <c r="E400" s="192"/>
      <c r="F400" s="33" t="s">
        <v>591</v>
      </c>
      <c r="G400" s="33" t="s">
        <v>594</v>
      </c>
      <c r="H400" s="38">
        <v>0.11</v>
      </c>
      <c r="I400" s="43" t="s">
        <v>27</v>
      </c>
      <c r="J400" s="36">
        <f t="shared" si="64"/>
        <v>0.11</v>
      </c>
      <c r="K400" s="35">
        <v>10</v>
      </c>
      <c r="L400" s="35">
        <v>24</v>
      </c>
      <c r="M400" s="35">
        <f t="shared" si="63"/>
        <v>240</v>
      </c>
      <c r="N400" s="37"/>
      <c r="O400" s="38"/>
      <c r="P400" s="39">
        <v>0</v>
      </c>
      <c r="Q400" s="39"/>
      <c r="R400" s="54"/>
      <c r="S400" s="32">
        <f t="shared" si="59"/>
        <v>0</v>
      </c>
      <c r="T400" s="40">
        <f t="shared" si="60"/>
        <v>0</v>
      </c>
      <c r="U400" s="41">
        <f t="shared" si="61"/>
        <v>0</v>
      </c>
    </row>
    <row r="401" spans="1:21" ht="14.25">
      <c r="A401" s="14" t="s">
        <v>54</v>
      </c>
      <c r="B401" s="31" t="s">
        <v>19</v>
      </c>
      <c r="C401" s="32" t="s">
        <v>589</v>
      </c>
      <c r="D401" s="191"/>
      <c r="E401" s="192"/>
      <c r="F401" s="33" t="s">
        <v>591</v>
      </c>
      <c r="G401" s="33" t="s">
        <v>595</v>
      </c>
      <c r="H401" s="35"/>
      <c r="I401" s="35" t="s">
        <v>30</v>
      </c>
      <c r="J401" s="36">
        <f t="shared" si="64"/>
        <v>0</v>
      </c>
      <c r="K401" s="35">
        <v>10</v>
      </c>
      <c r="L401" s="35">
        <v>24</v>
      </c>
      <c r="M401" s="35">
        <f t="shared" si="63"/>
        <v>240</v>
      </c>
      <c r="N401" s="37"/>
      <c r="O401" s="38"/>
      <c r="P401" s="39">
        <v>0</v>
      </c>
      <c r="Q401" s="39"/>
      <c r="R401" s="54"/>
      <c r="S401" s="32">
        <f t="shared" si="59"/>
        <v>0</v>
      </c>
      <c r="T401" s="40">
        <f t="shared" si="60"/>
        <v>0</v>
      </c>
      <c r="U401" s="41">
        <f t="shared" si="61"/>
        <v>0</v>
      </c>
    </row>
    <row r="402" spans="1:21" ht="14.25">
      <c r="A402" s="14" t="s">
        <v>54</v>
      </c>
      <c r="B402" s="31" t="s">
        <v>19</v>
      </c>
      <c r="C402" s="32" t="s">
        <v>589</v>
      </c>
      <c r="D402" s="191"/>
      <c r="E402" s="192"/>
      <c r="F402" s="33" t="s">
        <v>591</v>
      </c>
      <c r="G402" s="33" t="s">
        <v>596</v>
      </c>
      <c r="H402" s="35"/>
      <c r="I402" s="35" t="s">
        <v>30</v>
      </c>
      <c r="J402" s="36">
        <f t="shared" si="64"/>
        <v>0</v>
      </c>
      <c r="K402" s="35">
        <v>10</v>
      </c>
      <c r="L402" s="35">
        <v>24</v>
      </c>
      <c r="M402" s="35">
        <f t="shared" si="63"/>
        <v>240</v>
      </c>
      <c r="N402" s="37"/>
      <c r="O402" s="38"/>
      <c r="P402" s="39">
        <v>0</v>
      </c>
      <c r="Q402" s="39"/>
      <c r="R402" s="54"/>
      <c r="S402" s="32">
        <f t="shared" si="59"/>
        <v>0</v>
      </c>
      <c r="T402" s="40">
        <f t="shared" si="60"/>
        <v>0</v>
      </c>
      <c r="U402" s="41">
        <f t="shared" si="61"/>
        <v>0</v>
      </c>
    </row>
    <row r="403" spans="1:21" ht="14.25">
      <c r="A403" s="14" t="s">
        <v>54</v>
      </c>
      <c r="B403" s="31" t="s">
        <v>19</v>
      </c>
      <c r="C403" s="32" t="s">
        <v>589</v>
      </c>
      <c r="D403" s="191"/>
      <c r="E403" s="192"/>
      <c r="F403" s="33" t="s">
        <v>591</v>
      </c>
      <c r="G403" s="33" t="s">
        <v>597</v>
      </c>
      <c r="H403" s="35"/>
      <c r="I403" s="35" t="s">
        <v>30</v>
      </c>
      <c r="J403" s="36">
        <f t="shared" si="64"/>
        <v>0</v>
      </c>
      <c r="K403" s="35">
        <v>10</v>
      </c>
      <c r="L403" s="35">
        <v>24</v>
      </c>
      <c r="M403" s="35">
        <f t="shared" si="63"/>
        <v>240</v>
      </c>
      <c r="N403" s="37"/>
      <c r="O403" s="38"/>
      <c r="P403" s="39">
        <v>0</v>
      </c>
      <c r="Q403" s="39"/>
      <c r="R403" s="54"/>
      <c r="S403" s="32">
        <f t="shared" si="59"/>
        <v>0</v>
      </c>
      <c r="T403" s="40">
        <f t="shared" si="60"/>
        <v>0</v>
      </c>
      <c r="U403" s="41">
        <f t="shared" si="61"/>
        <v>0</v>
      </c>
    </row>
    <row r="404" spans="1:21" ht="14.25">
      <c r="A404" s="14" t="s">
        <v>54</v>
      </c>
      <c r="B404" s="31" t="s">
        <v>19</v>
      </c>
      <c r="C404" s="32" t="s">
        <v>589</v>
      </c>
      <c r="D404" s="191"/>
      <c r="E404" s="192"/>
      <c r="F404" s="33" t="s">
        <v>591</v>
      </c>
      <c r="G404" s="33" t="s">
        <v>598</v>
      </c>
      <c r="H404" s="35"/>
      <c r="I404" s="35" t="s">
        <v>30</v>
      </c>
      <c r="J404" s="36">
        <f t="shared" si="64"/>
        <v>0</v>
      </c>
      <c r="K404" s="35">
        <v>10</v>
      </c>
      <c r="L404" s="35">
        <v>24</v>
      </c>
      <c r="M404" s="35">
        <f t="shared" si="63"/>
        <v>240</v>
      </c>
      <c r="N404" s="37"/>
      <c r="O404" s="38"/>
      <c r="P404" s="39">
        <v>0</v>
      </c>
      <c r="Q404" s="39"/>
      <c r="R404" s="54"/>
      <c r="S404" s="32">
        <f t="shared" si="59"/>
        <v>0</v>
      </c>
      <c r="T404" s="40">
        <f t="shared" si="60"/>
        <v>0</v>
      </c>
      <c r="U404" s="41">
        <f t="shared" si="61"/>
        <v>0</v>
      </c>
    </row>
    <row r="405" spans="1:21" ht="14.25">
      <c r="A405" s="14" t="s">
        <v>54</v>
      </c>
      <c r="B405" s="31" t="s">
        <v>19</v>
      </c>
      <c r="C405" s="32" t="s">
        <v>599</v>
      </c>
      <c r="D405" s="191">
        <v>4978446502623</v>
      </c>
      <c r="E405" s="192" t="s">
        <v>600</v>
      </c>
      <c r="F405" s="33" t="s">
        <v>601</v>
      </c>
      <c r="G405" s="33" t="s">
        <v>602</v>
      </c>
      <c r="H405" s="63">
        <v>9.85</v>
      </c>
      <c r="I405" s="32" t="s">
        <v>24</v>
      </c>
      <c r="J405" s="36">
        <f>+H405/M407</f>
        <v>4.1041666666666664E-2</v>
      </c>
      <c r="K405" s="35">
        <v>1</v>
      </c>
      <c r="L405" s="35">
        <v>1</v>
      </c>
      <c r="M405" s="35">
        <f t="shared" si="63"/>
        <v>1</v>
      </c>
      <c r="N405" s="37"/>
      <c r="O405" s="38"/>
      <c r="P405" s="39">
        <v>51</v>
      </c>
      <c r="Q405" s="39"/>
      <c r="R405" s="54"/>
      <c r="S405" s="32">
        <f t="shared" si="59"/>
        <v>0</v>
      </c>
      <c r="T405" s="40">
        <f t="shared" si="60"/>
        <v>0</v>
      </c>
      <c r="U405" s="41">
        <f t="shared" si="61"/>
        <v>51</v>
      </c>
    </row>
    <row r="406" spans="1:21" ht="14.25">
      <c r="A406" s="14" t="s">
        <v>54</v>
      </c>
      <c r="B406" s="31" t="s">
        <v>19</v>
      </c>
      <c r="C406" s="32" t="s">
        <v>599</v>
      </c>
      <c r="D406" s="191"/>
      <c r="E406" s="192"/>
      <c r="F406" s="33" t="s">
        <v>601</v>
      </c>
      <c r="G406" s="33" t="s">
        <v>603</v>
      </c>
      <c r="H406" s="48">
        <v>0.76</v>
      </c>
      <c r="I406" s="32" t="s">
        <v>24</v>
      </c>
      <c r="J406" s="36">
        <f>+H406/K407</f>
        <v>7.5999999999999998E-2</v>
      </c>
      <c r="K406" s="35">
        <v>1</v>
      </c>
      <c r="L406" s="35">
        <v>24</v>
      </c>
      <c r="M406" s="35">
        <f t="shared" si="63"/>
        <v>24</v>
      </c>
      <c r="N406" s="37"/>
      <c r="O406" s="38"/>
      <c r="P406" s="39">
        <v>1228</v>
      </c>
      <c r="Q406" s="39"/>
      <c r="R406" s="54"/>
      <c r="S406" s="32">
        <f t="shared" si="59"/>
        <v>0</v>
      </c>
      <c r="T406" s="40">
        <f t="shared" si="60"/>
        <v>0</v>
      </c>
      <c r="U406" s="41">
        <f t="shared" si="61"/>
        <v>1228</v>
      </c>
    </row>
    <row r="407" spans="1:21" ht="14.25">
      <c r="A407" s="14" t="s">
        <v>54</v>
      </c>
      <c r="B407" s="31" t="s">
        <v>19</v>
      </c>
      <c r="C407" s="32" t="s">
        <v>599</v>
      </c>
      <c r="D407" s="191"/>
      <c r="E407" s="192"/>
      <c r="F407" s="33" t="s">
        <v>601</v>
      </c>
      <c r="G407" s="33" t="s">
        <v>604</v>
      </c>
      <c r="H407" s="42">
        <v>0.13</v>
      </c>
      <c r="I407" s="43" t="s">
        <v>27</v>
      </c>
      <c r="J407" s="36">
        <f t="shared" ref="J407:J411" si="65">+H407</f>
        <v>0.13</v>
      </c>
      <c r="K407" s="35">
        <v>10</v>
      </c>
      <c r="L407" s="35">
        <v>24</v>
      </c>
      <c r="M407" s="35">
        <f t="shared" si="63"/>
        <v>240</v>
      </c>
      <c r="N407" s="37"/>
      <c r="O407" s="38"/>
      <c r="P407" s="39">
        <v>11600</v>
      </c>
      <c r="Q407" s="39"/>
      <c r="R407" s="54"/>
      <c r="S407" s="32">
        <f t="shared" si="59"/>
        <v>0</v>
      </c>
      <c r="T407" s="40">
        <f t="shared" si="60"/>
        <v>0</v>
      </c>
      <c r="U407" s="41">
        <f t="shared" si="61"/>
        <v>11600</v>
      </c>
    </row>
    <row r="408" spans="1:21" ht="14.25">
      <c r="A408" s="14" t="s">
        <v>54</v>
      </c>
      <c r="B408" s="31" t="s">
        <v>19</v>
      </c>
      <c r="C408" s="32" t="s">
        <v>599</v>
      </c>
      <c r="D408" s="191"/>
      <c r="E408" s="192"/>
      <c r="F408" s="33" t="s">
        <v>601</v>
      </c>
      <c r="G408" s="33" t="s">
        <v>605</v>
      </c>
      <c r="H408" s="44">
        <v>0.155</v>
      </c>
      <c r="I408" s="62" t="s">
        <v>295</v>
      </c>
      <c r="J408" s="36">
        <f t="shared" si="65"/>
        <v>0.155</v>
      </c>
      <c r="K408" s="35">
        <v>10</v>
      </c>
      <c r="L408" s="35">
        <v>24</v>
      </c>
      <c r="M408" s="35">
        <f t="shared" si="63"/>
        <v>240</v>
      </c>
      <c r="N408" s="37"/>
      <c r="O408" s="38"/>
      <c r="P408" s="39">
        <v>0</v>
      </c>
      <c r="Q408" s="39"/>
      <c r="R408" s="54"/>
      <c r="S408" s="32">
        <f t="shared" si="59"/>
        <v>0</v>
      </c>
      <c r="T408" s="40">
        <f t="shared" si="60"/>
        <v>0</v>
      </c>
      <c r="U408" s="41">
        <f t="shared" si="61"/>
        <v>0</v>
      </c>
    </row>
    <row r="409" spans="1:21" ht="14.25">
      <c r="A409" s="14" t="s">
        <v>54</v>
      </c>
      <c r="B409" s="31" t="s">
        <v>19</v>
      </c>
      <c r="C409" s="32" t="s">
        <v>599</v>
      </c>
      <c r="D409" s="191"/>
      <c r="E409" s="192"/>
      <c r="F409" s="33" t="s">
        <v>601</v>
      </c>
      <c r="G409" s="33" t="s">
        <v>606</v>
      </c>
      <c r="H409" s="44"/>
      <c r="I409" s="35" t="s">
        <v>30</v>
      </c>
      <c r="J409" s="36">
        <f t="shared" si="65"/>
        <v>0</v>
      </c>
      <c r="K409" s="35">
        <v>10</v>
      </c>
      <c r="L409" s="35">
        <v>24</v>
      </c>
      <c r="M409" s="35">
        <f t="shared" si="63"/>
        <v>240</v>
      </c>
      <c r="N409" s="37"/>
      <c r="O409" s="38"/>
      <c r="P409" s="39">
        <v>0</v>
      </c>
      <c r="Q409" s="39"/>
      <c r="R409" s="54"/>
      <c r="S409" s="32">
        <f t="shared" si="59"/>
        <v>0</v>
      </c>
      <c r="T409" s="40">
        <f t="shared" si="60"/>
        <v>0</v>
      </c>
      <c r="U409" s="41">
        <f t="shared" si="61"/>
        <v>0</v>
      </c>
    </row>
    <row r="410" spans="1:21" ht="14.25">
      <c r="A410" s="14" t="s">
        <v>54</v>
      </c>
      <c r="B410" s="31" t="s">
        <v>19</v>
      </c>
      <c r="C410" s="32" t="s">
        <v>599</v>
      </c>
      <c r="D410" s="191"/>
      <c r="E410" s="192"/>
      <c r="F410" s="33" t="s">
        <v>601</v>
      </c>
      <c r="G410" s="33" t="s">
        <v>607</v>
      </c>
      <c r="H410" s="44"/>
      <c r="I410" s="35" t="s">
        <v>30</v>
      </c>
      <c r="J410" s="36">
        <f t="shared" si="65"/>
        <v>0</v>
      </c>
      <c r="K410" s="35">
        <v>10</v>
      </c>
      <c r="L410" s="35">
        <v>24</v>
      </c>
      <c r="M410" s="35">
        <f t="shared" si="63"/>
        <v>240</v>
      </c>
      <c r="N410" s="37"/>
      <c r="O410" s="38"/>
      <c r="P410" s="39">
        <v>0</v>
      </c>
      <c r="Q410" s="39"/>
      <c r="R410" s="54"/>
      <c r="S410" s="32">
        <f t="shared" si="59"/>
        <v>0</v>
      </c>
      <c r="T410" s="40">
        <f t="shared" si="60"/>
        <v>0</v>
      </c>
      <c r="U410" s="41">
        <f t="shared" si="61"/>
        <v>0</v>
      </c>
    </row>
    <row r="411" spans="1:21" ht="14.25">
      <c r="A411" s="14" t="s">
        <v>54</v>
      </c>
      <c r="B411" s="31" t="s">
        <v>19</v>
      </c>
      <c r="C411" s="32" t="s">
        <v>599</v>
      </c>
      <c r="D411" s="191"/>
      <c r="E411" s="192"/>
      <c r="F411" s="33" t="s">
        <v>601</v>
      </c>
      <c r="G411" s="33" t="s">
        <v>608</v>
      </c>
      <c r="H411" s="44"/>
      <c r="I411" s="35" t="s">
        <v>30</v>
      </c>
      <c r="J411" s="36">
        <f t="shared" si="65"/>
        <v>0</v>
      </c>
      <c r="K411" s="35">
        <v>10</v>
      </c>
      <c r="L411" s="35">
        <v>24</v>
      </c>
      <c r="M411" s="35">
        <f t="shared" si="63"/>
        <v>240</v>
      </c>
      <c r="N411" s="37"/>
      <c r="O411" s="38"/>
      <c r="P411" s="39">
        <v>0</v>
      </c>
      <c r="Q411" s="39"/>
      <c r="R411" s="54"/>
      <c r="S411" s="32">
        <f t="shared" si="59"/>
        <v>0</v>
      </c>
      <c r="T411" s="40">
        <f t="shared" si="60"/>
        <v>0</v>
      </c>
      <c r="U411" s="41">
        <f t="shared" si="61"/>
        <v>0</v>
      </c>
    </row>
    <row r="412" spans="1:21" ht="14.25">
      <c r="A412" s="14" t="s">
        <v>179</v>
      </c>
      <c r="B412" s="31" t="s">
        <v>19</v>
      </c>
      <c r="C412" s="72" t="s">
        <v>609</v>
      </c>
      <c r="D412" s="191">
        <v>4947879522607</v>
      </c>
      <c r="E412" s="192" t="s">
        <v>610</v>
      </c>
      <c r="F412" s="33" t="s">
        <v>611</v>
      </c>
      <c r="G412" s="33" t="s">
        <v>612</v>
      </c>
      <c r="H412" s="63">
        <v>8.6199999999999992</v>
      </c>
      <c r="I412" s="32" t="s">
        <v>24</v>
      </c>
      <c r="J412" s="36">
        <f>+H412/M415</f>
        <v>3.5916666666666666E-2</v>
      </c>
      <c r="K412" s="35">
        <v>1</v>
      </c>
      <c r="L412" s="35">
        <v>1</v>
      </c>
      <c r="M412" s="35">
        <f t="shared" si="63"/>
        <v>1</v>
      </c>
      <c r="N412" s="37"/>
      <c r="O412" s="38"/>
      <c r="P412" s="39">
        <v>65</v>
      </c>
      <c r="Q412" s="39"/>
      <c r="R412" s="54"/>
      <c r="S412" s="32">
        <f t="shared" si="59"/>
        <v>0</v>
      </c>
      <c r="T412" s="40">
        <f t="shared" si="60"/>
        <v>0</v>
      </c>
      <c r="U412" s="41">
        <f t="shared" si="61"/>
        <v>65</v>
      </c>
    </row>
    <row r="413" spans="1:21" ht="14.25">
      <c r="A413" s="14" t="s">
        <v>179</v>
      </c>
      <c r="B413" s="31" t="s">
        <v>19</v>
      </c>
      <c r="C413" s="72" t="s">
        <v>609</v>
      </c>
      <c r="D413" s="191"/>
      <c r="E413" s="192"/>
      <c r="F413" s="33" t="s">
        <v>611</v>
      </c>
      <c r="G413" s="33" t="s">
        <v>613</v>
      </c>
      <c r="H413" s="48">
        <v>0.94</v>
      </c>
      <c r="I413" s="32" t="s">
        <v>24</v>
      </c>
      <c r="J413" s="36">
        <f>+H413/K414</f>
        <v>9.4E-2</v>
      </c>
      <c r="K413" s="35">
        <v>1</v>
      </c>
      <c r="L413" s="35">
        <v>24</v>
      </c>
      <c r="M413" s="35">
        <f t="shared" si="63"/>
        <v>24</v>
      </c>
      <c r="N413" s="37"/>
      <c r="O413" s="38"/>
      <c r="P413" s="39">
        <v>1560</v>
      </c>
      <c r="Q413" s="39"/>
      <c r="R413" s="54"/>
      <c r="S413" s="32">
        <f t="shared" si="59"/>
        <v>0</v>
      </c>
      <c r="T413" s="40">
        <f t="shared" si="60"/>
        <v>0</v>
      </c>
      <c r="U413" s="41">
        <f t="shared" si="61"/>
        <v>1560</v>
      </c>
    </row>
    <row r="414" spans="1:21" ht="14.25">
      <c r="A414" s="14" t="s">
        <v>179</v>
      </c>
      <c r="B414" s="31" t="s">
        <v>19</v>
      </c>
      <c r="C414" s="72" t="s">
        <v>609</v>
      </c>
      <c r="D414" s="191"/>
      <c r="E414" s="192"/>
      <c r="F414" s="33" t="s">
        <v>611</v>
      </c>
      <c r="G414" s="33" t="s">
        <v>614</v>
      </c>
      <c r="H414" s="42">
        <v>6.3E-2</v>
      </c>
      <c r="I414" s="35" t="s">
        <v>493</v>
      </c>
      <c r="J414" s="36">
        <f t="shared" ref="J414:J418" si="66">+H414</f>
        <v>6.3E-2</v>
      </c>
      <c r="K414" s="35">
        <v>10</v>
      </c>
      <c r="L414" s="35">
        <v>24</v>
      </c>
      <c r="M414" s="35">
        <f t="shared" si="63"/>
        <v>240</v>
      </c>
      <c r="N414" s="37"/>
      <c r="O414" s="38"/>
      <c r="P414" s="39">
        <v>15600</v>
      </c>
      <c r="Q414" s="39"/>
      <c r="R414" s="54"/>
      <c r="S414" s="32">
        <f t="shared" si="59"/>
        <v>0</v>
      </c>
      <c r="T414" s="40">
        <f t="shared" si="60"/>
        <v>0</v>
      </c>
      <c r="U414" s="41">
        <f t="shared" si="61"/>
        <v>15600</v>
      </c>
    </row>
    <row r="415" spans="1:21" ht="14.25">
      <c r="A415" s="14" t="s">
        <v>179</v>
      </c>
      <c r="B415" s="31" t="s">
        <v>19</v>
      </c>
      <c r="C415" s="72" t="s">
        <v>609</v>
      </c>
      <c r="D415" s="191"/>
      <c r="E415" s="192"/>
      <c r="F415" s="33" t="s">
        <v>611</v>
      </c>
      <c r="G415" s="33" t="s">
        <v>605</v>
      </c>
      <c r="H415" s="44">
        <v>0.155</v>
      </c>
      <c r="I415" s="62" t="s">
        <v>295</v>
      </c>
      <c r="J415" s="36">
        <f t="shared" si="66"/>
        <v>0.155</v>
      </c>
      <c r="K415" s="35">
        <v>10</v>
      </c>
      <c r="L415" s="35">
        <v>24</v>
      </c>
      <c r="M415" s="35">
        <f t="shared" si="63"/>
        <v>240</v>
      </c>
      <c r="N415" s="37"/>
      <c r="O415" s="38"/>
      <c r="P415" s="39">
        <v>0</v>
      </c>
      <c r="Q415" s="39"/>
      <c r="R415" s="54"/>
      <c r="S415" s="32">
        <f t="shared" si="59"/>
        <v>0</v>
      </c>
      <c r="T415" s="40">
        <f t="shared" si="60"/>
        <v>0</v>
      </c>
      <c r="U415" s="41">
        <f t="shared" si="61"/>
        <v>0</v>
      </c>
    </row>
    <row r="416" spans="1:21" ht="14.25">
      <c r="A416" s="14" t="s">
        <v>179</v>
      </c>
      <c r="B416" s="31" t="s">
        <v>19</v>
      </c>
      <c r="C416" s="72" t="s">
        <v>609</v>
      </c>
      <c r="D416" s="191"/>
      <c r="E416" s="192"/>
      <c r="F416" s="33" t="s">
        <v>611</v>
      </c>
      <c r="G416" s="33" t="s">
        <v>606</v>
      </c>
      <c r="H416" s="44"/>
      <c r="I416" s="35" t="s">
        <v>30</v>
      </c>
      <c r="J416" s="36">
        <f t="shared" si="66"/>
        <v>0</v>
      </c>
      <c r="K416" s="35">
        <v>10</v>
      </c>
      <c r="L416" s="35">
        <v>24</v>
      </c>
      <c r="M416" s="35">
        <f t="shared" si="63"/>
        <v>240</v>
      </c>
      <c r="N416" s="37"/>
      <c r="O416" s="38"/>
      <c r="P416" s="39">
        <v>0</v>
      </c>
      <c r="Q416" s="39"/>
      <c r="R416" s="54"/>
      <c r="S416" s="32">
        <f t="shared" si="59"/>
        <v>0</v>
      </c>
      <c r="T416" s="40">
        <f t="shared" si="60"/>
        <v>0</v>
      </c>
      <c r="U416" s="41">
        <f t="shared" si="61"/>
        <v>0</v>
      </c>
    </row>
    <row r="417" spans="1:21" ht="14.25">
      <c r="A417" s="14" t="s">
        <v>179</v>
      </c>
      <c r="B417" s="31" t="s">
        <v>19</v>
      </c>
      <c r="C417" s="72" t="s">
        <v>609</v>
      </c>
      <c r="D417" s="191"/>
      <c r="E417" s="192"/>
      <c r="F417" s="33" t="s">
        <v>611</v>
      </c>
      <c r="G417" s="33" t="s">
        <v>607</v>
      </c>
      <c r="H417" s="44"/>
      <c r="I417" s="35" t="s">
        <v>30</v>
      </c>
      <c r="J417" s="36">
        <f t="shared" si="66"/>
        <v>0</v>
      </c>
      <c r="K417" s="35">
        <v>10</v>
      </c>
      <c r="L417" s="35">
        <v>24</v>
      </c>
      <c r="M417" s="35">
        <f t="shared" si="63"/>
        <v>240</v>
      </c>
      <c r="N417" s="37"/>
      <c r="O417" s="38"/>
      <c r="P417" s="39">
        <v>0</v>
      </c>
      <c r="Q417" s="39"/>
      <c r="R417" s="54"/>
      <c r="S417" s="32">
        <f t="shared" si="59"/>
        <v>0</v>
      </c>
      <c r="T417" s="40">
        <f t="shared" si="60"/>
        <v>0</v>
      </c>
      <c r="U417" s="41">
        <f t="shared" si="61"/>
        <v>0</v>
      </c>
    </row>
    <row r="418" spans="1:21" ht="14.25">
      <c r="A418" s="14" t="s">
        <v>179</v>
      </c>
      <c r="B418" s="31" t="s">
        <v>19</v>
      </c>
      <c r="C418" s="72" t="s">
        <v>609</v>
      </c>
      <c r="D418" s="191"/>
      <c r="E418" s="192"/>
      <c r="F418" s="33" t="s">
        <v>611</v>
      </c>
      <c r="G418" s="33" t="s">
        <v>608</v>
      </c>
      <c r="H418" s="44"/>
      <c r="I418" s="35" t="s">
        <v>30</v>
      </c>
      <c r="J418" s="36">
        <f t="shared" si="66"/>
        <v>0</v>
      </c>
      <c r="K418" s="35">
        <v>10</v>
      </c>
      <c r="L418" s="35">
        <v>24</v>
      </c>
      <c r="M418" s="35">
        <f t="shared" si="63"/>
        <v>240</v>
      </c>
      <c r="N418" s="37"/>
      <c r="O418" s="38"/>
      <c r="P418" s="39">
        <v>0</v>
      </c>
      <c r="Q418" s="39"/>
      <c r="R418" s="54"/>
      <c r="S418" s="32">
        <f t="shared" si="59"/>
        <v>0</v>
      </c>
      <c r="T418" s="40">
        <f t="shared" si="60"/>
        <v>0</v>
      </c>
      <c r="U418" s="41">
        <f t="shared" si="61"/>
        <v>0</v>
      </c>
    </row>
    <row r="419" spans="1:21" ht="14.25">
      <c r="A419" s="14" t="s">
        <v>54</v>
      </c>
      <c r="B419" s="31" t="s">
        <v>19</v>
      </c>
      <c r="C419" s="32" t="s">
        <v>615</v>
      </c>
      <c r="D419" s="191">
        <v>4978446065029</v>
      </c>
      <c r="E419" s="192" t="s">
        <v>616</v>
      </c>
      <c r="F419" s="33" t="s">
        <v>601</v>
      </c>
      <c r="G419" s="33" t="s">
        <v>602</v>
      </c>
      <c r="H419" s="49">
        <v>5.65</v>
      </c>
      <c r="I419" s="35" t="s">
        <v>24</v>
      </c>
      <c r="J419" s="36">
        <f>+H419/M421</f>
        <v>2.3541666666666669E-2</v>
      </c>
      <c r="K419" s="35">
        <v>1</v>
      </c>
      <c r="L419" s="35">
        <v>1</v>
      </c>
      <c r="M419" s="35">
        <f t="shared" si="63"/>
        <v>1</v>
      </c>
      <c r="N419" s="37"/>
      <c r="O419" s="38"/>
      <c r="P419" s="39">
        <v>0</v>
      </c>
      <c r="Q419" s="39"/>
      <c r="R419" s="54"/>
      <c r="S419" s="32">
        <f t="shared" si="59"/>
        <v>0</v>
      </c>
      <c r="T419" s="40">
        <f t="shared" si="60"/>
        <v>0</v>
      </c>
      <c r="U419" s="41">
        <f t="shared" si="61"/>
        <v>0</v>
      </c>
    </row>
    <row r="420" spans="1:21" ht="14.25">
      <c r="A420" s="14" t="s">
        <v>54</v>
      </c>
      <c r="B420" s="31" t="s">
        <v>19</v>
      </c>
      <c r="C420" s="32" t="s">
        <v>615</v>
      </c>
      <c r="D420" s="191"/>
      <c r="E420" s="192"/>
      <c r="F420" s="33" t="s">
        <v>601</v>
      </c>
      <c r="G420" s="33" t="s">
        <v>603</v>
      </c>
      <c r="H420" s="49">
        <v>0.76</v>
      </c>
      <c r="I420" s="35" t="s">
        <v>24</v>
      </c>
      <c r="J420" s="36">
        <f>+H420/K421</f>
        <v>7.5999999999999998E-2</v>
      </c>
      <c r="K420" s="35">
        <v>1</v>
      </c>
      <c r="L420" s="35">
        <v>24</v>
      </c>
      <c r="M420" s="35">
        <f t="shared" si="63"/>
        <v>24</v>
      </c>
      <c r="N420" s="37"/>
      <c r="O420" s="38"/>
      <c r="P420" s="39">
        <v>0</v>
      </c>
      <c r="Q420" s="39"/>
      <c r="R420" s="54"/>
      <c r="S420" s="32">
        <f t="shared" si="59"/>
        <v>0</v>
      </c>
      <c r="T420" s="40">
        <f t="shared" si="60"/>
        <v>0</v>
      </c>
      <c r="U420" s="41">
        <f t="shared" si="61"/>
        <v>0</v>
      </c>
    </row>
    <row r="421" spans="1:21" ht="14.25">
      <c r="A421" s="14" t="s">
        <v>54</v>
      </c>
      <c r="B421" s="31" t="s">
        <v>19</v>
      </c>
      <c r="C421" s="32" t="s">
        <v>615</v>
      </c>
      <c r="D421" s="191"/>
      <c r="E421" s="192"/>
      <c r="F421" s="33" t="s">
        <v>601</v>
      </c>
      <c r="G421" s="33" t="s">
        <v>604</v>
      </c>
      <c r="H421" s="42">
        <v>0.11</v>
      </c>
      <c r="I421" s="35" t="s">
        <v>147</v>
      </c>
      <c r="J421" s="36">
        <f t="shared" ref="J421:J425" si="67">+H421</f>
        <v>0.11</v>
      </c>
      <c r="K421" s="35">
        <v>10</v>
      </c>
      <c r="L421" s="35">
        <v>24</v>
      </c>
      <c r="M421" s="35">
        <f t="shared" si="63"/>
        <v>240</v>
      </c>
      <c r="N421" s="37"/>
      <c r="O421" s="38"/>
      <c r="P421" s="39">
        <v>0</v>
      </c>
      <c r="Q421" s="39"/>
      <c r="R421" s="54"/>
      <c r="S421" s="32">
        <f t="shared" si="59"/>
        <v>0</v>
      </c>
      <c r="T421" s="40">
        <f t="shared" si="60"/>
        <v>0</v>
      </c>
      <c r="U421" s="41">
        <f t="shared" si="61"/>
        <v>0</v>
      </c>
    </row>
    <row r="422" spans="1:21" ht="14.25">
      <c r="A422" s="14" t="s">
        <v>54</v>
      </c>
      <c r="B422" s="31" t="s">
        <v>19</v>
      </c>
      <c r="C422" s="32" t="s">
        <v>615</v>
      </c>
      <c r="D422" s="191"/>
      <c r="E422" s="192"/>
      <c r="F422" s="33" t="s">
        <v>601</v>
      </c>
      <c r="G422" s="33" t="s">
        <v>605</v>
      </c>
      <c r="H422" s="44">
        <v>0.155</v>
      </c>
      <c r="I422" s="62" t="s">
        <v>295</v>
      </c>
      <c r="J422" s="36">
        <f t="shared" si="67"/>
        <v>0.155</v>
      </c>
      <c r="K422" s="35">
        <v>10</v>
      </c>
      <c r="L422" s="35">
        <v>24</v>
      </c>
      <c r="M422" s="35">
        <f t="shared" si="63"/>
        <v>240</v>
      </c>
      <c r="N422" s="37"/>
      <c r="O422" s="38"/>
      <c r="P422" s="39">
        <v>0</v>
      </c>
      <c r="Q422" s="39"/>
      <c r="R422" s="54"/>
      <c r="S422" s="32">
        <f t="shared" si="59"/>
        <v>0</v>
      </c>
      <c r="T422" s="40">
        <f t="shared" si="60"/>
        <v>0</v>
      </c>
      <c r="U422" s="41">
        <f t="shared" si="61"/>
        <v>0</v>
      </c>
    </row>
    <row r="423" spans="1:21" ht="14.25">
      <c r="A423" s="14" t="s">
        <v>54</v>
      </c>
      <c r="B423" s="31" t="s">
        <v>19</v>
      </c>
      <c r="C423" s="32" t="s">
        <v>615</v>
      </c>
      <c r="D423" s="191"/>
      <c r="E423" s="192"/>
      <c r="F423" s="33" t="s">
        <v>601</v>
      </c>
      <c r="G423" s="33" t="s">
        <v>606</v>
      </c>
      <c r="H423" s="44"/>
      <c r="I423" s="35" t="s">
        <v>30</v>
      </c>
      <c r="J423" s="36">
        <f t="shared" si="67"/>
        <v>0</v>
      </c>
      <c r="K423" s="35">
        <v>10</v>
      </c>
      <c r="L423" s="35">
        <v>24</v>
      </c>
      <c r="M423" s="35">
        <f t="shared" si="63"/>
        <v>240</v>
      </c>
      <c r="N423" s="37"/>
      <c r="O423" s="38"/>
      <c r="P423" s="39">
        <v>0</v>
      </c>
      <c r="Q423" s="39"/>
      <c r="R423" s="54"/>
      <c r="S423" s="32">
        <f t="shared" si="59"/>
        <v>0</v>
      </c>
      <c r="T423" s="40">
        <f t="shared" si="60"/>
        <v>0</v>
      </c>
      <c r="U423" s="41">
        <f t="shared" si="61"/>
        <v>0</v>
      </c>
    </row>
    <row r="424" spans="1:21" ht="14.25">
      <c r="A424" s="14" t="s">
        <v>54</v>
      </c>
      <c r="B424" s="31" t="s">
        <v>19</v>
      </c>
      <c r="C424" s="32" t="s">
        <v>615</v>
      </c>
      <c r="D424" s="191"/>
      <c r="E424" s="192"/>
      <c r="F424" s="33" t="s">
        <v>601</v>
      </c>
      <c r="G424" s="33" t="s">
        <v>607</v>
      </c>
      <c r="H424" s="44"/>
      <c r="I424" s="35" t="s">
        <v>30</v>
      </c>
      <c r="J424" s="36">
        <f t="shared" si="67"/>
        <v>0</v>
      </c>
      <c r="K424" s="35">
        <v>10</v>
      </c>
      <c r="L424" s="35">
        <v>24</v>
      </c>
      <c r="M424" s="35">
        <f t="shared" si="63"/>
        <v>240</v>
      </c>
      <c r="N424" s="37"/>
      <c r="O424" s="38"/>
      <c r="P424" s="39">
        <v>0</v>
      </c>
      <c r="Q424" s="39"/>
      <c r="R424" s="54"/>
      <c r="S424" s="32">
        <f t="shared" si="59"/>
        <v>0</v>
      </c>
      <c r="T424" s="40">
        <f t="shared" si="60"/>
        <v>0</v>
      </c>
      <c r="U424" s="41">
        <f t="shared" si="61"/>
        <v>0</v>
      </c>
    </row>
    <row r="425" spans="1:21" ht="14.25">
      <c r="A425" s="14" t="s">
        <v>54</v>
      </c>
      <c r="B425" s="31" t="s">
        <v>19</v>
      </c>
      <c r="C425" s="32" t="s">
        <v>615</v>
      </c>
      <c r="D425" s="191"/>
      <c r="E425" s="192"/>
      <c r="F425" s="33" t="s">
        <v>601</v>
      </c>
      <c r="G425" s="33" t="s">
        <v>608</v>
      </c>
      <c r="H425" s="44"/>
      <c r="I425" s="35" t="s">
        <v>30</v>
      </c>
      <c r="J425" s="36">
        <f t="shared" si="67"/>
        <v>0</v>
      </c>
      <c r="K425" s="35">
        <v>10</v>
      </c>
      <c r="L425" s="35">
        <v>24</v>
      </c>
      <c r="M425" s="35">
        <f t="shared" si="63"/>
        <v>240</v>
      </c>
      <c r="N425" s="37"/>
      <c r="O425" s="38"/>
      <c r="P425" s="39">
        <v>0</v>
      </c>
      <c r="Q425" s="39"/>
      <c r="R425" s="54"/>
      <c r="S425" s="32">
        <f t="shared" si="59"/>
        <v>0</v>
      </c>
      <c r="T425" s="40">
        <f t="shared" si="60"/>
        <v>0</v>
      </c>
      <c r="U425" s="41">
        <f t="shared" si="61"/>
        <v>0</v>
      </c>
    </row>
    <row r="426" spans="1:21" ht="14.25">
      <c r="A426" s="14" t="s">
        <v>456</v>
      </c>
      <c r="B426" s="31" t="s">
        <v>19</v>
      </c>
      <c r="C426" s="32" t="s">
        <v>617</v>
      </c>
      <c r="D426" s="191">
        <v>4521006207089</v>
      </c>
      <c r="E426" s="192" t="s">
        <v>618</v>
      </c>
      <c r="F426" s="33" t="s">
        <v>619</v>
      </c>
      <c r="G426" s="33" t="s">
        <v>620</v>
      </c>
      <c r="H426" s="49">
        <v>7.47</v>
      </c>
      <c r="I426" s="35" t="s">
        <v>24</v>
      </c>
      <c r="J426" s="36">
        <f>+H426/M428</f>
        <v>3.1125E-2</v>
      </c>
      <c r="K426" s="35">
        <v>1</v>
      </c>
      <c r="L426" s="35">
        <v>1</v>
      </c>
      <c r="M426" s="35">
        <f t="shared" si="63"/>
        <v>1</v>
      </c>
      <c r="N426" s="37"/>
      <c r="O426" s="38"/>
      <c r="P426" s="39">
        <v>0</v>
      </c>
      <c r="Q426" s="39"/>
      <c r="R426" s="54"/>
      <c r="S426" s="32">
        <f t="shared" si="59"/>
        <v>0</v>
      </c>
      <c r="T426" s="40">
        <f t="shared" si="60"/>
        <v>0</v>
      </c>
      <c r="U426" s="41">
        <f t="shared" si="61"/>
        <v>0</v>
      </c>
    </row>
    <row r="427" spans="1:21" ht="14.25">
      <c r="A427" s="14" t="s">
        <v>456</v>
      </c>
      <c r="B427" s="31" t="s">
        <v>19</v>
      </c>
      <c r="C427" s="32" t="s">
        <v>617</v>
      </c>
      <c r="D427" s="191"/>
      <c r="E427" s="192"/>
      <c r="F427" s="33" t="s">
        <v>619</v>
      </c>
      <c r="G427" s="33" t="s">
        <v>621</v>
      </c>
      <c r="H427" s="44">
        <v>0.8</v>
      </c>
      <c r="I427" s="35" t="s">
        <v>24</v>
      </c>
      <c r="J427" s="36">
        <f>+H427/K428</f>
        <v>0.08</v>
      </c>
      <c r="K427" s="35">
        <v>1</v>
      </c>
      <c r="L427" s="35">
        <v>24</v>
      </c>
      <c r="M427" s="35">
        <f t="shared" si="63"/>
        <v>24</v>
      </c>
      <c r="N427" s="37"/>
      <c r="O427" s="38"/>
      <c r="P427" s="39">
        <v>0</v>
      </c>
      <c r="Q427" s="39"/>
      <c r="R427" s="54"/>
      <c r="S427" s="32">
        <f t="shared" si="59"/>
        <v>0</v>
      </c>
      <c r="T427" s="40">
        <f t="shared" si="60"/>
        <v>0</v>
      </c>
      <c r="U427" s="41">
        <f t="shared" si="61"/>
        <v>0</v>
      </c>
    </row>
    <row r="428" spans="1:21" ht="14.25">
      <c r="A428" s="14" t="s">
        <v>456</v>
      </c>
      <c r="B428" s="31" t="s">
        <v>19</v>
      </c>
      <c r="C428" s="32" t="s">
        <v>617</v>
      </c>
      <c r="D428" s="191"/>
      <c r="E428" s="192"/>
      <c r="F428" s="33" t="s">
        <v>619</v>
      </c>
      <c r="G428" s="33" t="s">
        <v>622</v>
      </c>
      <c r="H428" s="42">
        <v>0.12</v>
      </c>
      <c r="I428" s="35" t="s">
        <v>147</v>
      </c>
      <c r="J428" s="36">
        <f t="shared" ref="J428:J432" si="68">+H428</f>
        <v>0.12</v>
      </c>
      <c r="K428" s="35">
        <v>10</v>
      </c>
      <c r="L428" s="35">
        <v>24</v>
      </c>
      <c r="M428" s="35">
        <f t="shared" si="63"/>
        <v>240</v>
      </c>
      <c r="N428" s="37"/>
      <c r="O428" s="38"/>
      <c r="P428" s="39">
        <v>0</v>
      </c>
      <c r="Q428" s="39"/>
      <c r="R428" s="54"/>
      <c r="S428" s="32">
        <f t="shared" si="59"/>
        <v>0</v>
      </c>
      <c r="T428" s="40">
        <f t="shared" si="60"/>
        <v>0</v>
      </c>
      <c r="U428" s="41">
        <f t="shared" si="61"/>
        <v>0</v>
      </c>
    </row>
    <row r="429" spans="1:21" ht="14.25">
      <c r="A429" s="14" t="s">
        <v>456</v>
      </c>
      <c r="B429" s="31" t="s">
        <v>19</v>
      </c>
      <c r="C429" s="32" t="s">
        <v>617</v>
      </c>
      <c r="D429" s="191"/>
      <c r="E429" s="192"/>
      <c r="F429" s="33" t="s">
        <v>619</v>
      </c>
      <c r="G429" s="33" t="s">
        <v>605</v>
      </c>
      <c r="H429" s="44">
        <v>0.155</v>
      </c>
      <c r="I429" s="62" t="s">
        <v>295</v>
      </c>
      <c r="J429" s="36">
        <f t="shared" si="68"/>
        <v>0.155</v>
      </c>
      <c r="K429" s="35">
        <v>10</v>
      </c>
      <c r="L429" s="35">
        <v>24</v>
      </c>
      <c r="M429" s="35">
        <f t="shared" si="63"/>
        <v>240</v>
      </c>
      <c r="N429" s="37"/>
      <c r="O429" s="38"/>
      <c r="P429" s="39">
        <v>0</v>
      </c>
      <c r="Q429" s="39"/>
      <c r="R429" s="54"/>
      <c r="S429" s="32">
        <f t="shared" si="59"/>
        <v>0</v>
      </c>
      <c r="T429" s="40">
        <f t="shared" si="60"/>
        <v>0</v>
      </c>
      <c r="U429" s="41">
        <f t="shared" si="61"/>
        <v>0</v>
      </c>
    </row>
    <row r="430" spans="1:21" ht="14.25">
      <c r="A430" s="14" t="s">
        <v>456</v>
      </c>
      <c r="B430" s="31" t="s">
        <v>19</v>
      </c>
      <c r="C430" s="32" t="s">
        <v>617</v>
      </c>
      <c r="D430" s="191"/>
      <c r="E430" s="192"/>
      <c r="F430" s="33" t="s">
        <v>619</v>
      </c>
      <c r="G430" s="33" t="s">
        <v>606</v>
      </c>
      <c r="H430" s="44"/>
      <c r="I430" s="35" t="s">
        <v>30</v>
      </c>
      <c r="J430" s="36">
        <f t="shared" si="68"/>
        <v>0</v>
      </c>
      <c r="K430" s="35">
        <v>10</v>
      </c>
      <c r="L430" s="35">
        <v>24</v>
      </c>
      <c r="M430" s="35">
        <f t="shared" si="63"/>
        <v>240</v>
      </c>
      <c r="N430" s="37"/>
      <c r="O430" s="38"/>
      <c r="P430" s="39">
        <v>0</v>
      </c>
      <c r="Q430" s="39"/>
      <c r="R430" s="54"/>
      <c r="S430" s="32">
        <f t="shared" si="59"/>
        <v>0</v>
      </c>
      <c r="T430" s="40">
        <f t="shared" si="60"/>
        <v>0</v>
      </c>
      <c r="U430" s="41">
        <f t="shared" si="61"/>
        <v>0</v>
      </c>
    </row>
    <row r="431" spans="1:21" ht="14.25">
      <c r="A431" s="14" t="s">
        <v>456</v>
      </c>
      <c r="B431" s="31" t="s">
        <v>19</v>
      </c>
      <c r="C431" s="32" t="s">
        <v>617</v>
      </c>
      <c r="D431" s="191"/>
      <c r="E431" s="192"/>
      <c r="F431" s="33" t="s">
        <v>619</v>
      </c>
      <c r="G431" s="33" t="s">
        <v>607</v>
      </c>
      <c r="H431" s="44"/>
      <c r="I431" s="35" t="s">
        <v>30</v>
      </c>
      <c r="J431" s="36">
        <f t="shared" si="68"/>
        <v>0</v>
      </c>
      <c r="K431" s="35">
        <v>10</v>
      </c>
      <c r="L431" s="35">
        <v>24</v>
      </c>
      <c r="M431" s="35">
        <f t="shared" si="63"/>
        <v>240</v>
      </c>
      <c r="N431" s="37"/>
      <c r="O431" s="38"/>
      <c r="P431" s="39">
        <v>0</v>
      </c>
      <c r="Q431" s="39"/>
      <c r="R431" s="54"/>
      <c r="S431" s="32">
        <f t="shared" si="59"/>
        <v>0</v>
      </c>
      <c r="T431" s="40">
        <f t="shared" si="60"/>
        <v>0</v>
      </c>
      <c r="U431" s="41">
        <f t="shared" si="61"/>
        <v>0</v>
      </c>
    </row>
    <row r="432" spans="1:21" ht="14.25">
      <c r="A432" s="14" t="s">
        <v>456</v>
      </c>
      <c r="B432" s="31" t="s">
        <v>19</v>
      </c>
      <c r="C432" s="32" t="s">
        <v>617</v>
      </c>
      <c r="D432" s="191"/>
      <c r="E432" s="192"/>
      <c r="F432" s="33" t="s">
        <v>619</v>
      </c>
      <c r="G432" s="33" t="s">
        <v>608</v>
      </c>
      <c r="H432" s="44"/>
      <c r="I432" s="35" t="s">
        <v>30</v>
      </c>
      <c r="J432" s="36">
        <f t="shared" si="68"/>
        <v>0</v>
      </c>
      <c r="K432" s="35">
        <v>10</v>
      </c>
      <c r="L432" s="35">
        <v>24</v>
      </c>
      <c r="M432" s="35">
        <f t="shared" si="63"/>
        <v>240</v>
      </c>
      <c r="N432" s="37"/>
      <c r="O432" s="38"/>
      <c r="P432" s="39">
        <v>0</v>
      </c>
      <c r="Q432" s="39"/>
      <c r="R432" s="54"/>
      <c r="S432" s="32">
        <f t="shared" si="59"/>
        <v>0</v>
      </c>
      <c r="T432" s="40">
        <f t="shared" si="60"/>
        <v>0</v>
      </c>
      <c r="U432" s="41">
        <f t="shared" si="61"/>
        <v>0</v>
      </c>
    </row>
    <row r="433" spans="1:21" ht="14.25">
      <c r="A433" s="14" t="s">
        <v>54</v>
      </c>
      <c r="B433" s="31" t="s">
        <v>19</v>
      </c>
      <c r="C433" s="32">
        <v>502722</v>
      </c>
      <c r="D433" s="191">
        <v>4978446502722</v>
      </c>
      <c r="E433" s="192" t="s">
        <v>623</v>
      </c>
      <c r="F433" s="33" t="s">
        <v>624</v>
      </c>
      <c r="G433" s="33" t="s">
        <v>625</v>
      </c>
      <c r="H433" s="63">
        <v>9.85</v>
      </c>
      <c r="I433" s="35" t="s">
        <v>24</v>
      </c>
      <c r="J433" s="36">
        <f>+H433/M435</f>
        <v>4.1041666666666664E-2</v>
      </c>
      <c r="K433" s="35">
        <v>1</v>
      </c>
      <c r="L433" s="35">
        <v>1</v>
      </c>
      <c r="M433" s="35">
        <f t="shared" si="63"/>
        <v>1</v>
      </c>
      <c r="N433" s="37"/>
      <c r="O433" s="38"/>
      <c r="P433" s="39">
        <v>30</v>
      </c>
      <c r="Q433" s="39"/>
      <c r="R433" s="54"/>
      <c r="S433" s="32">
        <f t="shared" si="59"/>
        <v>0</v>
      </c>
      <c r="T433" s="40">
        <f t="shared" si="60"/>
        <v>0</v>
      </c>
      <c r="U433" s="41">
        <f t="shared" si="61"/>
        <v>30</v>
      </c>
    </row>
    <row r="434" spans="1:21" ht="14.25">
      <c r="A434" s="14" t="s">
        <v>54</v>
      </c>
      <c r="B434" s="31" t="s">
        <v>19</v>
      </c>
      <c r="C434" s="32" t="s">
        <v>626</v>
      </c>
      <c r="D434" s="191"/>
      <c r="E434" s="192"/>
      <c r="F434" s="33" t="s">
        <v>624</v>
      </c>
      <c r="G434" s="33" t="s">
        <v>627</v>
      </c>
      <c r="H434" s="34">
        <v>0.76</v>
      </c>
      <c r="I434" s="35" t="s">
        <v>24</v>
      </c>
      <c r="J434" s="36">
        <v>7.5999999999999998E-2</v>
      </c>
      <c r="K434" s="35">
        <v>1</v>
      </c>
      <c r="L434" s="35">
        <v>24</v>
      </c>
      <c r="M434" s="35">
        <f t="shared" si="63"/>
        <v>24</v>
      </c>
      <c r="N434" s="37"/>
      <c r="O434" s="38"/>
      <c r="P434" s="39">
        <v>705</v>
      </c>
      <c r="Q434" s="39"/>
      <c r="R434" s="54"/>
      <c r="S434" s="32">
        <f t="shared" si="59"/>
        <v>0</v>
      </c>
      <c r="T434" s="40">
        <f t="shared" si="60"/>
        <v>0</v>
      </c>
      <c r="U434" s="41">
        <f t="shared" si="61"/>
        <v>705</v>
      </c>
    </row>
    <row r="435" spans="1:21" ht="14.25">
      <c r="A435" s="14" t="s">
        <v>54</v>
      </c>
      <c r="B435" s="31" t="s">
        <v>19</v>
      </c>
      <c r="C435" s="32" t="s">
        <v>626</v>
      </c>
      <c r="D435" s="191"/>
      <c r="E435" s="192"/>
      <c r="F435" s="33" t="s">
        <v>624</v>
      </c>
      <c r="G435" s="33" t="s">
        <v>628</v>
      </c>
      <c r="H435" s="42">
        <v>0.13</v>
      </c>
      <c r="I435" s="43" t="s">
        <v>27</v>
      </c>
      <c r="J435" s="36">
        <f t="shared" ref="J435:J439" si="69">+H435</f>
        <v>0.13</v>
      </c>
      <c r="K435" s="35">
        <v>10</v>
      </c>
      <c r="L435" s="35">
        <v>24</v>
      </c>
      <c r="M435" s="35">
        <f t="shared" si="63"/>
        <v>240</v>
      </c>
      <c r="N435" s="37"/>
      <c r="O435" s="38"/>
      <c r="P435" s="39">
        <v>6800</v>
      </c>
      <c r="Q435" s="39"/>
      <c r="R435" s="54"/>
      <c r="S435" s="32">
        <f t="shared" si="59"/>
        <v>0</v>
      </c>
      <c r="T435" s="40">
        <f t="shared" si="60"/>
        <v>0</v>
      </c>
      <c r="U435" s="41">
        <f t="shared" si="61"/>
        <v>6800</v>
      </c>
    </row>
    <row r="436" spans="1:21" ht="14.25">
      <c r="A436" s="14" t="s">
        <v>54</v>
      </c>
      <c r="B436" s="31" t="s">
        <v>19</v>
      </c>
      <c r="C436" s="32" t="s">
        <v>626</v>
      </c>
      <c r="D436" s="191"/>
      <c r="E436" s="192"/>
      <c r="F436" s="33" t="s">
        <v>624</v>
      </c>
      <c r="G436" s="33" t="s">
        <v>605</v>
      </c>
      <c r="H436" s="44">
        <v>0.155</v>
      </c>
      <c r="I436" s="62" t="s">
        <v>295</v>
      </c>
      <c r="J436" s="36">
        <f t="shared" si="69"/>
        <v>0.155</v>
      </c>
      <c r="K436" s="35">
        <v>10</v>
      </c>
      <c r="L436" s="35">
        <v>24</v>
      </c>
      <c r="M436" s="35">
        <f t="shared" si="63"/>
        <v>240</v>
      </c>
      <c r="N436" s="37"/>
      <c r="O436" s="38"/>
      <c r="P436" s="39">
        <v>0</v>
      </c>
      <c r="Q436" s="39"/>
      <c r="R436" s="54"/>
      <c r="S436" s="32">
        <f t="shared" si="59"/>
        <v>0</v>
      </c>
      <c r="T436" s="40">
        <f t="shared" si="60"/>
        <v>0</v>
      </c>
      <c r="U436" s="41">
        <f t="shared" si="61"/>
        <v>0</v>
      </c>
    </row>
    <row r="437" spans="1:21" ht="14.25">
      <c r="A437" s="14" t="s">
        <v>54</v>
      </c>
      <c r="B437" s="31" t="s">
        <v>19</v>
      </c>
      <c r="C437" s="32" t="s">
        <v>626</v>
      </c>
      <c r="D437" s="191"/>
      <c r="E437" s="192"/>
      <c r="F437" s="33" t="s">
        <v>624</v>
      </c>
      <c r="G437" s="33" t="s">
        <v>629</v>
      </c>
      <c r="H437" s="44"/>
      <c r="I437" s="35" t="s">
        <v>30</v>
      </c>
      <c r="J437" s="36">
        <f t="shared" si="69"/>
        <v>0</v>
      </c>
      <c r="K437" s="35">
        <v>10</v>
      </c>
      <c r="L437" s="35">
        <v>24</v>
      </c>
      <c r="M437" s="35">
        <f t="shared" si="63"/>
        <v>240</v>
      </c>
      <c r="N437" s="37"/>
      <c r="O437" s="38"/>
      <c r="P437" s="39">
        <v>0</v>
      </c>
      <c r="Q437" s="39"/>
      <c r="R437" s="54"/>
      <c r="S437" s="32">
        <f t="shared" si="59"/>
        <v>0</v>
      </c>
      <c r="T437" s="40">
        <f t="shared" si="60"/>
        <v>0</v>
      </c>
      <c r="U437" s="41">
        <f t="shared" si="61"/>
        <v>0</v>
      </c>
    </row>
    <row r="438" spans="1:21" ht="14.25">
      <c r="A438" s="14" t="s">
        <v>54</v>
      </c>
      <c r="B438" s="31" t="s">
        <v>19</v>
      </c>
      <c r="C438" s="32" t="s">
        <v>626</v>
      </c>
      <c r="D438" s="191"/>
      <c r="E438" s="192"/>
      <c r="F438" s="33" t="s">
        <v>624</v>
      </c>
      <c r="G438" s="33" t="s">
        <v>630</v>
      </c>
      <c r="H438" s="44"/>
      <c r="I438" s="35" t="s">
        <v>30</v>
      </c>
      <c r="J438" s="36">
        <f t="shared" si="69"/>
        <v>0</v>
      </c>
      <c r="K438" s="35">
        <v>10</v>
      </c>
      <c r="L438" s="35">
        <v>24</v>
      </c>
      <c r="M438" s="35">
        <f t="shared" si="63"/>
        <v>240</v>
      </c>
      <c r="N438" s="37"/>
      <c r="O438" s="38"/>
      <c r="P438" s="39">
        <v>0</v>
      </c>
      <c r="Q438" s="39"/>
      <c r="R438" s="54"/>
      <c r="S438" s="32">
        <f t="shared" si="59"/>
        <v>0</v>
      </c>
      <c r="T438" s="40">
        <f t="shared" si="60"/>
        <v>0</v>
      </c>
      <c r="U438" s="41">
        <f t="shared" si="61"/>
        <v>0</v>
      </c>
    </row>
    <row r="439" spans="1:21" ht="14.25">
      <c r="A439" s="14" t="s">
        <v>54</v>
      </c>
      <c r="B439" s="31" t="s">
        <v>19</v>
      </c>
      <c r="C439" s="32" t="s">
        <v>626</v>
      </c>
      <c r="D439" s="191"/>
      <c r="E439" s="192"/>
      <c r="F439" s="33" t="s">
        <v>624</v>
      </c>
      <c r="G439" s="33" t="s">
        <v>631</v>
      </c>
      <c r="H439" s="44"/>
      <c r="I439" s="35" t="s">
        <v>30</v>
      </c>
      <c r="J439" s="36">
        <f t="shared" si="69"/>
        <v>0</v>
      </c>
      <c r="K439" s="35">
        <v>10</v>
      </c>
      <c r="L439" s="35">
        <v>24</v>
      </c>
      <c r="M439" s="35">
        <f t="shared" si="63"/>
        <v>240</v>
      </c>
      <c r="N439" s="37"/>
      <c r="O439" s="38"/>
      <c r="P439" s="39">
        <v>0</v>
      </c>
      <c r="Q439" s="39"/>
      <c r="R439" s="54"/>
      <c r="S439" s="32">
        <f t="shared" si="59"/>
        <v>0</v>
      </c>
      <c r="T439" s="40">
        <f t="shared" si="60"/>
        <v>0</v>
      </c>
      <c r="U439" s="41">
        <f t="shared" si="61"/>
        <v>0</v>
      </c>
    </row>
    <row r="440" spans="1:21" ht="14.25">
      <c r="A440" s="14" t="s">
        <v>54</v>
      </c>
      <c r="B440" s="31" t="s">
        <v>19</v>
      </c>
      <c r="C440" s="32">
        <v>502630</v>
      </c>
      <c r="D440" s="191">
        <v>4978446502630</v>
      </c>
      <c r="E440" s="192" t="s">
        <v>632</v>
      </c>
      <c r="F440" s="33" t="s">
        <v>633</v>
      </c>
      <c r="G440" s="33" t="s">
        <v>634</v>
      </c>
      <c r="H440" s="66">
        <v>10.9</v>
      </c>
      <c r="I440" s="32" t="s">
        <v>24</v>
      </c>
      <c r="J440" s="36">
        <f>+H440/M442</f>
        <v>4.5416666666666668E-2</v>
      </c>
      <c r="K440" s="35">
        <v>1</v>
      </c>
      <c r="L440" s="35">
        <v>1</v>
      </c>
      <c r="M440" s="35">
        <f t="shared" si="63"/>
        <v>1</v>
      </c>
      <c r="N440" s="37"/>
      <c r="O440" s="38"/>
      <c r="P440" s="39">
        <v>20</v>
      </c>
      <c r="Q440" s="39"/>
      <c r="R440" s="54"/>
      <c r="S440" s="32">
        <f t="shared" si="59"/>
        <v>0</v>
      </c>
      <c r="T440" s="40">
        <f t="shared" si="60"/>
        <v>0</v>
      </c>
      <c r="U440" s="41">
        <f t="shared" si="61"/>
        <v>20</v>
      </c>
    </row>
    <row r="441" spans="1:21" ht="14.25">
      <c r="A441" s="14" t="s">
        <v>54</v>
      </c>
      <c r="B441" s="31" t="s">
        <v>19</v>
      </c>
      <c r="C441" s="32" t="s">
        <v>635</v>
      </c>
      <c r="D441" s="191"/>
      <c r="E441" s="192"/>
      <c r="F441" s="33" t="s">
        <v>633</v>
      </c>
      <c r="G441" s="33" t="s">
        <v>636</v>
      </c>
      <c r="H441" s="74">
        <v>1.1100000000000001</v>
      </c>
      <c r="I441" s="32" t="s">
        <v>24</v>
      </c>
      <c r="J441" s="36">
        <f>+H441/K442</f>
        <v>0.11100000000000002</v>
      </c>
      <c r="K441" s="35">
        <v>1</v>
      </c>
      <c r="L441" s="35">
        <v>24</v>
      </c>
      <c r="M441" s="35">
        <f t="shared" si="63"/>
        <v>24</v>
      </c>
      <c r="N441" s="37"/>
      <c r="O441" s="38"/>
      <c r="P441" s="39">
        <v>493</v>
      </c>
      <c r="Q441" s="39"/>
      <c r="R441" s="54"/>
      <c r="S441" s="32">
        <f t="shared" si="59"/>
        <v>0</v>
      </c>
      <c r="T441" s="40">
        <f t="shared" si="60"/>
        <v>0</v>
      </c>
      <c r="U441" s="41">
        <f t="shared" si="61"/>
        <v>493</v>
      </c>
    </row>
    <row r="442" spans="1:21" ht="14.25">
      <c r="A442" s="14" t="s">
        <v>54</v>
      </c>
      <c r="B442" s="31" t="s">
        <v>19</v>
      </c>
      <c r="C442" s="32" t="s">
        <v>635</v>
      </c>
      <c r="D442" s="191"/>
      <c r="E442" s="192"/>
      <c r="F442" s="33" t="s">
        <v>633</v>
      </c>
      <c r="G442" s="33" t="s">
        <v>637</v>
      </c>
      <c r="H442" s="42">
        <v>0.13</v>
      </c>
      <c r="I442" s="43" t="s">
        <v>27</v>
      </c>
      <c r="J442" s="36">
        <f t="shared" ref="J442:J445" si="70">+H442</f>
        <v>0.13</v>
      </c>
      <c r="K442" s="35">
        <v>10</v>
      </c>
      <c r="L442" s="35">
        <v>24</v>
      </c>
      <c r="M442" s="35">
        <f t="shared" si="63"/>
        <v>240</v>
      </c>
      <c r="N442" s="37"/>
      <c r="O442" s="38"/>
      <c r="P442" s="39">
        <v>5300</v>
      </c>
      <c r="Q442" s="39"/>
      <c r="R442" s="54"/>
      <c r="S442" s="32">
        <f t="shared" si="59"/>
        <v>0</v>
      </c>
      <c r="T442" s="40">
        <f t="shared" si="60"/>
        <v>0</v>
      </c>
      <c r="U442" s="41">
        <f t="shared" si="61"/>
        <v>5300</v>
      </c>
    </row>
    <row r="443" spans="1:21" ht="14.25">
      <c r="A443" s="14" t="s">
        <v>54</v>
      </c>
      <c r="B443" s="31" t="s">
        <v>19</v>
      </c>
      <c r="C443" s="32" t="s">
        <v>635</v>
      </c>
      <c r="D443" s="191"/>
      <c r="E443" s="192"/>
      <c r="F443" s="33" t="s">
        <v>633</v>
      </c>
      <c r="G443" s="33" t="s">
        <v>351</v>
      </c>
      <c r="H443" s="44">
        <v>0.155</v>
      </c>
      <c r="I443" s="62" t="s">
        <v>295</v>
      </c>
      <c r="J443" s="36">
        <f t="shared" si="70"/>
        <v>0.155</v>
      </c>
      <c r="K443" s="35">
        <v>10</v>
      </c>
      <c r="L443" s="35">
        <v>24</v>
      </c>
      <c r="M443" s="35">
        <f t="shared" si="63"/>
        <v>240</v>
      </c>
      <c r="N443" s="37"/>
      <c r="O443" s="38"/>
      <c r="P443" s="39">
        <v>0</v>
      </c>
      <c r="Q443" s="39"/>
      <c r="R443" s="54"/>
      <c r="S443" s="32">
        <f t="shared" si="59"/>
        <v>0</v>
      </c>
      <c r="T443" s="40">
        <f t="shared" si="60"/>
        <v>0</v>
      </c>
      <c r="U443" s="41">
        <f t="shared" si="61"/>
        <v>0</v>
      </c>
    </row>
    <row r="444" spans="1:21" ht="14.25">
      <c r="A444" s="14" t="s">
        <v>54</v>
      </c>
      <c r="B444" s="31" t="s">
        <v>19</v>
      </c>
      <c r="C444" s="32" t="s">
        <v>635</v>
      </c>
      <c r="D444" s="191"/>
      <c r="E444" s="192"/>
      <c r="F444" s="33" t="s">
        <v>633</v>
      </c>
      <c r="G444" s="33" t="s">
        <v>638</v>
      </c>
      <c r="H444" s="44"/>
      <c r="I444" s="35" t="s">
        <v>30</v>
      </c>
      <c r="J444" s="36">
        <f t="shared" si="70"/>
        <v>0</v>
      </c>
      <c r="K444" s="35">
        <v>10</v>
      </c>
      <c r="L444" s="35">
        <v>24</v>
      </c>
      <c r="M444" s="35">
        <f t="shared" si="63"/>
        <v>240</v>
      </c>
      <c r="N444" s="37"/>
      <c r="O444" s="38"/>
      <c r="P444" s="39">
        <v>0</v>
      </c>
      <c r="Q444" s="39"/>
      <c r="R444" s="54"/>
      <c r="S444" s="32">
        <f t="shared" si="59"/>
        <v>0</v>
      </c>
      <c r="T444" s="40">
        <f t="shared" si="60"/>
        <v>0</v>
      </c>
      <c r="U444" s="41">
        <f t="shared" si="61"/>
        <v>0</v>
      </c>
    </row>
    <row r="445" spans="1:21" ht="14.25">
      <c r="A445" s="14" t="s">
        <v>54</v>
      </c>
      <c r="B445" s="31" t="s">
        <v>19</v>
      </c>
      <c r="C445" s="32" t="s">
        <v>635</v>
      </c>
      <c r="D445" s="191"/>
      <c r="E445" s="192"/>
      <c r="F445" s="33" t="s">
        <v>633</v>
      </c>
      <c r="G445" s="33" t="s">
        <v>639</v>
      </c>
      <c r="H445" s="44"/>
      <c r="I445" s="35" t="s">
        <v>30</v>
      </c>
      <c r="J445" s="36">
        <f t="shared" si="70"/>
        <v>0</v>
      </c>
      <c r="K445" s="35">
        <v>10</v>
      </c>
      <c r="L445" s="35">
        <v>24</v>
      </c>
      <c r="M445" s="35">
        <f t="shared" si="63"/>
        <v>240</v>
      </c>
      <c r="N445" s="37"/>
      <c r="O445" s="38"/>
      <c r="P445" s="39">
        <v>0</v>
      </c>
      <c r="Q445" s="39"/>
      <c r="R445" s="54"/>
      <c r="S445" s="32">
        <f t="shared" si="59"/>
        <v>0</v>
      </c>
      <c r="T445" s="40">
        <f t="shared" si="60"/>
        <v>0</v>
      </c>
      <c r="U445" s="41">
        <f t="shared" si="61"/>
        <v>0</v>
      </c>
    </row>
    <row r="446" spans="1:21" ht="14.25">
      <c r="A446" s="14" t="s">
        <v>456</v>
      </c>
      <c r="B446" s="31" t="s">
        <v>19</v>
      </c>
      <c r="C446" s="32" t="s">
        <v>640</v>
      </c>
      <c r="D446" s="191">
        <v>4521006207096</v>
      </c>
      <c r="E446" s="192" t="s">
        <v>641</v>
      </c>
      <c r="F446" s="33" t="s">
        <v>642</v>
      </c>
      <c r="G446" s="33" t="s">
        <v>643</v>
      </c>
      <c r="H446" s="49">
        <v>8.1999999999999993</v>
      </c>
      <c r="I446" s="35" t="s">
        <v>24</v>
      </c>
      <c r="J446" s="36">
        <f>+H446/M448</f>
        <v>3.4166666666666665E-2</v>
      </c>
      <c r="K446" s="35">
        <v>1</v>
      </c>
      <c r="L446" s="35">
        <v>1</v>
      </c>
      <c r="M446" s="35">
        <f t="shared" si="63"/>
        <v>1</v>
      </c>
      <c r="N446" s="37"/>
      <c r="O446" s="38"/>
      <c r="P446" s="39">
        <v>0</v>
      </c>
      <c r="Q446" s="39"/>
      <c r="R446" s="54"/>
      <c r="S446" s="32">
        <f t="shared" si="59"/>
        <v>0</v>
      </c>
      <c r="T446" s="40">
        <f t="shared" si="60"/>
        <v>0</v>
      </c>
      <c r="U446" s="41">
        <f t="shared" si="61"/>
        <v>0</v>
      </c>
    </row>
    <row r="447" spans="1:21" ht="14.25">
      <c r="A447" s="14" t="s">
        <v>456</v>
      </c>
      <c r="B447" s="31" t="s">
        <v>19</v>
      </c>
      <c r="C447" s="32" t="s">
        <v>640</v>
      </c>
      <c r="D447" s="191"/>
      <c r="E447" s="192"/>
      <c r="F447" s="33" t="s">
        <v>642</v>
      </c>
      <c r="G447" s="33" t="s">
        <v>644</v>
      </c>
      <c r="H447" s="45">
        <v>0.85</v>
      </c>
      <c r="I447" s="35" t="s">
        <v>24</v>
      </c>
      <c r="J447" s="36">
        <f>+H447/K448</f>
        <v>8.4999999999999992E-2</v>
      </c>
      <c r="K447" s="35">
        <v>1</v>
      </c>
      <c r="L447" s="35">
        <v>24</v>
      </c>
      <c r="M447" s="35">
        <f t="shared" si="63"/>
        <v>24</v>
      </c>
      <c r="N447" s="37"/>
      <c r="O447" s="38"/>
      <c r="P447" s="39">
        <v>0</v>
      </c>
      <c r="Q447" s="39"/>
      <c r="R447" s="54"/>
      <c r="S447" s="32">
        <f t="shared" si="59"/>
        <v>0</v>
      </c>
      <c r="T447" s="40">
        <f t="shared" si="60"/>
        <v>0</v>
      </c>
      <c r="U447" s="41">
        <f t="shared" si="61"/>
        <v>0</v>
      </c>
    </row>
    <row r="448" spans="1:21" ht="14.25">
      <c r="A448" s="14" t="s">
        <v>456</v>
      </c>
      <c r="B448" s="31" t="s">
        <v>19</v>
      </c>
      <c r="C448" s="32" t="s">
        <v>640</v>
      </c>
      <c r="D448" s="191"/>
      <c r="E448" s="192"/>
      <c r="F448" s="33" t="s">
        <v>642</v>
      </c>
      <c r="G448" s="33" t="s">
        <v>645</v>
      </c>
      <c r="H448" s="38">
        <v>0.12</v>
      </c>
      <c r="I448" s="35" t="s">
        <v>147</v>
      </c>
      <c r="J448" s="36">
        <f t="shared" ref="J448:J451" si="71">+H448</f>
        <v>0.12</v>
      </c>
      <c r="K448" s="35">
        <v>10</v>
      </c>
      <c r="L448" s="35">
        <v>24</v>
      </c>
      <c r="M448" s="35">
        <f t="shared" si="63"/>
        <v>240</v>
      </c>
      <c r="N448" s="37"/>
      <c r="O448" s="38"/>
      <c r="P448" s="39">
        <v>0</v>
      </c>
      <c r="Q448" s="39"/>
      <c r="R448" s="54"/>
      <c r="S448" s="32">
        <f t="shared" si="59"/>
        <v>0</v>
      </c>
      <c r="T448" s="40">
        <f t="shared" si="60"/>
        <v>0</v>
      </c>
      <c r="U448" s="41">
        <f t="shared" si="61"/>
        <v>0</v>
      </c>
    </row>
    <row r="449" spans="1:21" ht="14.25">
      <c r="A449" s="14" t="s">
        <v>456</v>
      </c>
      <c r="B449" s="31" t="s">
        <v>19</v>
      </c>
      <c r="C449" s="32" t="s">
        <v>640</v>
      </c>
      <c r="D449" s="191"/>
      <c r="E449" s="192"/>
      <c r="F449" s="33" t="s">
        <v>642</v>
      </c>
      <c r="G449" s="33" t="s">
        <v>351</v>
      </c>
      <c r="H449" s="44">
        <v>0.155</v>
      </c>
      <c r="I449" s="62" t="s">
        <v>295</v>
      </c>
      <c r="J449" s="36">
        <f t="shared" si="71"/>
        <v>0.155</v>
      </c>
      <c r="K449" s="35">
        <v>10</v>
      </c>
      <c r="L449" s="35">
        <v>24</v>
      </c>
      <c r="M449" s="35">
        <f t="shared" si="63"/>
        <v>240</v>
      </c>
      <c r="N449" s="37"/>
      <c r="O449" s="38"/>
      <c r="P449" s="39">
        <v>0</v>
      </c>
      <c r="Q449" s="39"/>
      <c r="R449" s="54"/>
      <c r="S449" s="32">
        <f t="shared" si="59"/>
        <v>0</v>
      </c>
      <c r="T449" s="40">
        <f t="shared" si="60"/>
        <v>0</v>
      </c>
      <c r="U449" s="41">
        <f t="shared" si="61"/>
        <v>0</v>
      </c>
    </row>
    <row r="450" spans="1:21" ht="14.25">
      <c r="A450" s="14" t="s">
        <v>456</v>
      </c>
      <c r="B450" s="31" t="s">
        <v>19</v>
      </c>
      <c r="C450" s="32" t="s">
        <v>640</v>
      </c>
      <c r="D450" s="191"/>
      <c r="E450" s="192"/>
      <c r="F450" s="33" t="s">
        <v>642</v>
      </c>
      <c r="G450" s="33" t="s">
        <v>638</v>
      </c>
      <c r="H450" s="35"/>
      <c r="I450" s="35" t="s">
        <v>30</v>
      </c>
      <c r="J450" s="36">
        <f t="shared" si="71"/>
        <v>0</v>
      </c>
      <c r="K450" s="35">
        <v>10</v>
      </c>
      <c r="L450" s="35">
        <v>24</v>
      </c>
      <c r="M450" s="35">
        <f t="shared" si="63"/>
        <v>240</v>
      </c>
      <c r="N450" s="37"/>
      <c r="O450" s="38"/>
      <c r="P450" s="39">
        <v>0</v>
      </c>
      <c r="Q450" s="39"/>
      <c r="R450" s="54"/>
      <c r="S450" s="32">
        <f t="shared" si="59"/>
        <v>0</v>
      </c>
      <c r="T450" s="40">
        <f t="shared" si="60"/>
        <v>0</v>
      </c>
      <c r="U450" s="41">
        <f t="shared" si="61"/>
        <v>0</v>
      </c>
    </row>
    <row r="451" spans="1:21" ht="14.25">
      <c r="A451" s="14" t="s">
        <v>456</v>
      </c>
      <c r="B451" s="31" t="s">
        <v>19</v>
      </c>
      <c r="C451" s="32" t="s">
        <v>640</v>
      </c>
      <c r="D451" s="191"/>
      <c r="E451" s="192"/>
      <c r="F451" s="33" t="s">
        <v>642</v>
      </c>
      <c r="G451" s="33" t="s">
        <v>639</v>
      </c>
      <c r="H451" s="35"/>
      <c r="I451" s="35" t="s">
        <v>30</v>
      </c>
      <c r="J451" s="36">
        <f t="shared" si="71"/>
        <v>0</v>
      </c>
      <c r="K451" s="35">
        <v>10</v>
      </c>
      <c r="L451" s="35">
        <v>24</v>
      </c>
      <c r="M451" s="35">
        <f t="shared" si="63"/>
        <v>240</v>
      </c>
      <c r="N451" s="37"/>
      <c r="O451" s="38"/>
      <c r="P451" s="39">
        <v>0</v>
      </c>
      <c r="Q451" s="39"/>
      <c r="R451" s="54"/>
      <c r="S451" s="32">
        <f t="shared" ref="S451:S514" si="72">SUM(W451:BC451)</f>
        <v>0</v>
      </c>
      <c r="T451" s="40">
        <f t="shared" ref="T451:T514" si="73">SUM(BE451:HT451)</f>
        <v>0</v>
      </c>
      <c r="U451" s="41">
        <f t="shared" ref="U451:U514" si="74">P451+R451+S451-T451-BD451-Q451</f>
        <v>0</v>
      </c>
    </row>
    <row r="452" spans="1:21" ht="14.25">
      <c r="A452" s="14" t="s">
        <v>179</v>
      </c>
      <c r="B452" s="31" t="s">
        <v>19</v>
      </c>
      <c r="C452" s="47" t="s">
        <v>646</v>
      </c>
      <c r="D452" s="191">
        <v>4947879522614</v>
      </c>
      <c r="E452" s="192" t="s">
        <v>647</v>
      </c>
      <c r="F452" s="33" t="s">
        <v>648</v>
      </c>
      <c r="G452" s="33" t="s">
        <v>649</v>
      </c>
      <c r="H452" s="63">
        <v>9.5399999999999991</v>
      </c>
      <c r="I452" s="32" t="s">
        <v>24</v>
      </c>
      <c r="J452" s="36">
        <f>+H452/M454</f>
        <v>3.9749999999999994E-2</v>
      </c>
      <c r="K452" s="35">
        <v>1</v>
      </c>
      <c r="L452" s="35">
        <v>1</v>
      </c>
      <c r="M452" s="35">
        <f t="shared" si="63"/>
        <v>1</v>
      </c>
      <c r="N452" s="37"/>
      <c r="O452" s="38"/>
      <c r="P452" s="39">
        <v>0</v>
      </c>
      <c r="Q452" s="39"/>
      <c r="R452" s="54"/>
      <c r="S452" s="32">
        <f t="shared" si="72"/>
        <v>0</v>
      </c>
      <c r="T452" s="40">
        <f t="shared" si="73"/>
        <v>0</v>
      </c>
      <c r="U452" s="41">
        <f t="shared" si="74"/>
        <v>0</v>
      </c>
    </row>
    <row r="453" spans="1:21" ht="14.25">
      <c r="A453" s="14" t="s">
        <v>179</v>
      </c>
      <c r="B453" s="31" t="s">
        <v>19</v>
      </c>
      <c r="C453" s="47" t="s">
        <v>646</v>
      </c>
      <c r="D453" s="191"/>
      <c r="E453" s="192"/>
      <c r="F453" s="33" t="s">
        <v>648</v>
      </c>
      <c r="G453" s="33" t="s">
        <v>650</v>
      </c>
      <c r="H453" s="48">
        <v>1.1000000000000001</v>
      </c>
      <c r="I453" s="32" t="s">
        <v>24</v>
      </c>
      <c r="J453" s="36">
        <f>H453/K454</f>
        <v>0.11000000000000001</v>
      </c>
      <c r="K453" s="35">
        <v>1</v>
      </c>
      <c r="L453" s="35">
        <v>24</v>
      </c>
      <c r="M453" s="35">
        <f t="shared" si="63"/>
        <v>24</v>
      </c>
      <c r="N453" s="37"/>
      <c r="O453" s="38"/>
      <c r="P453" s="39">
        <v>1080</v>
      </c>
      <c r="Q453" s="39"/>
      <c r="R453" s="54"/>
      <c r="S453" s="32">
        <f t="shared" si="72"/>
        <v>0</v>
      </c>
      <c r="T453" s="40">
        <f t="shared" si="73"/>
        <v>0</v>
      </c>
      <c r="U453" s="41">
        <f t="shared" si="74"/>
        <v>1080</v>
      </c>
    </row>
    <row r="454" spans="1:21" ht="14.25">
      <c r="A454" s="14" t="s">
        <v>179</v>
      </c>
      <c r="B454" s="31" t="s">
        <v>19</v>
      </c>
      <c r="C454" s="47" t="s">
        <v>646</v>
      </c>
      <c r="D454" s="191"/>
      <c r="E454" s="192"/>
      <c r="F454" s="33" t="s">
        <v>648</v>
      </c>
      <c r="G454" s="33" t="s">
        <v>651</v>
      </c>
      <c r="H454" s="42">
        <v>6.3E-2</v>
      </c>
      <c r="I454" s="35" t="s">
        <v>493</v>
      </c>
      <c r="J454" s="36">
        <f t="shared" ref="J454:J457" si="75">+H454</f>
        <v>6.3E-2</v>
      </c>
      <c r="K454" s="35">
        <v>10</v>
      </c>
      <c r="L454" s="35">
        <v>24</v>
      </c>
      <c r="M454" s="35">
        <f t="shared" si="63"/>
        <v>240</v>
      </c>
      <c r="N454" s="37"/>
      <c r="O454" s="38"/>
      <c r="P454" s="39">
        <v>0</v>
      </c>
      <c r="Q454" s="39"/>
      <c r="R454" s="54"/>
      <c r="S454" s="32">
        <f t="shared" si="72"/>
        <v>0</v>
      </c>
      <c r="T454" s="40">
        <f t="shared" si="73"/>
        <v>0</v>
      </c>
      <c r="U454" s="41">
        <f t="shared" si="74"/>
        <v>0</v>
      </c>
    </row>
    <row r="455" spans="1:21" ht="14.25">
      <c r="A455" s="14" t="s">
        <v>179</v>
      </c>
      <c r="B455" s="31" t="s">
        <v>19</v>
      </c>
      <c r="C455" s="47" t="s">
        <v>646</v>
      </c>
      <c r="D455" s="191"/>
      <c r="E455" s="192"/>
      <c r="F455" s="33" t="s">
        <v>648</v>
      </c>
      <c r="G455" s="33" t="s">
        <v>351</v>
      </c>
      <c r="H455" s="44">
        <v>0.155</v>
      </c>
      <c r="I455" s="62" t="s">
        <v>295</v>
      </c>
      <c r="J455" s="36">
        <f t="shared" si="75"/>
        <v>0.155</v>
      </c>
      <c r="K455" s="35">
        <v>10</v>
      </c>
      <c r="L455" s="35">
        <v>24</v>
      </c>
      <c r="M455" s="35">
        <f t="shared" si="63"/>
        <v>240</v>
      </c>
      <c r="N455" s="37"/>
      <c r="O455" s="38"/>
      <c r="P455" s="39">
        <v>0</v>
      </c>
      <c r="Q455" s="39"/>
      <c r="R455" s="54"/>
      <c r="S455" s="32">
        <f t="shared" si="72"/>
        <v>0</v>
      </c>
      <c r="T455" s="40">
        <f t="shared" si="73"/>
        <v>0</v>
      </c>
      <c r="U455" s="41">
        <f t="shared" si="74"/>
        <v>0</v>
      </c>
    </row>
    <row r="456" spans="1:21" ht="14.25">
      <c r="A456" s="14" t="s">
        <v>179</v>
      </c>
      <c r="B456" s="31" t="s">
        <v>19</v>
      </c>
      <c r="C456" s="47" t="s">
        <v>646</v>
      </c>
      <c r="D456" s="191"/>
      <c r="E456" s="192"/>
      <c r="F456" s="33" t="s">
        <v>648</v>
      </c>
      <c r="G456" s="33" t="s">
        <v>638</v>
      </c>
      <c r="H456" s="44"/>
      <c r="I456" s="35" t="s">
        <v>30</v>
      </c>
      <c r="J456" s="36">
        <f t="shared" si="75"/>
        <v>0</v>
      </c>
      <c r="K456" s="35">
        <v>10</v>
      </c>
      <c r="L456" s="35">
        <v>24</v>
      </c>
      <c r="M456" s="35">
        <f t="shared" si="63"/>
        <v>240</v>
      </c>
      <c r="N456" s="37"/>
      <c r="O456" s="38"/>
      <c r="P456" s="39">
        <v>0</v>
      </c>
      <c r="Q456" s="39"/>
      <c r="R456" s="54"/>
      <c r="S456" s="32">
        <f t="shared" si="72"/>
        <v>0</v>
      </c>
      <c r="T456" s="40">
        <f t="shared" si="73"/>
        <v>0</v>
      </c>
      <c r="U456" s="41">
        <f t="shared" si="74"/>
        <v>0</v>
      </c>
    </row>
    <row r="457" spans="1:21" ht="14.25">
      <c r="A457" s="14" t="s">
        <v>179</v>
      </c>
      <c r="B457" s="31" t="s">
        <v>19</v>
      </c>
      <c r="C457" s="47" t="s">
        <v>646</v>
      </c>
      <c r="D457" s="191"/>
      <c r="E457" s="192"/>
      <c r="F457" s="33" t="s">
        <v>648</v>
      </c>
      <c r="G457" s="33" t="s">
        <v>639</v>
      </c>
      <c r="H457" s="44"/>
      <c r="I457" s="35" t="s">
        <v>30</v>
      </c>
      <c r="J457" s="36">
        <f t="shared" si="75"/>
        <v>0</v>
      </c>
      <c r="K457" s="35">
        <v>10</v>
      </c>
      <c r="L457" s="35">
        <v>24</v>
      </c>
      <c r="M457" s="35">
        <f t="shared" si="63"/>
        <v>240</v>
      </c>
      <c r="N457" s="37"/>
      <c r="O457" s="38"/>
      <c r="P457" s="39">
        <v>0</v>
      </c>
      <c r="Q457" s="39"/>
      <c r="R457" s="54"/>
      <c r="S457" s="32">
        <f t="shared" si="72"/>
        <v>0</v>
      </c>
      <c r="T457" s="40">
        <f t="shared" si="73"/>
        <v>0</v>
      </c>
      <c r="U457" s="41">
        <f t="shared" si="74"/>
        <v>0</v>
      </c>
    </row>
    <row r="458" spans="1:21" ht="14.25">
      <c r="A458" s="14" t="s">
        <v>54</v>
      </c>
      <c r="B458" s="31" t="s">
        <v>19</v>
      </c>
      <c r="C458" s="32" t="s">
        <v>652</v>
      </c>
      <c r="D458" s="191">
        <v>4978446502746</v>
      </c>
      <c r="E458" s="192" t="s">
        <v>653</v>
      </c>
      <c r="F458" s="33" t="s">
        <v>633</v>
      </c>
      <c r="G458" s="33" t="s">
        <v>634</v>
      </c>
      <c r="H458" s="49">
        <v>8.1999999999999993</v>
      </c>
      <c r="I458" s="35" t="s">
        <v>24</v>
      </c>
      <c r="J458" s="36">
        <f>+H458/M460</f>
        <v>3.4166666666666665E-2</v>
      </c>
      <c r="K458" s="35">
        <v>1</v>
      </c>
      <c r="L458" s="35">
        <v>1</v>
      </c>
      <c r="M458" s="35">
        <f t="shared" ref="M458:M521" si="76">K458*L458</f>
        <v>1</v>
      </c>
      <c r="N458" s="37"/>
      <c r="O458" s="38"/>
      <c r="P458" s="39">
        <v>0</v>
      </c>
      <c r="Q458" s="39"/>
      <c r="R458" s="54"/>
      <c r="S458" s="32">
        <f t="shared" si="72"/>
        <v>0</v>
      </c>
      <c r="T458" s="40">
        <f t="shared" si="73"/>
        <v>0</v>
      </c>
      <c r="U458" s="41">
        <f t="shared" si="74"/>
        <v>0</v>
      </c>
    </row>
    <row r="459" spans="1:21" ht="14.25">
      <c r="A459" s="14" t="s">
        <v>54</v>
      </c>
      <c r="B459" s="31" t="s">
        <v>19</v>
      </c>
      <c r="C459" s="32" t="s">
        <v>652</v>
      </c>
      <c r="D459" s="191"/>
      <c r="E459" s="192"/>
      <c r="F459" s="33" t="s">
        <v>633</v>
      </c>
      <c r="G459" s="33" t="s">
        <v>636</v>
      </c>
      <c r="H459" s="45">
        <v>0.8</v>
      </c>
      <c r="I459" s="35" t="s">
        <v>24</v>
      </c>
      <c r="J459" s="36">
        <f>+H459/K460</f>
        <v>0.08</v>
      </c>
      <c r="K459" s="35">
        <v>1</v>
      </c>
      <c r="L459" s="35">
        <v>24</v>
      </c>
      <c r="M459" s="35">
        <f t="shared" si="76"/>
        <v>24</v>
      </c>
      <c r="N459" s="37"/>
      <c r="O459" s="38"/>
      <c r="P459" s="39">
        <v>0</v>
      </c>
      <c r="Q459" s="39"/>
      <c r="R459" s="54"/>
      <c r="S459" s="32">
        <f t="shared" si="72"/>
        <v>0</v>
      </c>
      <c r="T459" s="40">
        <f t="shared" si="73"/>
        <v>0</v>
      </c>
      <c r="U459" s="41">
        <f t="shared" si="74"/>
        <v>0</v>
      </c>
    </row>
    <row r="460" spans="1:21" ht="14.25">
      <c r="A460" s="14" t="s">
        <v>54</v>
      </c>
      <c r="B460" s="31" t="s">
        <v>19</v>
      </c>
      <c r="C460" s="32" t="s">
        <v>652</v>
      </c>
      <c r="D460" s="191"/>
      <c r="E460" s="192"/>
      <c r="F460" s="33" t="s">
        <v>633</v>
      </c>
      <c r="G460" s="33" t="s">
        <v>654</v>
      </c>
      <c r="H460" s="38">
        <v>0.11</v>
      </c>
      <c r="I460" s="35" t="s">
        <v>147</v>
      </c>
      <c r="J460" s="36">
        <f t="shared" ref="J460:J463" si="77">+H460</f>
        <v>0.11</v>
      </c>
      <c r="K460" s="35">
        <v>10</v>
      </c>
      <c r="L460" s="35">
        <v>24</v>
      </c>
      <c r="M460" s="35">
        <f t="shared" si="76"/>
        <v>240</v>
      </c>
      <c r="N460" s="37"/>
      <c r="O460" s="38"/>
      <c r="P460" s="39">
        <v>0</v>
      </c>
      <c r="Q460" s="39"/>
      <c r="R460" s="54"/>
      <c r="S460" s="32">
        <f t="shared" si="72"/>
        <v>0</v>
      </c>
      <c r="T460" s="40">
        <f t="shared" si="73"/>
        <v>0</v>
      </c>
      <c r="U460" s="41">
        <f t="shared" si="74"/>
        <v>0</v>
      </c>
    </row>
    <row r="461" spans="1:21" ht="14.25">
      <c r="A461" s="14" t="s">
        <v>54</v>
      </c>
      <c r="B461" s="31" t="s">
        <v>19</v>
      </c>
      <c r="C461" s="32" t="s">
        <v>652</v>
      </c>
      <c r="D461" s="191"/>
      <c r="E461" s="192"/>
      <c r="F461" s="33" t="s">
        <v>633</v>
      </c>
      <c r="G461" s="33" t="s">
        <v>351</v>
      </c>
      <c r="H461" s="44">
        <v>0.155</v>
      </c>
      <c r="I461" s="62" t="s">
        <v>295</v>
      </c>
      <c r="J461" s="36">
        <f t="shared" si="77"/>
        <v>0.155</v>
      </c>
      <c r="K461" s="35">
        <v>10</v>
      </c>
      <c r="L461" s="35">
        <v>24</v>
      </c>
      <c r="M461" s="35">
        <f t="shared" si="76"/>
        <v>240</v>
      </c>
      <c r="N461" s="37"/>
      <c r="O461" s="38"/>
      <c r="P461" s="39">
        <v>0</v>
      </c>
      <c r="Q461" s="39"/>
      <c r="R461" s="54"/>
      <c r="S461" s="32">
        <f t="shared" si="72"/>
        <v>0</v>
      </c>
      <c r="T461" s="40">
        <f t="shared" si="73"/>
        <v>0</v>
      </c>
      <c r="U461" s="41">
        <f t="shared" si="74"/>
        <v>0</v>
      </c>
    </row>
    <row r="462" spans="1:21" ht="14.25">
      <c r="A462" s="14" t="s">
        <v>54</v>
      </c>
      <c r="B462" s="31" t="s">
        <v>19</v>
      </c>
      <c r="C462" s="32" t="s">
        <v>652</v>
      </c>
      <c r="D462" s="191"/>
      <c r="E462" s="192"/>
      <c r="F462" s="33" t="s">
        <v>633</v>
      </c>
      <c r="G462" s="33" t="s">
        <v>655</v>
      </c>
      <c r="H462" s="35"/>
      <c r="I462" s="35" t="s">
        <v>30</v>
      </c>
      <c r="J462" s="36">
        <f t="shared" si="77"/>
        <v>0</v>
      </c>
      <c r="K462" s="35">
        <v>10</v>
      </c>
      <c r="L462" s="35">
        <v>24</v>
      </c>
      <c r="M462" s="35">
        <f t="shared" si="76"/>
        <v>240</v>
      </c>
      <c r="N462" s="37"/>
      <c r="O462" s="38"/>
      <c r="P462" s="39">
        <v>0</v>
      </c>
      <c r="Q462" s="39"/>
      <c r="R462" s="54"/>
      <c r="S462" s="32">
        <f t="shared" si="72"/>
        <v>0</v>
      </c>
      <c r="T462" s="40">
        <f t="shared" si="73"/>
        <v>0</v>
      </c>
      <c r="U462" s="41">
        <f t="shared" si="74"/>
        <v>0</v>
      </c>
    </row>
    <row r="463" spans="1:21" ht="14.25">
      <c r="A463" s="14" t="s">
        <v>54</v>
      </c>
      <c r="B463" s="31" t="s">
        <v>19</v>
      </c>
      <c r="C463" s="32" t="s">
        <v>652</v>
      </c>
      <c r="D463" s="191"/>
      <c r="E463" s="192"/>
      <c r="F463" s="33" t="s">
        <v>633</v>
      </c>
      <c r="G463" s="33" t="s">
        <v>656</v>
      </c>
      <c r="H463" s="35"/>
      <c r="I463" s="35" t="s">
        <v>30</v>
      </c>
      <c r="J463" s="36">
        <f t="shared" si="77"/>
        <v>0</v>
      </c>
      <c r="K463" s="35">
        <v>10</v>
      </c>
      <c r="L463" s="35">
        <v>24</v>
      </c>
      <c r="M463" s="35">
        <f t="shared" si="76"/>
        <v>240</v>
      </c>
      <c r="N463" s="37"/>
      <c r="O463" s="38"/>
      <c r="P463" s="39">
        <v>0</v>
      </c>
      <c r="Q463" s="39"/>
      <c r="R463" s="54"/>
      <c r="S463" s="32">
        <f t="shared" si="72"/>
        <v>0</v>
      </c>
      <c r="T463" s="40">
        <f t="shared" si="73"/>
        <v>0</v>
      </c>
      <c r="U463" s="41">
        <f t="shared" si="74"/>
        <v>0</v>
      </c>
    </row>
    <row r="464" spans="1:21" ht="14.25">
      <c r="A464" s="14" t="s">
        <v>54</v>
      </c>
      <c r="B464" s="31" t="s">
        <v>19</v>
      </c>
      <c r="C464" s="32" t="s">
        <v>657</v>
      </c>
      <c r="D464" s="191">
        <v>4978446502678</v>
      </c>
      <c r="E464" s="192" t="s">
        <v>658</v>
      </c>
      <c r="F464" s="33" t="s">
        <v>659</v>
      </c>
      <c r="G464" s="33" t="s">
        <v>660</v>
      </c>
      <c r="H464" s="63">
        <v>8.9</v>
      </c>
      <c r="I464" s="32" t="s">
        <v>24</v>
      </c>
      <c r="J464" s="36">
        <f>+H464/M466</f>
        <v>3.7083333333333336E-2</v>
      </c>
      <c r="K464" s="35">
        <v>1</v>
      </c>
      <c r="L464" s="35">
        <v>1</v>
      </c>
      <c r="M464" s="35">
        <f t="shared" si="76"/>
        <v>1</v>
      </c>
      <c r="N464" s="37"/>
      <c r="O464" s="38"/>
      <c r="P464" s="39">
        <v>15</v>
      </c>
      <c r="Q464" s="39"/>
      <c r="R464" s="54"/>
      <c r="S464" s="32">
        <f t="shared" si="72"/>
        <v>0</v>
      </c>
      <c r="T464" s="40">
        <f t="shared" si="73"/>
        <v>0</v>
      </c>
      <c r="U464" s="41">
        <f t="shared" si="74"/>
        <v>15</v>
      </c>
    </row>
    <row r="465" spans="1:21" ht="14.25">
      <c r="A465" s="14" t="s">
        <v>54</v>
      </c>
      <c r="B465" s="31" t="s">
        <v>19</v>
      </c>
      <c r="C465" s="32" t="s">
        <v>657</v>
      </c>
      <c r="D465" s="191"/>
      <c r="E465" s="192"/>
      <c r="F465" s="33" t="s">
        <v>659</v>
      </c>
      <c r="G465" s="33" t="s">
        <v>661</v>
      </c>
      <c r="H465" s="48">
        <v>1</v>
      </c>
      <c r="I465" s="32" t="s">
        <v>24</v>
      </c>
      <c r="J465" s="36">
        <f>+H465/K466</f>
        <v>0.1</v>
      </c>
      <c r="K465" s="35">
        <v>1</v>
      </c>
      <c r="L465" s="35">
        <v>24</v>
      </c>
      <c r="M465" s="35">
        <f t="shared" si="76"/>
        <v>24</v>
      </c>
      <c r="N465" s="37"/>
      <c r="O465" s="38"/>
      <c r="P465" s="39">
        <v>360</v>
      </c>
      <c r="Q465" s="39"/>
      <c r="R465" s="54"/>
      <c r="S465" s="32">
        <f t="shared" si="72"/>
        <v>0</v>
      </c>
      <c r="T465" s="40">
        <f t="shared" si="73"/>
        <v>0</v>
      </c>
      <c r="U465" s="41">
        <f t="shared" si="74"/>
        <v>360</v>
      </c>
    </row>
    <row r="466" spans="1:21" ht="14.25">
      <c r="A466" s="14" t="s">
        <v>54</v>
      </c>
      <c r="B466" s="31" t="s">
        <v>19</v>
      </c>
      <c r="C466" s="32" t="s">
        <v>657</v>
      </c>
      <c r="D466" s="191"/>
      <c r="E466" s="192"/>
      <c r="F466" s="33" t="s">
        <v>659</v>
      </c>
      <c r="G466" s="33" t="s">
        <v>662</v>
      </c>
      <c r="H466" s="42">
        <v>0.1</v>
      </c>
      <c r="I466" s="43" t="s">
        <v>27</v>
      </c>
      <c r="J466" s="36">
        <f t="shared" ref="J466:J470" si="78">+H466</f>
        <v>0.1</v>
      </c>
      <c r="K466" s="35">
        <v>10</v>
      </c>
      <c r="L466" s="35">
        <v>24</v>
      </c>
      <c r="M466" s="35">
        <f t="shared" si="76"/>
        <v>240</v>
      </c>
      <c r="N466" s="37"/>
      <c r="O466" s="38"/>
      <c r="P466" s="39">
        <v>3600</v>
      </c>
      <c r="Q466" s="39"/>
      <c r="R466" s="54"/>
      <c r="S466" s="32">
        <f t="shared" si="72"/>
        <v>0</v>
      </c>
      <c r="T466" s="40">
        <f t="shared" si="73"/>
        <v>0</v>
      </c>
      <c r="U466" s="41">
        <f t="shared" si="74"/>
        <v>3600</v>
      </c>
    </row>
    <row r="467" spans="1:21" ht="14.25">
      <c r="A467" s="14" t="s">
        <v>54</v>
      </c>
      <c r="B467" s="31" t="s">
        <v>19</v>
      </c>
      <c r="C467" s="32" t="s">
        <v>657</v>
      </c>
      <c r="D467" s="191"/>
      <c r="E467" s="192"/>
      <c r="F467" s="33" t="s">
        <v>659</v>
      </c>
      <c r="G467" s="33" t="s">
        <v>663</v>
      </c>
      <c r="H467" s="44">
        <v>0.14000000000000001</v>
      </c>
      <c r="I467" s="62" t="s">
        <v>295</v>
      </c>
      <c r="J467" s="36">
        <f t="shared" si="78"/>
        <v>0.14000000000000001</v>
      </c>
      <c r="K467" s="35">
        <v>10</v>
      </c>
      <c r="L467" s="35">
        <v>24</v>
      </c>
      <c r="M467" s="35">
        <f t="shared" si="76"/>
        <v>240</v>
      </c>
      <c r="N467" s="37"/>
      <c r="O467" s="38"/>
      <c r="P467" s="39">
        <v>0</v>
      </c>
      <c r="Q467" s="39"/>
      <c r="R467" s="54"/>
      <c r="S467" s="32">
        <f t="shared" si="72"/>
        <v>0</v>
      </c>
      <c r="T467" s="40">
        <f t="shared" si="73"/>
        <v>0</v>
      </c>
      <c r="U467" s="41">
        <f t="shared" si="74"/>
        <v>0</v>
      </c>
    </row>
    <row r="468" spans="1:21" ht="14.25">
      <c r="A468" s="14" t="s">
        <v>54</v>
      </c>
      <c r="B468" s="31" t="s">
        <v>19</v>
      </c>
      <c r="C468" s="32" t="s">
        <v>657</v>
      </c>
      <c r="D468" s="191"/>
      <c r="E468" s="192"/>
      <c r="F468" s="33" t="s">
        <v>659</v>
      </c>
      <c r="G468" s="33" t="s">
        <v>664</v>
      </c>
      <c r="H468" s="44"/>
      <c r="I468" s="35" t="s">
        <v>30</v>
      </c>
      <c r="J468" s="36">
        <f t="shared" si="78"/>
        <v>0</v>
      </c>
      <c r="K468" s="35">
        <v>10</v>
      </c>
      <c r="L468" s="35">
        <v>24</v>
      </c>
      <c r="M468" s="35">
        <f t="shared" si="76"/>
        <v>240</v>
      </c>
      <c r="N468" s="37"/>
      <c r="O468" s="38"/>
      <c r="P468" s="39">
        <v>0</v>
      </c>
      <c r="Q468" s="39"/>
      <c r="R468" s="54"/>
      <c r="S468" s="32">
        <f t="shared" si="72"/>
        <v>0</v>
      </c>
      <c r="T468" s="40">
        <f t="shared" si="73"/>
        <v>0</v>
      </c>
      <c r="U468" s="41">
        <f t="shared" si="74"/>
        <v>0</v>
      </c>
    </row>
    <row r="469" spans="1:21" ht="14.25">
      <c r="A469" s="14" t="s">
        <v>54</v>
      </c>
      <c r="B469" s="31" t="s">
        <v>19</v>
      </c>
      <c r="C469" s="32" t="s">
        <v>657</v>
      </c>
      <c r="D469" s="191"/>
      <c r="E469" s="192"/>
      <c r="F469" s="33" t="s">
        <v>659</v>
      </c>
      <c r="G469" s="33" t="s">
        <v>665</v>
      </c>
      <c r="H469" s="44"/>
      <c r="I469" s="35" t="s">
        <v>30</v>
      </c>
      <c r="J469" s="36">
        <f t="shared" si="78"/>
        <v>0</v>
      </c>
      <c r="K469" s="35">
        <v>10</v>
      </c>
      <c r="L469" s="35">
        <v>24</v>
      </c>
      <c r="M469" s="35">
        <f t="shared" si="76"/>
        <v>240</v>
      </c>
      <c r="N469" s="37"/>
      <c r="O469" s="38"/>
      <c r="P469" s="39">
        <v>0</v>
      </c>
      <c r="Q469" s="39"/>
      <c r="R469" s="54"/>
      <c r="S469" s="32">
        <f t="shared" si="72"/>
        <v>0</v>
      </c>
      <c r="T469" s="40">
        <f t="shared" si="73"/>
        <v>0</v>
      </c>
      <c r="U469" s="41">
        <f t="shared" si="74"/>
        <v>0</v>
      </c>
    </row>
    <row r="470" spans="1:21" ht="14.25">
      <c r="A470" s="14" t="s">
        <v>54</v>
      </c>
      <c r="B470" s="31" t="s">
        <v>19</v>
      </c>
      <c r="C470" s="32" t="s">
        <v>657</v>
      </c>
      <c r="D470" s="191"/>
      <c r="E470" s="192"/>
      <c r="F470" s="33" t="s">
        <v>659</v>
      </c>
      <c r="G470" s="33" t="s">
        <v>666</v>
      </c>
      <c r="H470" s="44"/>
      <c r="I470" s="35" t="s">
        <v>30</v>
      </c>
      <c r="J470" s="36">
        <f t="shared" si="78"/>
        <v>0</v>
      </c>
      <c r="K470" s="35">
        <v>10</v>
      </c>
      <c r="L470" s="35">
        <v>24</v>
      </c>
      <c r="M470" s="35">
        <f t="shared" si="76"/>
        <v>240</v>
      </c>
      <c r="N470" s="37"/>
      <c r="O470" s="38"/>
      <c r="P470" s="39">
        <v>0</v>
      </c>
      <c r="Q470" s="39"/>
      <c r="R470" s="54"/>
      <c r="S470" s="32">
        <f t="shared" si="72"/>
        <v>0</v>
      </c>
      <c r="T470" s="40">
        <f t="shared" si="73"/>
        <v>0</v>
      </c>
      <c r="U470" s="41">
        <f t="shared" si="74"/>
        <v>0</v>
      </c>
    </row>
    <row r="471" spans="1:21" ht="14.25">
      <c r="A471" s="14" t="s">
        <v>179</v>
      </c>
      <c r="B471" s="31" t="s">
        <v>19</v>
      </c>
      <c r="C471" s="47" t="s">
        <v>667</v>
      </c>
      <c r="D471" s="191">
        <v>4947879522621</v>
      </c>
      <c r="E471" s="192" t="s">
        <v>668</v>
      </c>
      <c r="F471" s="33" t="s">
        <v>669</v>
      </c>
      <c r="G471" s="33" t="s">
        <v>670</v>
      </c>
      <c r="H471" s="63">
        <v>7.79</v>
      </c>
      <c r="I471" s="32" t="s">
        <v>24</v>
      </c>
      <c r="J471" s="36">
        <f>+H471/M473</f>
        <v>3.2458333333333332E-2</v>
      </c>
      <c r="K471" s="35">
        <v>1</v>
      </c>
      <c r="L471" s="35">
        <v>1</v>
      </c>
      <c r="M471" s="35">
        <f t="shared" si="76"/>
        <v>1</v>
      </c>
      <c r="N471" s="37"/>
      <c r="O471" s="38"/>
      <c r="P471" s="39">
        <v>0</v>
      </c>
      <c r="Q471" s="39"/>
      <c r="R471" s="54"/>
      <c r="S471" s="32">
        <f t="shared" si="72"/>
        <v>0</v>
      </c>
      <c r="T471" s="40">
        <f t="shared" si="73"/>
        <v>0</v>
      </c>
      <c r="U471" s="41">
        <f t="shared" si="74"/>
        <v>0</v>
      </c>
    </row>
    <row r="472" spans="1:21" ht="14.25">
      <c r="A472" s="14" t="s">
        <v>179</v>
      </c>
      <c r="B472" s="31" t="s">
        <v>19</v>
      </c>
      <c r="C472" s="47" t="s">
        <v>667</v>
      </c>
      <c r="D472" s="191"/>
      <c r="E472" s="192"/>
      <c r="F472" s="33" t="s">
        <v>669</v>
      </c>
      <c r="G472" s="33" t="s">
        <v>671</v>
      </c>
      <c r="H472" s="74">
        <v>1</v>
      </c>
      <c r="I472" s="32" t="s">
        <v>24</v>
      </c>
      <c r="J472" s="36">
        <f>+H472/K473</f>
        <v>0.1</v>
      </c>
      <c r="K472" s="35">
        <v>1</v>
      </c>
      <c r="L472" s="35">
        <v>24</v>
      </c>
      <c r="M472" s="35">
        <f t="shared" si="76"/>
        <v>24</v>
      </c>
      <c r="N472" s="37"/>
      <c r="O472" s="38"/>
      <c r="P472" s="39">
        <v>1</v>
      </c>
      <c r="Q472" s="39"/>
      <c r="R472" s="54"/>
      <c r="S472" s="32">
        <f t="shared" si="72"/>
        <v>0</v>
      </c>
      <c r="T472" s="40">
        <f t="shared" si="73"/>
        <v>0</v>
      </c>
      <c r="U472" s="41">
        <f t="shared" si="74"/>
        <v>1</v>
      </c>
    </row>
    <row r="473" spans="1:21" ht="14.25">
      <c r="A473" s="14" t="s">
        <v>179</v>
      </c>
      <c r="B473" s="31" t="s">
        <v>19</v>
      </c>
      <c r="C473" s="47" t="s">
        <v>667</v>
      </c>
      <c r="D473" s="191"/>
      <c r="E473" s="192"/>
      <c r="F473" s="33" t="s">
        <v>669</v>
      </c>
      <c r="G473" s="33" t="s">
        <v>672</v>
      </c>
      <c r="H473" s="42">
        <v>5.5E-2</v>
      </c>
      <c r="I473" s="35" t="s">
        <v>493</v>
      </c>
      <c r="J473" s="36">
        <f t="shared" ref="J473:J477" si="79">+H473</f>
        <v>5.5E-2</v>
      </c>
      <c r="K473" s="35">
        <v>10</v>
      </c>
      <c r="L473" s="35">
        <v>24</v>
      </c>
      <c r="M473" s="35">
        <f t="shared" si="76"/>
        <v>240</v>
      </c>
      <c r="N473" s="37"/>
      <c r="O473" s="38"/>
      <c r="P473" s="39">
        <v>0</v>
      </c>
      <c r="Q473" s="39"/>
      <c r="R473" s="54"/>
      <c r="S473" s="32">
        <f t="shared" si="72"/>
        <v>0</v>
      </c>
      <c r="T473" s="40">
        <f t="shared" si="73"/>
        <v>0</v>
      </c>
      <c r="U473" s="41">
        <f t="shared" si="74"/>
        <v>0</v>
      </c>
    </row>
    <row r="474" spans="1:21" ht="14.25">
      <c r="A474" s="14" t="s">
        <v>179</v>
      </c>
      <c r="B474" s="31" t="s">
        <v>19</v>
      </c>
      <c r="C474" s="47" t="s">
        <v>667</v>
      </c>
      <c r="D474" s="191"/>
      <c r="E474" s="192"/>
      <c r="F474" s="33" t="s">
        <v>669</v>
      </c>
      <c r="G474" s="33" t="s">
        <v>663</v>
      </c>
      <c r="H474" s="44">
        <v>0.14000000000000001</v>
      </c>
      <c r="I474" s="62" t="s">
        <v>295</v>
      </c>
      <c r="J474" s="36">
        <f t="shared" si="79"/>
        <v>0.14000000000000001</v>
      </c>
      <c r="K474" s="35">
        <v>10</v>
      </c>
      <c r="L474" s="35">
        <v>24</v>
      </c>
      <c r="M474" s="35">
        <f t="shared" si="76"/>
        <v>240</v>
      </c>
      <c r="N474" s="37"/>
      <c r="O474" s="38"/>
      <c r="P474" s="39">
        <v>0</v>
      </c>
      <c r="Q474" s="39"/>
      <c r="R474" s="54"/>
      <c r="S474" s="32">
        <f t="shared" si="72"/>
        <v>0</v>
      </c>
      <c r="T474" s="40">
        <f t="shared" si="73"/>
        <v>0</v>
      </c>
      <c r="U474" s="41">
        <f t="shared" si="74"/>
        <v>0</v>
      </c>
    </row>
    <row r="475" spans="1:21" ht="14.25">
      <c r="A475" s="14" t="s">
        <v>179</v>
      </c>
      <c r="B475" s="31" t="s">
        <v>19</v>
      </c>
      <c r="C475" s="47" t="s">
        <v>667</v>
      </c>
      <c r="D475" s="191"/>
      <c r="E475" s="192"/>
      <c r="F475" s="33" t="s">
        <v>669</v>
      </c>
      <c r="G475" s="33" t="s">
        <v>664</v>
      </c>
      <c r="H475" s="44"/>
      <c r="I475" s="35" t="s">
        <v>30</v>
      </c>
      <c r="J475" s="36">
        <f t="shared" si="79"/>
        <v>0</v>
      </c>
      <c r="K475" s="35">
        <v>10</v>
      </c>
      <c r="L475" s="35">
        <v>24</v>
      </c>
      <c r="M475" s="35">
        <f t="shared" si="76"/>
        <v>240</v>
      </c>
      <c r="N475" s="37"/>
      <c r="O475" s="38"/>
      <c r="P475" s="39">
        <v>0</v>
      </c>
      <c r="Q475" s="39"/>
      <c r="R475" s="54"/>
      <c r="S475" s="32">
        <f t="shared" si="72"/>
        <v>0</v>
      </c>
      <c r="T475" s="40">
        <f t="shared" si="73"/>
        <v>0</v>
      </c>
      <c r="U475" s="41">
        <f t="shared" si="74"/>
        <v>0</v>
      </c>
    </row>
    <row r="476" spans="1:21" ht="14.25">
      <c r="A476" s="14" t="s">
        <v>179</v>
      </c>
      <c r="B476" s="31" t="s">
        <v>19</v>
      </c>
      <c r="C476" s="47" t="s">
        <v>667</v>
      </c>
      <c r="D476" s="191"/>
      <c r="E476" s="192"/>
      <c r="F476" s="33" t="s">
        <v>669</v>
      </c>
      <c r="G476" s="33" t="s">
        <v>665</v>
      </c>
      <c r="H476" s="44"/>
      <c r="I476" s="35" t="s">
        <v>30</v>
      </c>
      <c r="J476" s="36">
        <f t="shared" si="79"/>
        <v>0</v>
      </c>
      <c r="K476" s="35">
        <v>10</v>
      </c>
      <c r="L476" s="35">
        <v>24</v>
      </c>
      <c r="M476" s="35">
        <f t="shared" si="76"/>
        <v>240</v>
      </c>
      <c r="N476" s="37"/>
      <c r="O476" s="38"/>
      <c r="P476" s="39">
        <v>0</v>
      </c>
      <c r="Q476" s="39"/>
      <c r="R476" s="54"/>
      <c r="S476" s="32">
        <f t="shared" si="72"/>
        <v>0</v>
      </c>
      <c r="T476" s="40">
        <f t="shared" si="73"/>
        <v>0</v>
      </c>
      <c r="U476" s="41">
        <f t="shared" si="74"/>
        <v>0</v>
      </c>
    </row>
    <row r="477" spans="1:21" ht="14.25">
      <c r="A477" s="14" t="s">
        <v>179</v>
      </c>
      <c r="B477" s="31" t="s">
        <v>19</v>
      </c>
      <c r="C477" s="47" t="s">
        <v>667</v>
      </c>
      <c r="D477" s="191"/>
      <c r="E477" s="192"/>
      <c r="F477" s="33" t="s">
        <v>669</v>
      </c>
      <c r="G477" s="33" t="s">
        <v>666</v>
      </c>
      <c r="H477" s="44"/>
      <c r="I477" s="35" t="s">
        <v>30</v>
      </c>
      <c r="J477" s="36">
        <f t="shared" si="79"/>
        <v>0</v>
      </c>
      <c r="K477" s="35">
        <v>10</v>
      </c>
      <c r="L477" s="35">
        <v>24</v>
      </c>
      <c r="M477" s="35">
        <f t="shared" si="76"/>
        <v>240</v>
      </c>
      <c r="N477" s="37"/>
      <c r="O477" s="38"/>
      <c r="P477" s="39">
        <v>0</v>
      </c>
      <c r="Q477" s="39"/>
      <c r="R477" s="54"/>
      <c r="S477" s="32">
        <f t="shared" si="72"/>
        <v>0</v>
      </c>
      <c r="T477" s="40">
        <f t="shared" si="73"/>
        <v>0</v>
      </c>
      <c r="U477" s="41">
        <f t="shared" si="74"/>
        <v>0</v>
      </c>
    </row>
    <row r="478" spans="1:21" ht="14.25">
      <c r="A478" s="14" t="s">
        <v>54</v>
      </c>
      <c r="B478" s="31" t="s">
        <v>19</v>
      </c>
      <c r="C478" s="32" t="s">
        <v>673</v>
      </c>
      <c r="D478" s="191">
        <v>4978446065036</v>
      </c>
      <c r="E478" s="192" t="s">
        <v>674</v>
      </c>
      <c r="F478" s="33" t="s">
        <v>572</v>
      </c>
      <c r="G478" s="33" t="s">
        <v>660</v>
      </c>
      <c r="H478" s="49">
        <v>6.64</v>
      </c>
      <c r="I478" s="35" t="s">
        <v>24</v>
      </c>
      <c r="J478" s="36">
        <f>+H478/M480</f>
        <v>2.7666666666666666E-2</v>
      </c>
      <c r="K478" s="35">
        <v>1</v>
      </c>
      <c r="L478" s="35">
        <v>1</v>
      </c>
      <c r="M478" s="35">
        <f t="shared" si="76"/>
        <v>1</v>
      </c>
      <c r="N478" s="37"/>
      <c r="O478" s="38"/>
      <c r="P478" s="39">
        <v>0</v>
      </c>
      <c r="Q478" s="39"/>
      <c r="R478" s="54"/>
      <c r="S478" s="32">
        <f t="shared" si="72"/>
        <v>0</v>
      </c>
      <c r="T478" s="40">
        <f t="shared" si="73"/>
        <v>0</v>
      </c>
      <c r="U478" s="41">
        <f t="shared" si="74"/>
        <v>0</v>
      </c>
    </row>
    <row r="479" spans="1:21" ht="14.25">
      <c r="A479" s="14" t="s">
        <v>54</v>
      </c>
      <c r="B479" s="31" t="s">
        <v>19</v>
      </c>
      <c r="C479" s="32" t="s">
        <v>673</v>
      </c>
      <c r="D479" s="191"/>
      <c r="E479" s="192"/>
      <c r="F479" s="33" t="s">
        <v>572</v>
      </c>
      <c r="G479" s="33" t="s">
        <v>661</v>
      </c>
      <c r="H479" s="34">
        <v>0.9</v>
      </c>
      <c r="I479" s="35" t="s">
        <v>24</v>
      </c>
      <c r="J479" s="36">
        <f>+H479/K480</f>
        <v>0.09</v>
      </c>
      <c r="K479" s="35">
        <v>1</v>
      </c>
      <c r="L479" s="35">
        <v>24</v>
      </c>
      <c r="M479" s="35">
        <f t="shared" si="76"/>
        <v>24</v>
      </c>
      <c r="N479" s="37"/>
      <c r="O479" s="38"/>
      <c r="P479" s="39">
        <v>0</v>
      </c>
      <c r="Q479" s="39"/>
      <c r="R479" s="54"/>
      <c r="S479" s="32">
        <f t="shared" si="72"/>
        <v>0</v>
      </c>
      <c r="T479" s="40">
        <f t="shared" si="73"/>
        <v>0</v>
      </c>
      <c r="U479" s="41">
        <f t="shared" si="74"/>
        <v>0</v>
      </c>
    </row>
    <row r="480" spans="1:21" ht="14.25">
      <c r="A480" s="14" t="s">
        <v>54</v>
      </c>
      <c r="B480" s="31" t="s">
        <v>19</v>
      </c>
      <c r="C480" s="32" t="s">
        <v>673</v>
      </c>
      <c r="D480" s="191"/>
      <c r="E480" s="192"/>
      <c r="F480" s="33" t="s">
        <v>572</v>
      </c>
      <c r="G480" s="33" t="s">
        <v>662</v>
      </c>
      <c r="H480" s="42">
        <v>0.10299999999999999</v>
      </c>
      <c r="I480" s="35" t="s">
        <v>147</v>
      </c>
      <c r="J480" s="36">
        <f t="shared" ref="J480:J484" si="80">+H480</f>
        <v>0.10299999999999999</v>
      </c>
      <c r="K480" s="35">
        <v>10</v>
      </c>
      <c r="L480" s="35">
        <v>24</v>
      </c>
      <c r="M480" s="35">
        <f t="shared" si="76"/>
        <v>240</v>
      </c>
      <c r="N480" s="37"/>
      <c r="O480" s="38"/>
      <c r="P480" s="39">
        <v>0</v>
      </c>
      <c r="Q480" s="39"/>
      <c r="R480" s="54"/>
      <c r="S480" s="32">
        <f t="shared" si="72"/>
        <v>0</v>
      </c>
      <c r="T480" s="40">
        <f t="shared" si="73"/>
        <v>0</v>
      </c>
      <c r="U480" s="41">
        <f t="shared" si="74"/>
        <v>0</v>
      </c>
    </row>
    <row r="481" spans="1:21" ht="14.25">
      <c r="A481" s="14" t="s">
        <v>54</v>
      </c>
      <c r="B481" s="31" t="s">
        <v>19</v>
      </c>
      <c r="C481" s="32" t="s">
        <v>673</v>
      </c>
      <c r="D481" s="191"/>
      <c r="E481" s="192"/>
      <c r="F481" s="33" t="s">
        <v>572</v>
      </c>
      <c r="G481" s="33" t="s">
        <v>663</v>
      </c>
      <c r="H481" s="44">
        <v>0.14000000000000001</v>
      </c>
      <c r="I481" s="62" t="s">
        <v>295</v>
      </c>
      <c r="J481" s="36">
        <f t="shared" si="80"/>
        <v>0.14000000000000001</v>
      </c>
      <c r="K481" s="35">
        <v>10</v>
      </c>
      <c r="L481" s="35">
        <v>24</v>
      </c>
      <c r="M481" s="35">
        <f t="shared" si="76"/>
        <v>240</v>
      </c>
      <c r="N481" s="37"/>
      <c r="O481" s="38"/>
      <c r="P481" s="39">
        <v>0</v>
      </c>
      <c r="Q481" s="39"/>
      <c r="R481" s="54"/>
      <c r="S481" s="32">
        <f t="shared" si="72"/>
        <v>0</v>
      </c>
      <c r="T481" s="40">
        <f t="shared" si="73"/>
        <v>0</v>
      </c>
      <c r="U481" s="41">
        <f t="shared" si="74"/>
        <v>0</v>
      </c>
    </row>
    <row r="482" spans="1:21" ht="14.25">
      <c r="A482" s="14" t="s">
        <v>54</v>
      </c>
      <c r="B482" s="31" t="s">
        <v>19</v>
      </c>
      <c r="C482" s="32" t="s">
        <v>673</v>
      </c>
      <c r="D482" s="191"/>
      <c r="E482" s="192"/>
      <c r="F482" s="33" t="s">
        <v>572</v>
      </c>
      <c r="G482" s="33" t="s">
        <v>664</v>
      </c>
      <c r="H482" s="44"/>
      <c r="I482" s="35" t="s">
        <v>30</v>
      </c>
      <c r="J482" s="36">
        <f t="shared" si="80"/>
        <v>0</v>
      </c>
      <c r="K482" s="35">
        <v>10</v>
      </c>
      <c r="L482" s="35">
        <v>24</v>
      </c>
      <c r="M482" s="35">
        <f t="shared" si="76"/>
        <v>240</v>
      </c>
      <c r="N482" s="37"/>
      <c r="O482" s="38"/>
      <c r="P482" s="39">
        <v>0</v>
      </c>
      <c r="Q482" s="39"/>
      <c r="R482" s="54"/>
      <c r="S482" s="32">
        <f t="shared" si="72"/>
        <v>0</v>
      </c>
      <c r="T482" s="40">
        <f t="shared" si="73"/>
        <v>0</v>
      </c>
      <c r="U482" s="41">
        <f t="shared" si="74"/>
        <v>0</v>
      </c>
    </row>
    <row r="483" spans="1:21" ht="14.25">
      <c r="A483" s="14" t="s">
        <v>54</v>
      </c>
      <c r="B483" s="31" t="s">
        <v>19</v>
      </c>
      <c r="C483" s="32" t="s">
        <v>673</v>
      </c>
      <c r="D483" s="191"/>
      <c r="E483" s="192"/>
      <c r="F483" s="33" t="s">
        <v>572</v>
      </c>
      <c r="G483" s="33" t="s">
        <v>665</v>
      </c>
      <c r="H483" s="44"/>
      <c r="I483" s="35" t="s">
        <v>30</v>
      </c>
      <c r="J483" s="36">
        <f t="shared" si="80"/>
        <v>0</v>
      </c>
      <c r="K483" s="35">
        <v>10</v>
      </c>
      <c r="L483" s="35">
        <v>24</v>
      </c>
      <c r="M483" s="35">
        <f t="shared" si="76"/>
        <v>240</v>
      </c>
      <c r="N483" s="37"/>
      <c r="O483" s="38"/>
      <c r="P483" s="39">
        <v>0</v>
      </c>
      <c r="Q483" s="39"/>
      <c r="R483" s="54"/>
      <c r="S483" s="32">
        <f t="shared" si="72"/>
        <v>0</v>
      </c>
      <c r="T483" s="40">
        <f t="shared" si="73"/>
        <v>0</v>
      </c>
      <c r="U483" s="41">
        <f t="shared" si="74"/>
        <v>0</v>
      </c>
    </row>
    <row r="484" spans="1:21" ht="14.25">
      <c r="A484" s="14" t="s">
        <v>54</v>
      </c>
      <c r="B484" s="31" t="s">
        <v>19</v>
      </c>
      <c r="C484" s="32" t="s">
        <v>673</v>
      </c>
      <c r="D484" s="191"/>
      <c r="E484" s="192"/>
      <c r="F484" s="33" t="s">
        <v>572</v>
      </c>
      <c r="G484" s="33" t="s">
        <v>666</v>
      </c>
      <c r="H484" s="44"/>
      <c r="I484" s="35" t="s">
        <v>30</v>
      </c>
      <c r="J484" s="36">
        <f t="shared" si="80"/>
        <v>0</v>
      </c>
      <c r="K484" s="35">
        <v>10</v>
      </c>
      <c r="L484" s="35">
        <v>24</v>
      </c>
      <c r="M484" s="35">
        <f t="shared" si="76"/>
        <v>240</v>
      </c>
      <c r="N484" s="37"/>
      <c r="O484" s="38"/>
      <c r="P484" s="39">
        <v>0</v>
      </c>
      <c r="Q484" s="39"/>
      <c r="R484" s="54"/>
      <c r="S484" s="32">
        <f t="shared" si="72"/>
        <v>0</v>
      </c>
      <c r="T484" s="40">
        <f t="shared" si="73"/>
        <v>0</v>
      </c>
      <c r="U484" s="41">
        <f t="shared" si="74"/>
        <v>0</v>
      </c>
    </row>
    <row r="485" spans="1:21" ht="14.25">
      <c r="A485" s="14" t="s">
        <v>54</v>
      </c>
      <c r="B485" s="31" t="s">
        <v>19</v>
      </c>
      <c r="C485" s="32" t="s">
        <v>675</v>
      </c>
      <c r="D485" s="191">
        <v>4978446502739</v>
      </c>
      <c r="E485" s="192" t="s">
        <v>676</v>
      </c>
      <c r="F485" s="33" t="s">
        <v>677</v>
      </c>
      <c r="G485" s="33" t="s">
        <v>678</v>
      </c>
      <c r="H485" s="49">
        <v>6.64</v>
      </c>
      <c r="I485" s="35" t="s">
        <v>24</v>
      </c>
      <c r="J485" s="36">
        <f>+H485/M487</f>
        <v>2.7666666666666666E-2</v>
      </c>
      <c r="K485" s="35">
        <v>1</v>
      </c>
      <c r="L485" s="35">
        <v>1</v>
      </c>
      <c r="M485" s="35">
        <f t="shared" si="76"/>
        <v>1</v>
      </c>
      <c r="N485" s="37"/>
      <c r="O485" s="38"/>
      <c r="P485" s="39">
        <v>1</v>
      </c>
      <c r="Q485" s="39"/>
      <c r="R485" s="54"/>
      <c r="S485" s="32">
        <f t="shared" si="72"/>
        <v>0</v>
      </c>
      <c r="T485" s="40">
        <f t="shared" si="73"/>
        <v>0</v>
      </c>
      <c r="U485" s="41">
        <f t="shared" si="74"/>
        <v>1</v>
      </c>
    </row>
    <row r="486" spans="1:21" ht="14.25">
      <c r="A486" s="14" t="s">
        <v>54</v>
      </c>
      <c r="B486" s="31" t="s">
        <v>19</v>
      </c>
      <c r="C486" s="32" t="s">
        <v>675</v>
      </c>
      <c r="D486" s="191"/>
      <c r="E486" s="192"/>
      <c r="F486" s="33" t="s">
        <v>677</v>
      </c>
      <c r="G486" s="33" t="s">
        <v>679</v>
      </c>
      <c r="H486" s="49">
        <v>0.86</v>
      </c>
      <c r="I486" s="35" t="s">
        <v>24</v>
      </c>
      <c r="J486" s="36">
        <f>+H486/K487</f>
        <v>8.5999999999999993E-2</v>
      </c>
      <c r="K486" s="35">
        <v>1</v>
      </c>
      <c r="L486" s="35">
        <v>24</v>
      </c>
      <c r="M486" s="35">
        <f t="shared" si="76"/>
        <v>24</v>
      </c>
      <c r="N486" s="37"/>
      <c r="O486" s="38"/>
      <c r="P486" s="39">
        <v>0</v>
      </c>
      <c r="Q486" s="39"/>
      <c r="R486" s="54"/>
      <c r="S486" s="32">
        <f t="shared" si="72"/>
        <v>0</v>
      </c>
      <c r="T486" s="40">
        <f t="shared" si="73"/>
        <v>0</v>
      </c>
      <c r="U486" s="41">
        <f t="shared" si="74"/>
        <v>0</v>
      </c>
    </row>
    <row r="487" spans="1:21" ht="14.25">
      <c r="A487" s="14" t="s">
        <v>54</v>
      </c>
      <c r="B487" s="31" t="s">
        <v>19</v>
      </c>
      <c r="C487" s="32" t="s">
        <v>675</v>
      </c>
      <c r="D487" s="191"/>
      <c r="E487" s="192"/>
      <c r="F487" s="33" t="s">
        <v>677</v>
      </c>
      <c r="G487" s="33" t="s">
        <v>680</v>
      </c>
      <c r="H487" s="38">
        <v>0.1</v>
      </c>
      <c r="I487" s="43" t="s">
        <v>27</v>
      </c>
      <c r="J487" s="36">
        <f t="shared" ref="J487:J491" si="81">+H487</f>
        <v>0.1</v>
      </c>
      <c r="K487" s="35">
        <v>10</v>
      </c>
      <c r="L487" s="35">
        <v>24</v>
      </c>
      <c r="M487" s="35">
        <f t="shared" si="76"/>
        <v>240</v>
      </c>
      <c r="N487" s="37"/>
      <c r="O487" s="38"/>
      <c r="P487" s="39">
        <v>0</v>
      </c>
      <c r="Q487" s="39"/>
      <c r="R487" s="54"/>
      <c r="S487" s="32">
        <f t="shared" si="72"/>
        <v>0</v>
      </c>
      <c r="T487" s="40">
        <f t="shared" si="73"/>
        <v>0</v>
      </c>
      <c r="U487" s="41">
        <f t="shared" si="74"/>
        <v>0</v>
      </c>
    </row>
    <row r="488" spans="1:21" ht="14.25">
      <c r="A488" s="14" t="s">
        <v>54</v>
      </c>
      <c r="B488" s="31" t="s">
        <v>19</v>
      </c>
      <c r="C488" s="32" t="s">
        <v>675</v>
      </c>
      <c r="D488" s="191"/>
      <c r="E488" s="192"/>
      <c r="F488" s="33" t="s">
        <v>677</v>
      </c>
      <c r="G488" s="33" t="s">
        <v>663</v>
      </c>
      <c r="H488" s="44">
        <v>0.14000000000000001</v>
      </c>
      <c r="I488" s="62" t="s">
        <v>295</v>
      </c>
      <c r="J488" s="36">
        <f t="shared" si="81"/>
        <v>0.14000000000000001</v>
      </c>
      <c r="K488" s="35">
        <v>10</v>
      </c>
      <c r="L488" s="35">
        <v>24</v>
      </c>
      <c r="M488" s="35">
        <f t="shared" si="76"/>
        <v>240</v>
      </c>
      <c r="N488" s="37"/>
      <c r="O488" s="38"/>
      <c r="P488" s="39">
        <v>0</v>
      </c>
      <c r="Q488" s="39"/>
      <c r="R488" s="54"/>
      <c r="S488" s="32">
        <f t="shared" si="72"/>
        <v>0</v>
      </c>
      <c r="T488" s="40">
        <f t="shared" si="73"/>
        <v>0</v>
      </c>
      <c r="U488" s="41">
        <f t="shared" si="74"/>
        <v>0</v>
      </c>
    </row>
    <row r="489" spans="1:21" ht="14.25">
      <c r="A489" s="14" t="s">
        <v>54</v>
      </c>
      <c r="B489" s="31" t="s">
        <v>19</v>
      </c>
      <c r="C489" s="32" t="s">
        <v>675</v>
      </c>
      <c r="D489" s="191"/>
      <c r="E489" s="192"/>
      <c r="F489" s="33" t="s">
        <v>677</v>
      </c>
      <c r="G489" s="33" t="s">
        <v>681</v>
      </c>
      <c r="H489" s="35"/>
      <c r="I489" s="35" t="s">
        <v>30</v>
      </c>
      <c r="J489" s="36">
        <f t="shared" si="81"/>
        <v>0</v>
      </c>
      <c r="K489" s="35">
        <v>10</v>
      </c>
      <c r="L489" s="35">
        <v>24</v>
      </c>
      <c r="M489" s="35">
        <f t="shared" si="76"/>
        <v>240</v>
      </c>
      <c r="N489" s="37"/>
      <c r="O489" s="38"/>
      <c r="P489" s="39">
        <v>0</v>
      </c>
      <c r="Q489" s="39"/>
      <c r="R489" s="54"/>
      <c r="S489" s="32">
        <f t="shared" si="72"/>
        <v>0</v>
      </c>
      <c r="T489" s="40">
        <f t="shared" si="73"/>
        <v>0</v>
      </c>
      <c r="U489" s="41">
        <f t="shared" si="74"/>
        <v>0</v>
      </c>
    </row>
    <row r="490" spans="1:21" ht="14.25">
      <c r="A490" s="14" t="s">
        <v>54</v>
      </c>
      <c r="B490" s="31" t="s">
        <v>19</v>
      </c>
      <c r="C490" s="32" t="s">
        <v>675</v>
      </c>
      <c r="D490" s="191"/>
      <c r="E490" s="192"/>
      <c r="F490" s="33" t="s">
        <v>677</v>
      </c>
      <c r="G490" s="33" t="s">
        <v>682</v>
      </c>
      <c r="H490" s="35"/>
      <c r="I490" s="35" t="s">
        <v>30</v>
      </c>
      <c r="J490" s="36">
        <f t="shared" si="81"/>
        <v>0</v>
      </c>
      <c r="K490" s="35">
        <v>10</v>
      </c>
      <c r="L490" s="35">
        <v>24</v>
      </c>
      <c r="M490" s="35">
        <f t="shared" si="76"/>
        <v>240</v>
      </c>
      <c r="N490" s="37"/>
      <c r="O490" s="38"/>
      <c r="P490" s="39">
        <v>0</v>
      </c>
      <c r="Q490" s="39"/>
      <c r="R490" s="54"/>
      <c r="S490" s="32">
        <f t="shared" si="72"/>
        <v>0</v>
      </c>
      <c r="T490" s="40">
        <f t="shared" si="73"/>
        <v>0</v>
      </c>
      <c r="U490" s="41">
        <f t="shared" si="74"/>
        <v>0</v>
      </c>
    </row>
    <row r="491" spans="1:21" ht="14.25">
      <c r="A491" s="14" t="s">
        <v>54</v>
      </c>
      <c r="B491" s="31" t="s">
        <v>19</v>
      </c>
      <c r="C491" s="32" t="s">
        <v>675</v>
      </c>
      <c r="D491" s="191"/>
      <c r="E491" s="192"/>
      <c r="F491" s="33" t="s">
        <v>677</v>
      </c>
      <c r="G491" s="33" t="s">
        <v>683</v>
      </c>
      <c r="H491" s="35"/>
      <c r="I491" s="35" t="s">
        <v>30</v>
      </c>
      <c r="J491" s="36">
        <f t="shared" si="81"/>
        <v>0</v>
      </c>
      <c r="K491" s="35">
        <v>10</v>
      </c>
      <c r="L491" s="35">
        <v>24</v>
      </c>
      <c r="M491" s="35">
        <f t="shared" si="76"/>
        <v>240</v>
      </c>
      <c r="N491" s="37"/>
      <c r="O491" s="38"/>
      <c r="P491" s="39">
        <v>0</v>
      </c>
      <c r="Q491" s="39"/>
      <c r="R491" s="54"/>
      <c r="S491" s="32">
        <f t="shared" si="72"/>
        <v>0</v>
      </c>
      <c r="T491" s="40">
        <f t="shared" si="73"/>
        <v>0</v>
      </c>
      <c r="U491" s="41">
        <f t="shared" si="74"/>
        <v>0</v>
      </c>
    </row>
    <row r="492" spans="1:21" ht="14.25">
      <c r="A492" s="14" t="s">
        <v>54</v>
      </c>
      <c r="B492" s="31" t="s">
        <v>19</v>
      </c>
      <c r="C492" s="32" t="s">
        <v>684</v>
      </c>
      <c r="D492" s="191">
        <v>4978446502647</v>
      </c>
      <c r="E492" s="192" t="s">
        <v>685</v>
      </c>
      <c r="F492" s="33" t="s">
        <v>686</v>
      </c>
      <c r="G492" s="33" t="s">
        <v>687</v>
      </c>
      <c r="H492" s="66">
        <v>7.52</v>
      </c>
      <c r="I492" s="32" t="s">
        <v>24</v>
      </c>
      <c r="J492" s="36">
        <f>+H492/M494</f>
        <v>3.1333333333333331E-2</v>
      </c>
      <c r="K492" s="35">
        <v>1</v>
      </c>
      <c r="L492" s="35">
        <v>1</v>
      </c>
      <c r="M492" s="35">
        <f t="shared" si="76"/>
        <v>1</v>
      </c>
      <c r="N492" s="37"/>
      <c r="O492" s="38"/>
      <c r="P492" s="39">
        <v>0</v>
      </c>
      <c r="Q492" s="39"/>
      <c r="R492" s="54"/>
      <c r="S492" s="32">
        <f t="shared" si="72"/>
        <v>0</v>
      </c>
      <c r="T492" s="40">
        <f t="shared" si="73"/>
        <v>0</v>
      </c>
      <c r="U492" s="41">
        <f t="shared" si="74"/>
        <v>0</v>
      </c>
    </row>
    <row r="493" spans="1:21" ht="14.25">
      <c r="A493" s="14" t="s">
        <v>54</v>
      </c>
      <c r="B493" s="31" t="s">
        <v>19</v>
      </c>
      <c r="C493" s="32" t="s">
        <v>684</v>
      </c>
      <c r="D493" s="191"/>
      <c r="E493" s="192"/>
      <c r="F493" s="33" t="s">
        <v>686</v>
      </c>
      <c r="G493" s="33" t="s">
        <v>688</v>
      </c>
      <c r="H493" s="74">
        <v>1.1000000000000001</v>
      </c>
      <c r="I493" s="32" t="s">
        <v>24</v>
      </c>
      <c r="J493" s="36">
        <f>+H493/K494</f>
        <v>0.11000000000000001</v>
      </c>
      <c r="K493" s="35">
        <v>1</v>
      </c>
      <c r="L493" s="35">
        <v>24</v>
      </c>
      <c r="M493" s="35">
        <f t="shared" si="76"/>
        <v>24</v>
      </c>
      <c r="N493" s="37"/>
      <c r="O493" s="38"/>
      <c r="P493" s="39">
        <v>0</v>
      </c>
      <c r="Q493" s="39"/>
      <c r="R493" s="54"/>
      <c r="S493" s="32">
        <f t="shared" si="72"/>
        <v>0</v>
      </c>
      <c r="T493" s="40">
        <f t="shared" si="73"/>
        <v>0</v>
      </c>
      <c r="U493" s="41">
        <f t="shared" si="74"/>
        <v>0</v>
      </c>
    </row>
    <row r="494" spans="1:21" ht="14.25">
      <c r="A494" s="14" t="s">
        <v>54</v>
      </c>
      <c r="B494" s="31" t="s">
        <v>19</v>
      </c>
      <c r="C494" s="32" t="s">
        <v>684</v>
      </c>
      <c r="D494" s="191"/>
      <c r="E494" s="192"/>
      <c r="F494" s="33" t="s">
        <v>686</v>
      </c>
      <c r="G494" s="33" t="s">
        <v>689</v>
      </c>
      <c r="H494" s="42">
        <v>0.09</v>
      </c>
      <c r="I494" s="43" t="s">
        <v>27</v>
      </c>
      <c r="J494" s="36">
        <f t="shared" ref="J494:J500" si="82">+H494</f>
        <v>0.09</v>
      </c>
      <c r="K494" s="35">
        <v>10</v>
      </c>
      <c r="L494" s="35">
        <v>24</v>
      </c>
      <c r="M494" s="35">
        <f t="shared" si="76"/>
        <v>240</v>
      </c>
      <c r="N494" s="37"/>
      <c r="O494" s="38"/>
      <c r="P494" s="39">
        <v>0</v>
      </c>
      <c r="Q494" s="39"/>
      <c r="R494" s="54"/>
      <c r="S494" s="32">
        <f t="shared" si="72"/>
        <v>0</v>
      </c>
      <c r="T494" s="40">
        <f t="shared" si="73"/>
        <v>0</v>
      </c>
      <c r="U494" s="41">
        <f t="shared" si="74"/>
        <v>0</v>
      </c>
    </row>
    <row r="495" spans="1:21" ht="14.25">
      <c r="A495" s="14" t="s">
        <v>54</v>
      </c>
      <c r="B495" s="31" t="s">
        <v>19</v>
      </c>
      <c r="C495" s="32" t="s">
        <v>684</v>
      </c>
      <c r="D495" s="191"/>
      <c r="E495" s="192"/>
      <c r="F495" s="33" t="s">
        <v>686</v>
      </c>
      <c r="G495" s="33" t="s">
        <v>690</v>
      </c>
      <c r="H495" s="44">
        <v>0.12</v>
      </c>
      <c r="I495" s="62" t="s">
        <v>295</v>
      </c>
      <c r="J495" s="36">
        <f t="shared" si="82"/>
        <v>0.12</v>
      </c>
      <c r="K495" s="35">
        <v>10</v>
      </c>
      <c r="L495" s="35">
        <v>24</v>
      </c>
      <c r="M495" s="35">
        <f t="shared" si="76"/>
        <v>240</v>
      </c>
      <c r="N495" s="37"/>
      <c r="O495" s="38"/>
      <c r="P495" s="39">
        <v>0</v>
      </c>
      <c r="Q495" s="39"/>
      <c r="R495" s="54"/>
      <c r="S495" s="32">
        <f t="shared" si="72"/>
        <v>0</v>
      </c>
      <c r="T495" s="40">
        <f t="shared" si="73"/>
        <v>0</v>
      </c>
      <c r="U495" s="41">
        <f t="shared" si="74"/>
        <v>0</v>
      </c>
    </row>
    <row r="496" spans="1:21" ht="14.25">
      <c r="A496" s="14" t="s">
        <v>54</v>
      </c>
      <c r="B496" s="31" t="s">
        <v>19</v>
      </c>
      <c r="C496" s="32" t="s">
        <v>684</v>
      </c>
      <c r="D496" s="191"/>
      <c r="E496" s="192"/>
      <c r="F496" s="33" t="s">
        <v>686</v>
      </c>
      <c r="G496" s="33" t="s">
        <v>691</v>
      </c>
      <c r="H496" s="44"/>
      <c r="I496" s="35" t="s">
        <v>30</v>
      </c>
      <c r="J496" s="36">
        <f t="shared" si="82"/>
        <v>0</v>
      </c>
      <c r="K496" s="35">
        <v>10</v>
      </c>
      <c r="L496" s="35">
        <v>24</v>
      </c>
      <c r="M496" s="35">
        <f t="shared" si="76"/>
        <v>240</v>
      </c>
      <c r="N496" s="37"/>
      <c r="O496" s="38"/>
      <c r="P496" s="39">
        <v>0</v>
      </c>
      <c r="Q496" s="39"/>
      <c r="R496" s="54"/>
      <c r="S496" s="32">
        <f t="shared" si="72"/>
        <v>0</v>
      </c>
      <c r="T496" s="40">
        <f t="shared" si="73"/>
        <v>0</v>
      </c>
      <c r="U496" s="41">
        <f t="shared" si="74"/>
        <v>0</v>
      </c>
    </row>
    <row r="497" spans="1:21" ht="14.25">
      <c r="A497" s="14" t="s">
        <v>54</v>
      </c>
      <c r="B497" s="31" t="s">
        <v>19</v>
      </c>
      <c r="C497" s="32" t="s">
        <v>684</v>
      </c>
      <c r="D497" s="191"/>
      <c r="E497" s="192"/>
      <c r="F497" s="33" t="s">
        <v>686</v>
      </c>
      <c r="G497" s="33" t="s">
        <v>692</v>
      </c>
      <c r="H497" s="44"/>
      <c r="I497" s="35" t="s">
        <v>30</v>
      </c>
      <c r="J497" s="36">
        <f t="shared" si="82"/>
        <v>0</v>
      </c>
      <c r="K497" s="35">
        <v>10</v>
      </c>
      <c r="L497" s="35">
        <v>24</v>
      </c>
      <c r="M497" s="35">
        <f t="shared" si="76"/>
        <v>240</v>
      </c>
      <c r="N497" s="37"/>
      <c r="O497" s="38"/>
      <c r="P497" s="39">
        <v>0</v>
      </c>
      <c r="Q497" s="39"/>
      <c r="R497" s="54"/>
      <c r="S497" s="32">
        <f t="shared" si="72"/>
        <v>0</v>
      </c>
      <c r="T497" s="40">
        <f t="shared" si="73"/>
        <v>0</v>
      </c>
      <c r="U497" s="41">
        <f t="shared" si="74"/>
        <v>0</v>
      </c>
    </row>
    <row r="498" spans="1:21" ht="14.25">
      <c r="A498" s="14" t="s">
        <v>54</v>
      </c>
      <c r="B498" s="31" t="s">
        <v>19</v>
      </c>
      <c r="C498" s="32" t="s">
        <v>684</v>
      </c>
      <c r="D498" s="191"/>
      <c r="E498" s="192"/>
      <c r="F498" s="33" t="s">
        <v>686</v>
      </c>
      <c r="G498" s="33" t="s">
        <v>693</v>
      </c>
      <c r="H498" s="44"/>
      <c r="I498" s="35" t="s">
        <v>30</v>
      </c>
      <c r="J498" s="36">
        <f t="shared" si="82"/>
        <v>0</v>
      </c>
      <c r="K498" s="35">
        <v>10</v>
      </c>
      <c r="L498" s="35">
        <v>24</v>
      </c>
      <c r="M498" s="35">
        <f t="shared" si="76"/>
        <v>240</v>
      </c>
      <c r="N498" s="37"/>
      <c r="O498" s="38"/>
      <c r="P498" s="39">
        <v>0</v>
      </c>
      <c r="Q498" s="39"/>
      <c r="R498" s="54"/>
      <c r="S498" s="32">
        <f t="shared" si="72"/>
        <v>0</v>
      </c>
      <c r="T498" s="40">
        <f t="shared" si="73"/>
        <v>0</v>
      </c>
      <c r="U498" s="41">
        <f t="shared" si="74"/>
        <v>0</v>
      </c>
    </row>
    <row r="499" spans="1:21" ht="14.25">
      <c r="A499" s="14" t="s">
        <v>54</v>
      </c>
      <c r="B499" s="31" t="s">
        <v>19</v>
      </c>
      <c r="C499" s="32" t="s">
        <v>684</v>
      </c>
      <c r="D499" s="191"/>
      <c r="E499" s="192"/>
      <c r="F499" s="33" t="s">
        <v>686</v>
      </c>
      <c r="G499" s="33" t="s">
        <v>694</v>
      </c>
      <c r="H499" s="44"/>
      <c r="I499" s="35" t="s">
        <v>30</v>
      </c>
      <c r="J499" s="36">
        <f t="shared" si="82"/>
        <v>0</v>
      </c>
      <c r="K499" s="35">
        <v>10</v>
      </c>
      <c r="L499" s="35">
        <v>24</v>
      </c>
      <c r="M499" s="35">
        <f t="shared" si="76"/>
        <v>240</v>
      </c>
      <c r="N499" s="37"/>
      <c r="O499" s="38"/>
      <c r="P499" s="39">
        <v>0</v>
      </c>
      <c r="Q499" s="39"/>
      <c r="R499" s="54"/>
      <c r="S499" s="32">
        <f t="shared" si="72"/>
        <v>0</v>
      </c>
      <c r="T499" s="40">
        <f t="shared" si="73"/>
        <v>0</v>
      </c>
      <c r="U499" s="41">
        <f t="shared" si="74"/>
        <v>0</v>
      </c>
    </row>
    <row r="500" spans="1:21" ht="14.25">
      <c r="A500" s="14" t="s">
        <v>54</v>
      </c>
      <c r="B500" s="31" t="s">
        <v>19</v>
      </c>
      <c r="C500" s="32" t="s">
        <v>684</v>
      </c>
      <c r="D500" s="191"/>
      <c r="E500" s="192"/>
      <c r="F500" s="33" t="s">
        <v>686</v>
      </c>
      <c r="G500" s="33" t="s">
        <v>695</v>
      </c>
      <c r="H500" s="44"/>
      <c r="I500" s="35" t="s">
        <v>30</v>
      </c>
      <c r="J500" s="36">
        <f t="shared" si="82"/>
        <v>0</v>
      </c>
      <c r="K500" s="35">
        <v>10</v>
      </c>
      <c r="L500" s="35">
        <v>24</v>
      </c>
      <c r="M500" s="35">
        <f t="shared" si="76"/>
        <v>240</v>
      </c>
      <c r="N500" s="37"/>
      <c r="O500" s="38"/>
      <c r="P500" s="39">
        <v>0</v>
      </c>
      <c r="Q500" s="39"/>
      <c r="R500" s="54"/>
      <c r="S500" s="32">
        <f t="shared" si="72"/>
        <v>0</v>
      </c>
      <c r="T500" s="40">
        <f t="shared" si="73"/>
        <v>0</v>
      </c>
      <c r="U500" s="41">
        <f t="shared" si="74"/>
        <v>0</v>
      </c>
    </row>
    <row r="501" spans="1:21" ht="14.25">
      <c r="A501" s="14" t="s">
        <v>179</v>
      </c>
      <c r="B501" s="31" t="s">
        <v>19</v>
      </c>
      <c r="C501" s="47" t="s">
        <v>696</v>
      </c>
      <c r="D501" s="191">
        <v>4947879522584</v>
      </c>
      <c r="E501" s="192" t="s">
        <v>697</v>
      </c>
      <c r="F501" s="33" t="s">
        <v>698</v>
      </c>
      <c r="G501" s="33" t="s">
        <v>699</v>
      </c>
      <c r="H501" s="63">
        <v>6.58</v>
      </c>
      <c r="I501" s="32" t="s">
        <v>24</v>
      </c>
      <c r="J501" s="36">
        <f>+H501/M503</f>
        <v>2.7416666666666666E-2</v>
      </c>
      <c r="K501" s="35">
        <v>1</v>
      </c>
      <c r="L501" s="35">
        <v>1</v>
      </c>
      <c r="M501" s="35">
        <f t="shared" si="76"/>
        <v>1</v>
      </c>
      <c r="N501" s="37"/>
      <c r="O501" s="38"/>
      <c r="P501" s="39">
        <v>45</v>
      </c>
      <c r="Q501" s="39"/>
      <c r="R501" s="54"/>
      <c r="S501" s="32">
        <f t="shared" si="72"/>
        <v>0</v>
      </c>
      <c r="T501" s="40">
        <f t="shared" si="73"/>
        <v>0</v>
      </c>
      <c r="U501" s="41">
        <f t="shared" si="74"/>
        <v>45</v>
      </c>
    </row>
    <row r="502" spans="1:21" ht="14.25">
      <c r="A502" s="14" t="s">
        <v>179</v>
      </c>
      <c r="B502" s="31" t="s">
        <v>19</v>
      </c>
      <c r="C502" s="47" t="s">
        <v>696</v>
      </c>
      <c r="D502" s="191"/>
      <c r="E502" s="192"/>
      <c r="F502" s="33" t="s">
        <v>698</v>
      </c>
      <c r="G502" s="33" t="s">
        <v>700</v>
      </c>
      <c r="H502" s="74">
        <v>1.65</v>
      </c>
      <c r="I502" s="32" t="s">
        <v>24</v>
      </c>
      <c r="J502" s="36">
        <f>+H502/K503</f>
        <v>0.16499999999999998</v>
      </c>
      <c r="K502" s="35">
        <v>1</v>
      </c>
      <c r="L502" s="35">
        <v>24</v>
      </c>
      <c r="M502" s="35">
        <f t="shared" si="76"/>
        <v>24</v>
      </c>
      <c r="N502" s="37"/>
      <c r="O502" s="38"/>
      <c r="P502" s="39">
        <v>1080</v>
      </c>
      <c r="Q502" s="39"/>
      <c r="R502" s="54"/>
      <c r="S502" s="32">
        <f t="shared" si="72"/>
        <v>0</v>
      </c>
      <c r="T502" s="40">
        <f t="shared" si="73"/>
        <v>0</v>
      </c>
      <c r="U502" s="41">
        <f t="shared" si="74"/>
        <v>1080</v>
      </c>
    </row>
    <row r="503" spans="1:21" ht="14.25">
      <c r="A503" s="14" t="s">
        <v>179</v>
      </c>
      <c r="B503" s="31" t="s">
        <v>19</v>
      </c>
      <c r="C503" s="72" t="s">
        <v>696</v>
      </c>
      <c r="D503" s="191"/>
      <c r="E503" s="192"/>
      <c r="F503" s="33" t="s">
        <v>698</v>
      </c>
      <c r="G503" s="33" t="s">
        <v>701</v>
      </c>
      <c r="H503" s="42">
        <v>0.05</v>
      </c>
      <c r="I503" s="35" t="s">
        <v>493</v>
      </c>
      <c r="J503" s="36">
        <f t="shared" ref="J503:J509" si="83">+H503</f>
        <v>0.05</v>
      </c>
      <c r="K503" s="35">
        <v>10</v>
      </c>
      <c r="L503" s="35">
        <v>24</v>
      </c>
      <c r="M503" s="35">
        <f t="shared" si="76"/>
        <v>240</v>
      </c>
      <c r="N503" s="37"/>
      <c r="O503" s="38"/>
      <c r="P503" s="39">
        <v>10800</v>
      </c>
      <c r="Q503" s="39"/>
      <c r="R503" s="54"/>
      <c r="S503" s="32">
        <f t="shared" si="72"/>
        <v>0</v>
      </c>
      <c r="T503" s="40">
        <f t="shared" si="73"/>
        <v>0</v>
      </c>
      <c r="U503" s="41">
        <f t="shared" si="74"/>
        <v>10800</v>
      </c>
    </row>
    <row r="504" spans="1:21" ht="14.25">
      <c r="A504" s="14" t="s">
        <v>179</v>
      </c>
      <c r="B504" s="31" t="s">
        <v>19</v>
      </c>
      <c r="C504" s="47" t="s">
        <v>696</v>
      </c>
      <c r="D504" s="191"/>
      <c r="E504" s="192"/>
      <c r="F504" s="33" t="s">
        <v>698</v>
      </c>
      <c r="G504" s="33" t="s">
        <v>690</v>
      </c>
      <c r="H504" s="42">
        <v>0.12</v>
      </c>
      <c r="I504" s="62" t="s">
        <v>295</v>
      </c>
      <c r="J504" s="36">
        <f t="shared" si="83"/>
        <v>0.12</v>
      </c>
      <c r="K504" s="35">
        <v>10</v>
      </c>
      <c r="L504" s="35">
        <v>24</v>
      </c>
      <c r="M504" s="35">
        <f t="shared" si="76"/>
        <v>240</v>
      </c>
      <c r="N504" s="37"/>
      <c r="O504" s="38"/>
      <c r="P504" s="39">
        <v>0</v>
      </c>
      <c r="Q504" s="39"/>
      <c r="R504" s="54"/>
      <c r="S504" s="32">
        <f t="shared" si="72"/>
        <v>0</v>
      </c>
      <c r="T504" s="40">
        <f t="shared" si="73"/>
        <v>0</v>
      </c>
      <c r="U504" s="41">
        <f t="shared" si="74"/>
        <v>0</v>
      </c>
    </row>
    <row r="505" spans="1:21" ht="14.25">
      <c r="A505" s="14" t="s">
        <v>179</v>
      </c>
      <c r="B505" s="31" t="s">
        <v>19</v>
      </c>
      <c r="C505" s="47" t="s">
        <v>696</v>
      </c>
      <c r="D505" s="191"/>
      <c r="E505" s="192"/>
      <c r="F505" s="33" t="s">
        <v>698</v>
      </c>
      <c r="G505" s="33" t="s">
        <v>702</v>
      </c>
      <c r="H505" s="44"/>
      <c r="I505" s="35" t="s">
        <v>30</v>
      </c>
      <c r="J505" s="36">
        <f t="shared" si="83"/>
        <v>0</v>
      </c>
      <c r="K505" s="35">
        <v>10</v>
      </c>
      <c r="L505" s="35">
        <v>24</v>
      </c>
      <c r="M505" s="35">
        <f t="shared" si="76"/>
        <v>240</v>
      </c>
      <c r="N505" s="37"/>
      <c r="O505" s="38"/>
      <c r="P505" s="39">
        <v>0</v>
      </c>
      <c r="Q505" s="39"/>
      <c r="R505" s="54"/>
      <c r="S505" s="32">
        <f t="shared" si="72"/>
        <v>0</v>
      </c>
      <c r="T505" s="40">
        <f t="shared" si="73"/>
        <v>0</v>
      </c>
      <c r="U505" s="41">
        <f t="shared" si="74"/>
        <v>0</v>
      </c>
    </row>
    <row r="506" spans="1:21" ht="14.25">
      <c r="A506" s="14" t="s">
        <v>179</v>
      </c>
      <c r="B506" s="31" t="s">
        <v>19</v>
      </c>
      <c r="C506" s="47" t="s">
        <v>696</v>
      </c>
      <c r="D506" s="191"/>
      <c r="E506" s="192"/>
      <c r="F506" s="33" t="s">
        <v>698</v>
      </c>
      <c r="G506" s="33" t="s">
        <v>703</v>
      </c>
      <c r="H506" s="44"/>
      <c r="I506" s="35" t="s">
        <v>30</v>
      </c>
      <c r="J506" s="36">
        <f t="shared" si="83"/>
        <v>0</v>
      </c>
      <c r="K506" s="35">
        <v>10</v>
      </c>
      <c r="L506" s="35">
        <v>24</v>
      </c>
      <c r="M506" s="35">
        <f t="shared" si="76"/>
        <v>240</v>
      </c>
      <c r="N506" s="37"/>
      <c r="O506" s="38"/>
      <c r="P506" s="39">
        <v>0</v>
      </c>
      <c r="Q506" s="39"/>
      <c r="R506" s="54"/>
      <c r="S506" s="32">
        <f t="shared" si="72"/>
        <v>0</v>
      </c>
      <c r="T506" s="40">
        <f t="shared" si="73"/>
        <v>0</v>
      </c>
      <c r="U506" s="41">
        <f t="shared" si="74"/>
        <v>0</v>
      </c>
    </row>
    <row r="507" spans="1:21" ht="14.25">
      <c r="A507" s="14" t="s">
        <v>179</v>
      </c>
      <c r="B507" s="31" t="s">
        <v>19</v>
      </c>
      <c r="C507" s="47" t="s">
        <v>696</v>
      </c>
      <c r="D507" s="191"/>
      <c r="E507" s="192"/>
      <c r="F507" s="33" t="s">
        <v>698</v>
      </c>
      <c r="G507" s="33" t="s">
        <v>704</v>
      </c>
      <c r="H507" s="44"/>
      <c r="I507" s="35" t="s">
        <v>30</v>
      </c>
      <c r="J507" s="36">
        <f t="shared" si="83"/>
        <v>0</v>
      </c>
      <c r="K507" s="35">
        <v>10</v>
      </c>
      <c r="L507" s="35">
        <v>24</v>
      </c>
      <c r="M507" s="35">
        <f t="shared" si="76"/>
        <v>240</v>
      </c>
      <c r="N507" s="37"/>
      <c r="O507" s="38"/>
      <c r="P507" s="39">
        <v>0</v>
      </c>
      <c r="Q507" s="39"/>
      <c r="R507" s="54"/>
      <c r="S507" s="32">
        <f t="shared" si="72"/>
        <v>0</v>
      </c>
      <c r="T507" s="40">
        <f t="shared" si="73"/>
        <v>0</v>
      </c>
      <c r="U507" s="41">
        <f t="shared" si="74"/>
        <v>0</v>
      </c>
    </row>
    <row r="508" spans="1:21" ht="14.25">
      <c r="A508" s="14" t="s">
        <v>179</v>
      </c>
      <c r="B508" s="31" t="s">
        <v>19</v>
      </c>
      <c r="C508" s="47" t="s">
        <v>696</v>
      </c>
      <c r="D508" s="191"/>
      <c r="E508" s="192"/>
      <c r="F508" s="33" t="s">
        <v>698</v>
      </c>
      <c r="G508" s="33" t="s">
        <v>705</v>
      </c>
      <c r="H508" s="44"/>
      <c r="I508" s="35" t="s">
        <v>30</v>
      </c>
      <c r="J508" s="36">
        <f t="shared" si="83"/>
        <v>0</v>
      </c>
      <c r="K508" s="35">
        <v>10</v>
      </c>
      <c r="L508" s="35">
        <v>24</v>
      </c>
      <c r="M508" s="35">
        <f t="shared" si="76"/>
        <v>240</v>
      </c>
      <c r="N508" s="37"/>
      <c r="O508" s="38"/>
      <c r="P508" s="39">
        <v>0</v>
      </c>
      <c r="Q508" s="39"/>
      <c r="R508" s="54"/>
      <c r="S508" s="32">
        <f t="shared" si="72"/>
        <v>0</v>
      </c>
      <c r="T508" s="40">
        <f t="shared" si="73"/>
        <v>0</v>
      </c>
      <c r="U508" s="41">
        <f t="shared" si="74"/>
        <v>0</v>
      </c>
    </row>
    <row r="509" spans="1:21" ht="14.25">
      <c r="A509" s="14" t="s">
        <v>179</v>
      </c>
      <c r="B509" s="31" t="s">
        <v>19</v>
      </c>
      <c r="C509" s="47" t="s">
        <v>696</v>
      </c>
      <c r="D509" s="191"/>
      <c r="E509" s="192"/>
      <c r="F509" s="33" t="s">
        <v>698</v>
      </c>
      <c r="G509" s="33" t="s">
        <v>706</v>
      </c>
      <c r="H509" s="44"/>
      <c r="I509" s="35" t="s">
        <v>30</v>
      </c>
      <c r="J509" s="36">
        <f t="shared" si="83"/>
        <v>0</v>
      </c>
      <c r="K509" s="35">
        <v>10</v>
      </c>
      <c r="L509" s="35">
        <v>24</v>
      </c>
      <c r="M509" s="35">
        <f t="shared" si="76"/>
        <v>240</v>
      </c>
      <c r="N509" s="37"/>
      <c r="O509" s="38"/>
      <c r="P509" s="39">
        <v>0</v>
      </c>
      <c r="Q509" s="39"/>
      <c r="R509" s="54"/>
      <c r="S509" s="32">
        <f t="shared" si="72"/>
        <v>0</v>
      </c>
      <c r="T509" s="40">
        <f t="shared" si="73"/>
        <v>0</v>
      </c>
      <c r="U509" s="41">
        <f t="shared" si="74"/>
        <v>0</v>
      </c>
    </row>
    <row r="510" spans="1:21" ht="14.25">
      <c r="A510" s="14" t="s">
        <v>54</v>
      </c>
      <c r="B510" s="31" t="s">
        <v>19</v>
      </c>
      <c r="C510" s="32" t="s">
        <v>707</v>
      </c>
      <c r="D510" s="191">
        <v>4978446502814</v>
      </c>
      <c r="E510" s="192" t="s">
        <v>708</v>
      </c>
      <c r="F510" s="33" t="s">
        <v>709</v>
      </c>
      <c r="G510" s="33" t="s">
        <v>710</v>
      </c>
      <c r="H510" s="35">
        <v>7.2</v>
      </c>
      <c r="I510" s="35" t="s">
        <v>24</v>
      </c>
      <c r="J510" s="36">
        <f>+H510/M513</f>
        <v>3.0000000000000002E-2</v>
      </c>
      <c r="K510" s="35">
        <v>1</v>
      </c>
      <c r="L510" s="35">
        <v>1</v>
      </c>
      <c r="M510" s="35">
        <f t="shared" si="76"/>
        <v>1</v>
      </c>
      <c r="N510" s="37"/>
      <c r="O510" s="38"/>
      <c r="P510" s="39">
        <v>0</v>
      </c>
      <c r="Q510" s="39"/>
      <c r="R510" s="54"/>
      <c r="S510" s="32">
        <f t="shared" si="72"/>
        <v>0</v>
      </c>
      <c r="T510" s="40">
        <f t="shared" si="73"/>
        <v>0</v>
      </c>
      <c r="U510" s="41">
        <f t="shared" si="74"/>
        <v>0</v>
      </c>
    </row>
    <row r="511" spans="1:21" ht="14.25">
      <c r="A511" s="14" t="s">
        <v>54</v>
      </c>
      <c r="B511" s="31" t="s">
        <v>19</v>
      </c>
      <c r="C511" s="32" t="s">
        <v>707</v>
      </c>
      <c r="D511" s="191"/>
      <c r="E511" s="192"/>
      <c r="F511" s="33" t="s">
        <v>709</v>
      </c>
      <c r="G511" s="33" t="s">
        <v>711</v>
      </c>
      <c r="H511" s="35">
        <v>0.8</v>
      </c>
      <c r="I511" s="35" t="s">
        <v>24</v>
      </c>
      <c r="J511" s="36">
        <f>+H511/K512</f>
        <v>0.08</v>
      </c>
      <c r="K511" s="35">
        <v>1</v>
      </c>
      <c r="L511" s="35">
        <v>24</v>
      </c>
      <c r="M511" s="35">
        <f t="shared" si="76"/>
        <v>24</v>
      </c>
      <c r="N511" s="37"/>
      <c r="O511" s="38"/>
      <c r="P511" s="39">
        <v>0</v>
      </c>
      <c r="Q511" s="39"/>
      <c r="R511" s="54"/>
      <c r="S511" s="32">
        <f t="shared" si="72"/>
        <v>0</v>
      </c>
      <c r="T511" s="40">
        <f t="shared" si="73"/>
        <v>0</v>
      </c>
      <c r="U511" s="41">
        <f t="shared" si="74"/>
        <v>0</v>
      </c>
    </row>
    <row r="512" spans="1:21" ht="14.25">
      <c r="A512" s="14" t="s">
        <v>54</v>
      </c>
      <c r="B512" s="31" t="s">
        <v>19</v>
      </c>
      <c r="C512" s="32" t="s">
        <v>707</v>
      </c>
      <c r="D512" s="191"/>
      <c r="E512" s="192"/>
      <c r="F512" s="33" t="s">
        <v>709</v>
      </c>
      <c r="G512" s="33" t="s">
        <v>712</v>
      </c>
      <c r="H512" s="35">
        <v>0.1</v>
      </c>
      <c r="I512" s="35"/>
      <c r="J512" s="36">
        <f t="shared" ref="J512:J516" si="84">+H512</f>
        <v>0.1</v>
      </c>
      <c r="K512" s="35">
        <v>10</v>
      </c>
      <c r="L512" s="35">
        <v>24</v>
      </c>
      <c r="M512" s="35">
        <f t="shared" si="76"/>
        <v>240</v>
      </c>
      <c r="N512" s="37"/>
      <c r="O512" s="38"/>
      <c r="P512" s="39">
        <v>0</v>
      </c>
      <c r="Q512" s="39"/>
      <c r="R512" s="54"/>
      <c r="S512" s="32">
        <f t="shared" si="72"/>
        <v>0</v>
      </c>
      <c r="T512" s="40">
        <f t="shared" si="73"/>
        <v>0</v>
      </c>
      <c r="U512" s="41">
        <f t="shared" si="74"/>
        <v>0</v>
      </c>
    </row>
    <row r="513" spans="1:21" ht="14.25">
      <c r="A513" s="14" t="s">
        <v>54</v>
      </c>
      <c r="B513" s="31" t="s">
        <v>19</v>
      </c>
      <c r="C513" s="32" t="s">
        <v>707</v>
      </c>
      <c r="D513" s="191"/>
      <c r="E513" s="192"/>
      <c r="F513" s="33" t="s">
        <v>709</v>
      </c>
      <c r="G513" s="33" t="s">
        <v>713</v>
      </c>
      <c r="H513" s="35"/>
      <c r="I513" s="35"/>
      <c r="J513" s="36">
        <f t="shared" si="84"/>
        <v>0</v>
      </c>
      <c r="K513" s="35">
        <v>10</v>
      </c>
      <c r="L513" s="35">
        <v>24</v>
      </c>
      <c r="M513" s="35">
        <f t="shared" si="76"/>
        <v>240</v>
      </c>
      <c r="N513" s="37"/>
      <c r="O513" s="38"/>
      <c r="P513" s="39">
        <v>0</v>
      </c>
      <c r="Q513" s="39"/>
      <c r="R513" s="54"/>
      <c r="S513" s="32">
        <f t="shared" si="72"/>
        <v>0</v>
      </c>
      <c r="T513" s="40">
        <f t="shared" si="73"/>
        <v>0</v>
      </c>
      <c r="U513" s="41">
        <f t="shared" si="74"/>
        <v>0</v>
      </c>
    </row>
    <row r="514" spans="1:21" ht="14.25">
      <c r="A514" s="14" t="s">
        <v>54</v>
      </c>
      <c r="B514" s="31" t="s">
        <v>19</v>
      </c>
      <c r="C514" s="32" t="s">
        <v>707</v>
      </c>
      <c r="D514" s="191"/>
      <c r="E514" s="192"/>
      <c r="F514" s="33" t="s">
        <v>709</v>
      </c>
      <c r="G514" s="33" t="s">
        <v>714</v>
      </c>
      <c r="H514" s="35"/>
      <c r="I514" s="35" t="s">
        <v>30</v>
      </c>
      <c r="J514" s="36">
        <f t="shared" si="84"/>
        <v>0</v>
      </c>
      <c r="K514" s="35">
        <v>10</v>
      </c>
      <c r="L514" s="35">
        <v>24</v>
      </c>
      <c r="M514" s="35">
        <f t="shared" si="76"/>
        <v>240</v>
      </c>
      <c r="N514" s="37"/>
      <c r="O514" s="38"/>
      <c r="P514" s="39">
        <v>0</v>
      </c>
      <c r="Q514" s="39"/>
      <c r="R514" s="54"/>
      <c r="S514" s="32">
        <f t="shared" si="72"/>
        <v>0</v>
      </c>
      <c r="T514" s="40">
        <f t="shared" si="73"/>
        <v>0</v>
      </c>
      <c r="U514" s="41">
        <f t="shared" si="74"/>
        <v>0</v>
      </c>
    </row>
    <row r="515" spans="1:21" ht="14.25">
      <c r="A515" s="14" t="s">
        <v>54</v>
      </c>
      <c r="B515" s="31" t="s">
        <v>19</v>
      </c>
      <c r="C515" s="32" t="s">
        <v>707</v>
      </c>
      <c r="D515" s="191"/>
      <c r="E515" s="192"/>
      <c r="F515" s="33" t="s">
        <v>709</v>
      </c>
      <c r="G515" s="33" t="s">
        <v>715</v>
      </c>
      <c r="H515" s="35"/>
      <c r="I515" s="35" t="s">
        <v>30</v>
      </c>
      <c r="J515" s="36">
        <f t="shared" si="84"/>
        <v>0</v>
      </c>
      <c r="K515" s="35">
        <v>10</v>
      </c>
      <c r="L515" s="35">
        <v>24</v>
      </c>
      <c r="M515" s="35">
        <f t="shared" si="76"/>
        <v>240</v>
      </c>
      <c r="N515" s="37"/>
      <c r="O515" s="38"/>
      <c r="P515" s="39">
        <v>0</v>
      </c>
      <c r="Q515" s="39"/>
      <c r="R515" s="54"/>
      <c r="S515" s="32">
        <f t="shared" ref="S515:S578" si="85">SUM(W515:BC515)</f>
        <v>0</v>
      </c>
      <c r="T515" s="40">
        <f t="shared" ref="T515:T578" si="86">SUM(BE515:HT515)</f>
        <v>0</v>
      </c>
      <c r="U515" s="41">
        <f t="shared" ref="U515:U578" si="87">P515+R515+S515-T515-BD515-Q515</f>
        <v>0</v>
      </c>
    </row>
    <row r="516" spans="1:21" ht="14.25">
      <c r="A516" s="14" t="s">
        <v>54</v>
      </c>
      <c r="B516" s="31" t="s">
        <v>19</v>
      </c>
      <c r="C516" s="32" t="s">
        <v>707</v>
      </c>
      <c r="D516" s="191"/>
      <c r="E516" s="192"/>
      <c r="F516" s="33" t="s">
        <v>709</v>
      </c>
      <c r="G516" s="33" t="s">
        <v>716</v>
      </c>
      <c r="H516" s="35"/>
      <c r="I516" s="35" t="s">
        <v>30</v>
      </c>
      <c r="J516" s="36">
        <f t="shared" si="84"/>
        <v>0</v>
      </c>
      <c r="K516" s="35">
        <v>10</v>
      </c>
      <c r="L516" s="35">
        <v>24</v>
      </c>
      <c r="M516" s="35">
        <f t="shared" si="76"/>
        <v>240</v>
      </c>
      <c r="N516" s="37"/>
      <c r="O516" s="38"/>
      <c r="P516" s="39">
        <v>0</v>
      </c>
      <c r="Q516" s="39"/>
      <c r="R516" s="54"/>
      <c r="S516" s="32">
        <f t="shared" si="85"/>
        <v>0</v>
      </c>
      <c r="T516" s="40">
        <f t="shared" si="86"/>
        <v>0</v>
      </c>
      <c r="U516" s="41">
        <f t="shared" si="87"/>
        <v>0</v>
      </c>
    </row>
    <row r="517" spans="1:21" ht="14.25">
      <c r="A517" s="14" t="s">
        <v>54</v>
      </c>
      <c r="B517" s="31" t="s">
        <v>19</v>
      </c>
      <c r="C517" s="32" t="s">
        <v>717</v>
      </c>
      <c r="D517" s="191">
        <v>4978446502821</v>
      </c>
      <c r="E517" s="192" t="s">
        <v>718</v>
      </c>
      <c r="F517" s="33" t="s">
        <v>719</v>
      </c>
      <c r="G517" s="33" t="s">
        <v>720</v>
      </c>
      <c r="H517" s="75">
        <v>7.51</v>
      </c>
      <c r="I517" s="35" t="s">
        <v>24</v>
      </c>
      <c r="J517" s="36">
        <f>+H517/M519</f>
        <v>3.1291666666666669E-2</v>
      </c>
      <c r="K517" s="35">
        <v>1</v>
      </c>
      <c r="L517" s="35">
        <v>1</v>
      </c>
      <c r="M517" s="35">
        <f t="shared" si="76"/>
        <v>1</v>
      </c>
      <c r="N517" s="37"/>
      <c r="O517" s="38"/>
      <c r="P517" s="39">
        <v>0</v>
      </c>
      <c r="Q517" s="39"/>
      <c r="R517" s="54"/>
      <c r="S517" s="32">
        <f t="shared" si="85"/>
        <v>0</v>
      </c>
      <c r="T517" s="40">
        <f t="shared" si="86"/>
        <v>0</v>
      </c>
      <c r="U517" s="41">
        <f t="shared" si="87"/>
        <v>0</v>
      </c>
    </row>
    <row r="518" spans="1:21" ht="14.25">
      <c r="A518" s="14" t="s">
        <v>54</v>
      </c>
      <c r="B518" s="31" t="s">
        <v>19</v>
      </c>
      <c r="C518" s="32" t="s">
        <v>717</v>
      </c>
      <c r="D518" s="191"/>
      <c r="E518" s="192"/>
      <c r="F518" s="33" t="s">
        <v>719</v>
      </c>
      <c r="G518" s="33" t="s">
        <v>721</v>
      </c>
      <c r="H518" s="49">
        <v>0.88</v>
      </c>
      <c r="I518" s="35" t="s">
        <v>24</v>
      </c>
      <c r="J518" s="36">
        <f>+H518/K519</f>
        <v>8.7999999999999995E-2</v>
      </c>
      <c r="K518" s="35">
        <v>1</v>
      </c>
      <c r="L518" s="35">
        <v>24</v>
      </c>
      <c r="M518" s="35">
        <f t="shared" si="76"/>
        <v>24</v>
      </c>
      <c r="N518" s="37"/>
      <c r="O518" s="38"/>
      <c r="P518" s="39">
        <v>0</v>
      </c>
      <c r="Q518" s="39"/>
      <c r="R518" s="54"/>
      <c r="S518" s="32">
        <f t="shared" si="85"/>
        <v>0</v>
      </c>
      <c r="T518" s="40">
        <f t="shared" si="86"/>
        <v>0</v>
      </c>
      <c r="U518" s="41">
        <f t="shared" si="87"/>
        <v>0</v>
      </c>
    </row>
    <row r="519" spans="1:21" ht="14.25">
      <c r="A519" s="14" t="s">
        <v>54</v>
      </c>
      <c r="B519" s="31" t="s">
        <v>19</v>
      </c>
      <c r="C519" s="32" t="s">
        <v>717</v>
      </c>
      <c r="D519" s="191"/>
      <c r="E519" s="192"/>
      <c r="F519" s="33" t="s">
        <v>719</v>
      </c>
      <c r="G519" s="33" t="s">
        <v>722</v>
      </c>
      <c r="H519" s="45">
        <v>0.06</v>
      </c>
      <c r="I519" s="35" t="s">
        <v>24</v>
      </c>
      <c r="J519" s="36">
        <f t="shared" ref="J519:J522" si="88">+H519</f>
        <v>0.06</v>
      </c>
      <c r="K519" s="35">
        <v>10</v>
      </c>
      <c r="L519" s="35">
        <v>24</v>
      </c>
      <c r="M519" s="35">
        <f t="shared" si="76"/>
        <v>240</v>
      </c>
      <c r="N519" s="37"/>
      <c r="O519" s="38"/>
      <c r="P519" s="39">
        <v>0</v>
      </c>
      <c r="Q519" s="39"/>
      <c r="R519" s="54"/>
      <c r="S519" s="32">
        <f t="shared" si="85"/>
        <v>0</v>
      </c>
      <c r="T519" s="40">
        <f t="shared" si="86"/>
        <v>0</v>
      </c>
      <c r="U519" s="41">
        <f t="shared" si="87"/>
        <v>0</v>
      </c>
    </row>
    <row r="520" spans="1:21" ht="14.25">
      <c r="A520" s="14" t="s">
        <v>54</v>
      </c>
      <c r="B520" s="31" t="s">
        <v>19</v>
      </c>
      <c r="C520" s="32" t="s">
        <v>717</v>
      </c>
      <c r="D520" s="191"/>
      <c r="E520" s="192"/>
      <c r="F520" s="33" t="s">
        <v>719</v>
      </c>
      <c r="G520" s="33" t="s">
        <v>723</v>
      </c>
      <c r="H520" s="35">
        <v>4.4999999999999998E-2</v>
      </c>
      <c r="I520" s="62" t="s">
        <v>295</v>
      </c>
      <c r="J520" s="36">
        <f t="shared" si="88"/>
        <v>4.4999999999999998E-2</v>
      </c>
      <c r="K520" s="35">
        <v>10</v>
      </c>
      <c r="L520" s="35">
        <v>24</v>
      </c>
      <c r="M520" s="35">
        <f t="shared" si="76"/>
        <v>240</v>
      </c>
      <c r="N520" s="37"/>
      <c r="O520" s="38"/>
      <c r="P520" s="39">
        <v>0</v>
      </c>
      <c r="Q520" s="39"/>
      <c r="R520" s="54"/>
      <c r="S520" s="32">
        <f t="shared" si="85"/>
        <v>0</v>
      </c>
      <c r="T520" s="40">
        <f t="shared" si="86"/>
        <v>0</v>
      </c>
      <c r="U520" s="41">
        <f t="shared" si="87"/>
        <v>0</v>
      </c>
    </row>
    <row r="521" spans="1:21" ht="14.25">
      <c r="A521" s="14" t="s">
        <v>54</v>
      </c>
      <c r="B521" s="31" t="s">
        <v>19</v>
      </c>
      <c r="C521" s="32" t="s">
        <v>717</v>
      </c>
      <c r="D521" s="191"/>
      <c r="E521" s="192"/>
      <c r="F521" s="33" t="s">
        <v>719</v>
      </c>
      <c r="G521" s="33" t="s">
        <v>724</v>
      </c>
      <c r="H521" s="35"/>
      <c r="I521" s="35" t="s">
        <v>30</v>
      </c>
      <c r="J521" s="36">
        <f t="shared" si="88"/>
        <v>0</v>
      </c>
      <c r="K521" s="35">
        <v>10</v>
      </c>
      <c r="L521" s="35">
        <v>24</v>
      </c>
      <c r="M521" s="35">
        <f t="shared" si="76"/>
        <v>240</v>
      </c>
      <c r="N521" s="37"/>
      <c r="O521" s="38"/>
      <c r="P521" s="39">
        <v>0</v>
      </c>
      <c r="Q521" s="39"/>
      <c r="R521" s="54"/>
      <c r="S521" s="32">
        <f t="shared" si="85"/>
        <v>0</v>
      </c>
      <c r="T521" s="40">
        <f t="shared" si="86"/>
        <v>0</v>
      </c>
      <c r="U521" s="41">
        <f t="shared" si="87"/>
        <v>0</v>
      </c>
    </row>
    <row r="522" spans="1:21" ht="14.25">
      <c r="A522" s="14" t="s">
        <v>54</v>
      </c>
      <c r="B522" s="31" t="s">
        <v>19</v>
      </c>
      <c r="C522" s="32" t="s">
        <v>717</v>
      </c>
      <c r="D522" s="191"/>
      <c r="E522" s="192"/>
      <c r="F522" s="33" t="s">
        <v>719</v>
      </c>
      <c r="G522" s="33" t="s">
        <v>725</v>
      </c>
      <c r="H522" s="35"/>
      <c r="I522" s="35" t="s">
        <v>30</v>
      </c>
      <c r="J522" s="36">
        <f t="shared" si="88"/>
        <v>0</v>
      </c>
      <c r="K522" s="35">
        <v>10</v>
      </c>
      <c r="L522" s="35">
        <v>24</v>
      </c>
      <c r="M522" s="35">
        <f t="shared" ref="M522:M585" si="89">K522*L522</f>
        <v>240</v>
      </c>
      <c r="N522" s="37"/>
      <c r="O522" s="38"/>
      <c r="P522" s="39">
        <v>0</v>
      </c>
      <c r="Q522" s="39"/>
      <c r="R522" s="54"/>
      <c r="S522" s="32">
        <f t="shared" si="85"/>
        <v>0</v>
      </c>
      <c r="T522" s="40">
        <f t="shared" si="86"/>
        <v>0</v>
      </c>
      <c r="U522" s="41">
        <f t="shared" si="87"/>
        <v>0</v>
      </c>
    </row>
    <row r="523" spans="1:21" ht="14.25">
      <c r="A523" s="14" t="s">
        <v>54</v>
      </c>
      <c r="B523" s="31" t="s">
        <v>19</v>
      </c>
      <c r="C523" s="32" t="s">
        <v>726</v>
      </c>
      <c r="D523" s="191">
        <v>4978446503125</v>
      </c>
      <c r="E523" s="192" t="s">
        <v>727</v>
      </c>
      <c r="F523" s="33" t="s">
        <v>728</v>
      </c>
      <c r="G523" s="33" t="s">
        <v>729</v>
      </c>
      <c r="H523" s="34">
        <v>4.5</v>
      </c>
      <c r="I523" s="35" t="s">
        <v>24</v>
      </c>
      <c r="J523" s="36">
        <f>+H523/M525</f>
        <v>1.125E-2</v>
      </c>
      <c r="K523" s="35">
        <v>1</v>
      </c>
      <c r="L523" s="35">
        <v>1</v>
      </c>
      <c r="M523" s="35">
        <f t="shared" si="89"/>
        <v>1</v>
      </c>
      <c r="N523" s="37"/>
      <c r="O523" s="38"/>
      <c r="P523" s="39">
        <v>0</v>
      </c>
      <c r="Q523" s="39"/>
      <c r="R523" s="54"/>
      <c r="S523" s="32">
        <f t="shared" si="85"/>
        <v>0</v>
      </c>
      <c r="T523" s="40">
        <f t="shared" si="86"/>
        <v>0</v>
      </c>
      <c r="U523" s="41">
        <f t="shared" si="87"/>
        <v>0</v>
      </c>
    </row>
    <row r="524" spans="1:21" ht="14.25">
      <c r="A524" s="14" t="s">
        <v>54</v>
      </c>
      <c r="B524" s="31" t="s">
        <v>19</v>
      </c>
      <c r="C524" s="32" t="s">
        <v>726</v>
      </c>
      <c r="D524" s="191"/>
      <c r="E524" s="192"/>
      <c r="F524" s="33" t="s">
        <v>728</v>
      </c>
      <c r="G524" s="33" t="s">
        <v>730</v>
      </c>
      <c r="H524" s="34">
        <v>0.7</v>
      </c>
      <c r="I524" s="35" t="s">
        <v>24</v>
      </c>
      <c r="J524" s="36">
        <f>+H524/K525</f>
        <v>6.9999999999999993E-2</v>
      </c>
      <c r="K524" s="35">
        <v>1</v>
      </c>
      <c r="L524" s="35">
        <v>40</v>
      </c>
      <c r="M524" s="35">
        <f t="shared" si="89"/>
        <v>40</v>
      </c>
      <c r="N524" s="37"/>
      <c r="O524" s="38"/>
      <c r="P524" s="39">
        <v>0</v>
      </c>
      <c r="Q524" s="39"/>
      <c r="R524" s="54"/>
      <c r="S524" s="32">
        <f t="shared" si="85"/>
        <v>0</v>
      </c>
      <c r="T524" s="40">
        <f t="shared" si="86"/>
        <v>0</v>
      </c>
      <c r="U524" s="41">
        <f t="shared" si="87"/>
        <v>0</v>
      </c>
    </row>
    <row r="525" spans="1:21" ht="14.25">
      <c r="A525" s="14" t="s">
        <v>54</v>
      </c>
      <c r="B525" s="31" t="s">
        <v>19</v>
      </c>
      <c r="C525" s="32" t="s">
        <v>726</v>
      </c>
      <c r="D525" s="191"/>
      <c r="E525" s="192"/>
      <c r="F525" s="33" t="s">
        <v>728</v>
      </c>
      <c r="G525" s="33" t="s">
        <v>731</v>
      </c>
      <c r="H525" s="42">
        <v>0.15</v>
      </c>
      <c r="I525" s="43" t="s">
        <v>27</v>
      </c>
      <c r="J525" s="36">
        <f t="shared" ref="J525:J530" si="90">+H525</f>
        <v>0.15</v>
      </c>
      <c r="K525" s="35">
        <v>10</v>
      </c>
      <c r="L525" s="35">
        <v>40</v>
      </c>
      <c r="M525" s="35">
        <f t="shared" si="89"/>
        <v>400</v>
      </c>
      <c r="N525" s="37"/>
      <c r="O525" s="38"/>
      <c r="P525" s="39">
        <v>0</v>
      </c>
      <c r="Q525" s="39"/>
      <c r="R525" s="54"/>
      <c r="S525" s="32">
        <f t="shared" si="85"/>
        <v>0</v>
      </c>
      <c r="T525" s="40">
        <f t="shared" si="86"/>
        <v>0</v>
      </c>
      <c r="U525" s="41">
        <f t="shared" si="87"/>
        <v>0</v>
      </c>
    </row>
    <row r="526" spans="1:21" ht="14.25">
      <c r="A526" s="14" t="s">
        <v>54</v>
      </c>
      <c r="B526" s="31" t="s">
        <v>19</v>
      </c>
      <c r="C526" s="32" t="s">
        <v>726</v>
      </c>
      <c r="D526" s="191"/>
      <c r="E526" s="192"/>
      <c r="F526" s="33" t="s">
        <v>728</v>
      </c>
      <c r="G526" s="33" t="s">
        <v>732</v>
      </c>
      <c r="H526" s="44"/>
      <c r="I526" s="35" t="s">
        <v>30</v>
      </c>
      <c r="J526" s="36">
        <f t="shared" si="90"/>
        <v>0</v>
      </c>
      <c r="K526" s="35">
        <v>10</v>
      </c>
      <c r="L526" s="35">
        <v>40</v>
      </c>
      <c r="M526" s="35">
        <f t="shared" si="89"/>
        <v>400</v>
      </c>
      <c r="N526" s="37"/>
      <c r="O526" s="38"/>
      <c r="P526" s="39">
        <v>0</v>
      </c>
      <c r="Q526" s="39"/>
      <c r="R526" s="54"/>
      <c r="S526" s="32">
        <f t="shared" si="85"/>
        <v>0</v>
      </c>
      <c r="T526" s="40">
        <f t="shared" si="86"/>
        <v>0</v>
      </c>
      <c r="U526" s="41">
        <f t="shared" si="87"/>
        <v>0</v>
      </c>
    </row>
    <row r="527" spans="1:21" ht="14.25">
      <c r="A527" s="14" t="s">
        <v>54</v>
      </c>
      <c r="B527" s="31" t="s">
        <v>19</v>
      </c>
      <c r="C527" s="32">
        <v>503132</v>
      </c>
      <c r="D527" s="191">
        <v>4978446503132</v>
      </c>
      <c r="E527" s="192" t="s">
        <v>733</v>
      </c>
      <c r="F527" s="33" t="s">
        <v>734</v>
      </c>
      <c r="G527" s="33" t="s">
        <v>735</v>
      </c>
      <c r="H527" s="49">
        <v>4.9000000000000004</v>
      </c>
      <c r="I527" s="35" t="s">
        <v>24</v>
      </c>
      <c r="J527" s="36">
        <f>+H527/M529</f>
        <v>1.225E-2</v>
      </c>
      <c r="K527" s="35">
        <v>1</v>
      </c>
      <c r="L527" s="35">
        <v>1</v>
      </c>
      <c r="M527" s="35">
        <f t="shared" si="89"/>
        <v>1</v>
      </c>
      <c r="N527" s="37"/>
      <c r="O527" s="38"/>
      <c r="P527" s="39">
        <v>0</v>
      </c>
      <c r="Q527" s="39"/>
      <c r="R527" s="54"/>
      <c r="S527" s="32">
        <f t="shared" si="85"/>
        <v>0</v>
      </c>
      <c r="T527" s="40">
        <f t="shared" si="86"/>
        <v>0</v>
      </c>
      <c r="U527" s="41">
        <f t="shared" si="87"/>
        <v>0</v>
      </c>
    </row>
    <row r="528" spans="1:21" ht="14.25">
      <c r="A528" s="14" t="s">
        <v>54</v>
      </c>
      <c r="B528" s="31" t="s">
        <v>19</v>
      </c>
      <c r="C528" s="32">
        <v>503132</v>
      </c>
      <c r="D528" s="191"/>
      <c r="E528" s="192"/>
      <c r="F528" s="33" t="s">
        <v>734</v>
      </c>
      <c r="G528" s="33" t="s">
        <v>736</v>
      </c>
      <c r="H528" s="34">
        <v>0.75</v>
      </c>
      <c r="I528" s="35" t="s">
        <v>24</v>
      </c>
      <c r="J528" s="36">
        <f>+H528/K529</f>
        <v>7.4999999999999997E-2</v>
      </c>
      <c r="K528" s="35">
        <v>1</v>
      </c>
      <c r="L528" s="35">
        <v>40</v>
      </c>
      <c r="M528" s="35">
        <f t="shared" si="89"/>
        <v>40</v>
      </c>
      <c r="N528" s="37"/>
      <c r="O528" s="38"/>
      <c r="P528" s="39">
        <v>0</v>
      </c>
      <c r="Q528" s="39"/>
      <c r="R528" s="54"/>
      <c r="S528" s="32">
        <f t="shared" si="85"/>
        <v>0</v>
      </c>
      <c r="T528" s="40">
        <f t="shared" si="86"/>
        <v>0</v>
      </c>
      <c r="U528" s="41">
        <f t="shared" si="87"/>
        <v>0</v>
      </c>
    </row>
    <row r="529" spans="1:21" ht="14.25">
      <c r="A529" s="14" t="s">
        <v>54</v>
      </c>
      <c r="B529" s="31" t="s">
        <v>19</v>
      </c>
      <c r="C529" s="32">
        <v>503132</v>
      </c>
      <c r="D529" s="191"/>
      <c r="E529" s="192"/>
      <c r="F529" s="33" t="s">
        <v>734</v>
      </c>
      <c r="G529" s="33" t="s">
        <v>737</v>
      </c>
      <c r="H529" s="44">
        <v>0.13</v>
      </c>
      <c r="I529" s="43" t="s">
        <v>27</v>
      </c>
      <c r="J529" s="36">
        <f t="shared" si="90"/>
        <v>0.13</v>
      </c>
      <c r="K529" s="35">
        <v>10</v>
      </c>
      <c r="L529" s="35">
        <v>40</v>
      </c>
      <c r="M529" s="35">
        <f t="shared" si="89"/>
        <v>400</v>
      </c>
      <c r="N529" s="37"/>
      <c r="O529" s="38"/>
      <c r="P529" s="39">
        <v>0</v>
      </c>
      <c r="Q529" s="39"/>
      <c r="R529" s="54"/>
      <c r="S529" s="32">
        <f t="shared" si="85"/>
        <v>0</v>
      </c>
      <c r="T529" s="40">
        <f t="shared" si="86"/>
        <v>0</v>
      </c>
      <c r="U529" s="41">
        <f t="shared" si="87"/>
        <v>0</v>
      </c>
    </row>
    <row r="530" spans="1:21" ht="14.25">
      <c r="A530" s="14" t="s">
        <v>54</v>
      </c>
      <c r="B530" s="31" t="s">
        <v>19</v>
      </c>
      <c r="C530" s="32">
        <v>503132</v>
      </c>
      <c r="D530" s="191"/>
      <c r="E530" s="192"/>
      <c r="F530" s="33" t="s">
        <v>734</v>
      </c>
      <c r="G530" s="33" t="s">
        <v>738</v>
      </c>
      <c r="H530" s="44"/>
      <c r="I530" s="35" t="s">
        <v>30</v>
      </c>
      <c r="J530" s="36">
        <f t="shared" si="90"/>
        <v>0</v>
      </c>
      <c r="K530" s="35">
        <v>10</v>
      </c>
      <c r="L530" s="35">
        <v>40</v>
      </c>
      <c r="M530" s="35">
        <f t="shared" si="89"/>
        <v>400</v>
      </c>
      <c r="N530" s="37"/>
      <c r="O530" s="38"/>
      <c r="P530" s="39">
        <v>0</v>
      </c>
      <c r="Q530" s="39"/>
      <c r="R530" s="54"/>
      <c r="S530" s="32">
        <f t="shared" si="85"/>
        <v>0</v>
      </c>
      <c r="T530" s="40">
        <f t="shared" si="86"/>
        <v>0</v>
      </c>
      <c r="U530" s="41">
        <f t="shared" si="87"/>
        <v>0</v>
      </c>
    </row>
    <row r="531" spans="1:21" ht="14.25">
      <c r="A531" s="14" t="s">
        <v>54</v>
      </c>
      <c r="B531" s="31" t="s">
        <v>19</v>
      </c>
      <c r="C531" s="32">
        <v>503279</v>
      </c>
      <c r="D531" s="191">
        <v>4978446503279</v>
      </c>
      <c r="E531" s="216" t="s">
        <v>739</v>
      </c>
      <c r="F531" s="33" t="s">
        <v>740</v>
      </c>
      <c r="G531" s="33" t="s">
        <v>741</v>
      </c>
      <c r="H531" s="34">
        <v>8.6</v>
      </c>
      <c r="I531" s="35" t="s">
        <v>24</v>
      </c>
      <c r="J531" s="36">
        <f>+H531/M533</f>
        <v>3.5833333333333335E-2</v>
      </c>
      <c r="K531" s="35">
        <v>1</v>
      </c>
      <c r="L531" s="35">
        <v>1</v>
      </c>
      <c r="M531" s="35">
        <f t="shared" si="89"/>
        <v>1</v>
      </c>
      <c r="N531" s="37"/>
      <c r="O531" s="38"/>
      <c r="P531" s="39">
        <v>29</v>
      </c>
      <c r="Q531" s="39"/>
      <c r="R531" s="54"/>
      <c r="S531" s="32">
        <f t="shared" si="85"/>
        <v>0</v>
      </c>
      <c r="T531" s="40">
        <f t="shared" si="86"/>
        <v>0</v>
      </c>
      <c r="U531" s="41">
        <f t="shared" si="87"/>
        <v>29</v>
      </c>
    </row>
    <row r="532" spans="1:21" ht="14.25">
      <c r="A532" s="14" t="s">
        <v>54</v>
      </c>
      <c r="B532" s="31" t="s">
        <v>19</v>
      </c>
      <c r="C532" s="32" t="s">
        <v>742</v>
      </c>
      <c r="D532" s="191"/>
      <c r="E532" s="216"/>
      <c r="F532" s="33" t="s">
        <v>740</v>
      </c>
      <c r="G532" s="33" t="s">
        <v>743</v>
      </c>
      <c r="H532" s="34">
        <v>0.88</v>
      </c>
      <c r="I532" s="35" t="s">
        <v>24</v>
      </c>
      <c r="J532" s="36">
        <f>+H532/K533</f>
        <v>8.7999999999999995E-2</v>
      </c>
      <c r="K532" s="35">
        <v>1</v>
      </c>
      <c r="L532" s="35">
        <v>24</v>
      </c>
      <c r="M532" s="35">
        <f t="shared" si="89"/>
        <v>24</v>
      </c>
      <c r="N532" s="37"/>
      <c r="O532" s="38"/>
      <c r="P532" s="39">
        <v>649</v>
      </c>
      <c r="Q532" s="39"/>
      <c r="R532" s="54"/>
      <c r="S532" s="32">
        <f t="shared" si="85"/>
        <v>0</v>
      </c>
      <c r="T532" s="40">
        <f t="shared" si="86"/>
        <v>0</v>
      </c>
      <c r="U532" s="41">
        <f t="shared" si="87"/>
        <v>649</v>
      </c>
    </row>
    <row r="533" spans="1:21" ht="14.25">
      <c r="A533" s="14" t="s">
        <v>54</v>
      </c>
      <c r="B533" s="31" t="s">
        <v>19</v>
      </c>
      <c r="C533" s="32" t="s">
        <v>742</v>
      </c>
      <c r="D533" s="191"/>
      <c r="E533" s="216"/>
      <c r="F533" s="33" t="s">
        <v>740</v>
      </c>
      <c r="G533" s="33" t="s">
        <v>744</v>
      </c>
      <c r="H533" s="34">
        <v>0.17</v>
      </c>
      <c r="I533" s="35" t="s">
        <v>24</v>
      </c>
      <c r="J533" s="36">
        <f t="shared" ref="J533:J535" si="91">+H533</f>
        <v>0.17</v>
      </c>
      <c r="K533" s="35">
        <v>10</v>
      </c>
      <c r="L533" s="35">
        <v>24</v>
      </c>
      <c r="M533" s="35">
        <f t="shared" si="89"/>
        <v>240</v>
      </c>
      <c r="N533" s="37"/>
      <c r="O533" s="38"/>
      <c r="P533" s="39">
        <v>7640</v>
      </c>
      <c r="Q533" s="39"/>
      <c r="R533" s="54"/>
      <c r="S533" s="32">
        <f t="shared" si="85"/>
        <v>0</v>
      </c>
      <c r="T533" s="40">
        <f t="shared" si="86"/>
        <v>0</v>
      </c>
      <c r="U533" s="41">
        <f t="shared" si="87"/>
        <v>7640</v>
      </c>
    </row>
    <row r="534" spans="1:21" ht="14.25">
      <c r="A534" s="14" t="s">
        <v>54</v>
      </c>
      <c r="B534" s="31" t="s">
        <v>19</v>
      </c>
      <c r="C534" s="32" t="s">
        <v>742</v>
      </c>
      <c r="D534" s="191"/>
      <c r="E534" s="216"/>
      <c r="F534" s="33" t="s">
        <v>740</v>
      </c>
      <c r="G534" s="33" t="s">
        <v>745</v>
      </c>
      <c r="H534" s="44">
        <v>0.32</v>
      </c>
      <c r="I534" s="62" t="s">
        <v>295</v>
      </c>
      <c r="J534" s="36">
        <f t="shared" si="91"/>
        <v>0.32</v>
      </c>
      <c r="K534" s="35">
        <v>10</v>
      </c>
      <c r="L534" s="35">
        <v>24</v>
      </c>
      <c r="M534" s="35">
        <f t="shared" si="89"/>
        <v>240</v>
      </c>
      <c r="N534" s="37"/>
      <c r="O534" s="38"/>
      <c r="P534" s="39">
        <v>0</v>
      </c>
      <c r="Q534" s="39"/>
      <c r="R534" s="54"/>
      <c r="S534" s="32">
        <f t="shared" si="85"/>
        <v>0</v>
      </c>
      <c r="T534" s="40">
        <f t="shared" si="86"/>
        <v>0</v>
      </c>
      <c r="U534" s="41">
        <f t="shared" si="87"/>
        <v>0</v>
      </c>
    </row>
    <row r="535" spans="1:21" ht="14.25">
      <c r="A535" s="14" t="s">
        <v>54</v>
      </c>
      <c r="B535" s="31" t="s">
        <v>19</v>
      </c>
      <c r="C535" s="32" t="s">
        <v>742</v>
      </c>
      <c r="D535" s="191"/>
      <c r="E535" s="216"/>
      <c r="F535" s="33" t="s">
        <v>740</v>
      </c>
      <c r="G535" s="33" t="s">
        <v>746</v>
      </c>
      <c r="H535" s="44"/>
      <c r="I535" s="35" t="s">
        <v>30</v>
      </c>
      <c r="J535" s="36">
        <f t="shared" si="91"/>
        <v>0</v>
      </c>
      <c r="K535" s="35">
        <v>10</v>
      </c>
      <c r="L535" s="35">
        <v>24</v>
      </c>
      <c r="M535" s="35">
        <f t="shared" si="89"/>
        <v>240</v>
      </c>
      <c r="N535" s="37"/>
      <c r="O535" s="38"/>
      <c r="P535" s="39">
        <v>0</v>
      </c>
      <c r="Q535" s="39"/>
      <c r="R535" s="54"/>
      <c r="S535" s="32">
        <f t="shared" si="85"/>
        <v>0</v>
      </c>
      <c r="T535" s="40">
        <f t="shared" si="86"/>
        <v>0</v>
      </c>
      <c r="U535" s="41">
        <f t="shared" si="87"/>
        <v>0</v>
      </c>
    </row>
    <row r="536" spans="1:21" ht="14.25">
      <c r="A536" s="14" t="s">
        <v>54</v>
      </c>
      <c r="B536" s="31" t="s">
        <v>19</v>
      </c>
      <c r="C536" s="32" t="s">
        <v>747</v>
      </c>
      <c r="D536" s="191">
        <v>4978446503378</v>
      </c>
      <c r="E536" s="192" t="s">
        <v>748</v>
      </c>
      <c r="F536" s="33" t="s">
        <v>749</v>
      </c>
      <c r="G536" s="33" t="s">
        <v>750</v>
      </c>
      <c r="H536" s="35"/>
      <c r="I536" s="35" t="s">
        <v>24</v>
      </c>
      <c r="J536" s="36">
        <f>+H536/M538</f>
        <v>0</v>
      </c>
      <c r="K536" s="35">
        <v>1</v>
      </c>
      <c r="L536" s="35">
        <v>1</v>
      </c>
      <c r="M536" s="35">
        <f t="shared" si="89"/>
        <v>1</v>
      </c>
      <c r="N536" s="37"/>
      <c r="O536" s="38"/>
      <c r="P536" s="39">
        <v>0</v>
      </c>
      <c r="Q536" s="39"/>
      <c r="R536" s="54"/>
      <c r="S536" s="32">
        <f t="shared" si="85"/>
        <v>0</v>
      </c>
      <c r="T536" s="40">
        <f t="shared" si="86"/>
        <v>0</v>
      </c>
      <c r="U536" s="41">
        <f t="shared" si="87"/>
        <v>0</v>
      </c>
    </row>
    <row r="537" spans="1:21" ht="14.25">
      <c r="A537" s="14" t="s">
        <v>54</v>
      </c>
      <c r="B537" s="31" t="s">
        <v>19</v>
      </c>
      <c r="C537" s="32" t="s">
        <v>747</v>
      </c>
      <c r="D537" s="191"/>
      <c r="E537" s="192"/>
      <c r="F537" s="33" t="s">
        <v>749</v>
      </c>
      <c r="G537" s="33" t="s">
        <v>751</v>
      </c>
      <c r="H537" s="35"/>
      <c r="I537" s="35" t="s">
        <v>24</v>
      </c>
      <c r="J537" s="36">
        <f>+H537/K538</f>
        <v>0</v>
      </c>
      <c r="K537" s="35">
        <v>1</v>
      </c>
      <c r="L537" s="35">
        <v>36</v>
      </c>
      <c r="M537" s="35">
        <f t="shared" si="89"/>
        <v>36</v>
      </c>
      <c r="N537" s="37"/>
      <c r="O537" s="38"/>
      <c r="P537" s="39">
        <v>0</v>
      </c>
      <c r="Q537" s="39"/>
      <c r="R537" s="54"/>
      <c r="S537" s="32">
        <f t="shared" si="85"/>
        <v>0</v>
      </c>
      <c r="T537" s="40">
        <f t="shared" si="86"/>
        <v>0</v>
      </c>
      <c r="U537" s="41">
        <f t="shared" si="87"/>
        <v>0</v>
      </c>
    </row>
    <row r="538" spans="1:21" ht="14.25">
      <c r="A538" s="14" t="s">
        <v>54</v>
      </c>
      <c r="B538" s="31" t="s">
        <v>19</v>
      </c>
      <c r="C538" s="32" t="s">
        <v>747</v>
      </c>
      <c r="D538" s="191"/>
      <c r="E538" s="192"/>
      <c r="F538" s="33" t="s">
        <v>749</v>
      </c>
      <c r="G538" s="33" t="s">
        <v>752</v>
      </c>
      <c r="H538" s="35">
        <v>0.15</v>
      </c>
      <c r="I538" s="35"/>
      <c r="J538" s="36">
        <f>+H538</f>
        <v>0.15</v>
      </c>
      <c r="K538" s="35">
        <v>10</v>
      </c>
      <c r="L538" s="35">
        <v>36</v>
      </c>
      <c r="M538" s="35">
        <f t="shared" si="89"/>
        <v>360</v>
      </c>
      <c r="N538" s="37"/>
      <c r="O538" s="38"/>
      <c r="P538" s="39">
        <v>0</v>
      </c>
      <c r="Q538" s="39"/>
      <c r="R538" s="54"/>
      <c r="S538" s="32">
        <f t="shared" si="85"/>
        <v>0</v>
      </c>
      <c r="T538" s="40">
        <f t="shared" si="86"/>
        <v>0</v>
      </c>
      <c r="U538" s="41">
        <f t="shared" si="87"/>
        <v>0</v>
      </c>
    </row>
    <row r="539" spans="1:21" ht="14.25">
      <c r="A539" s="14" t="s">
        <v>54</v>
      </c>
      <c r="B539" s="31" t="s">
        <v>19</v>
      </c>
      <c r="C539" s="32" t="s">
        <v>747</v>
      </c>
      <c r="D539" s="191"/>
      <c r="E539" s="192"/>
      <c r="F539" s="33" t="s">
        <v>749</v>
      </c>
      <c r="G539" s="33" t="s">
        <v>753</v>
      </c>
      <c r="H539" s="35">
        <v>0.11</v>
      </c>
      <c r="I539" s="35"/>
      <c r="J539" s="36">
        <f>+H539</f>
        <v>0.11</v>
      </c>
      <c r="K539" s="35">
        <v>10</v>
      </c>
      <c r="L539" s="35">
        <v>36</v>
      </c>
      <c r="M539" s="35">
        <f t="shared" si="89"/>
        <v>360</v>
      </c>
      <c r="N539" s="37"/>
      <c r="O539" s="38"/>
      <c r="P539" s="39">
        <v>0</v>
      </c>
      <c r="Q539" s="39"/>
      <c r="R539" s="54"/>
      <c r="S539" s="32">
        <f t="shared" si="85"/>
        <v>0</v>
      </c>
      <c r="T539" s="40">
        <f t="shared" si="86"/>
        <v>0</v>
      </c>
      <c r="U539" s="41">
        <f t="shared" si="87"/>
        <v>0</v>
      </c>
    </row>
    <row r="540" spans="1:21" ht="14.25">
      <c r="A540" s="14" t="s">
        <v>54</v>
      </c>
      <c r="B540" s="31" t="s">
        <v>19</v>
      </c>
      <c r="C540" s="32" t="s">
        <v>747</v>
      </c>
      <c r="D540" s="191"/>
      <c r="E540" s="192"/>
      <c r="F540" s="33" t="s">
        <v>749</v>
      </c>
      <c r="G540" s="33" t="s">
        <v>754</v>
      </c>
      <c r="H540" s="35"/>
      <c r="I540" s="35"/>
      <c r="J540" s="36">
        <f t="shared" ref="J540:J543" si="92">+M540/360*H540</f>
        <v>0</v>
      </c>
      <c r="K540" s="35">
        <v>5</v>
      </c>
      <c r="L540" s="35">
        <v>36</v>
      </c>
      <c r="M540" s="35">
        <f t="shared" si="89"/>
        <v>180</v>
      </c>
      <c r="N540" s="37"/>
      <c r="O540" s="38"/>
      <c r="P540" s="39">
        <v>0</v>
      </c>
      <c r="Q540" s="39"/>
      <c r="R540" s="54"/>
      <c r="S540" s="32">
        <f t="shared" si="85"/>
        <v>0</v>
      </c>
      <c r="T540" s="40">
        <f t="shared" si="86"/>
        <v>0</v>
      </c>
      <c r="U540" s="41">
        <f t="shared" si="87"/>
        <v>0</v>
      </c>
    </row>
    <row r="541" spans="1:21" ht="14.25">
      <c r="A541" s="14" t="s">
        <v>54</v>
      </c>
      <c r="B541" s="31" t="s">
        <v>19</v>
      </c>
      <c r="C541" s="32" t="s">
        <v>747</v>
      </c>
      <c r="D541" s="191"/>
      <c r="E541" s="192"/>
      <c r="F541" s="33" t="s">
        <v>749</v>
      </c>
      <c r="G541" s="33" t="s">
        <v>755</v>
      </c>
      <c r="H541" s="35"/>
      <c r="I541" s="35"/>
      <c r="J541" s="36">
        <f t="shared" si="92"/>
        <v>0</v>
      </c>
      <c r="K541" s="35">
        <v>5</v>
      </c>
      <c r="L541" s="35">
        <v>36</v>
      </c>
      <c r="M541" s="35">
        <f t="shared" si="89"/>
        <v>180</v>
      </c>
      <c r="N541" s="37"/>
      <c r="O541" s="38"/>
      <c r="P541" s="39">
        <v>0</v>
      </c>
      <c r="Q541" s="39"/>
      <c r="R541" s="54"/>
      <c r="S541" s="32">
        <f t="shared" si="85"/>
        <v>0</v>
      </c>
      <c r="T541" s="40">
        <f t="shared" si="86"/>
        <v>0</v>
      </c>
      <c r="U541" s="41">
        <f t="shared" si="87"/>
        <v>0</v>
      </c>
    </row>
    <row r="542" spans="1:21" ht="14.25">
      <c r="A542" s="14" t="s">
        <v>54</v>
      </c>
      <c r="B542" s="31" t="s">
        <v>19</v>
      </c>
      <c r="C542" s="32" t="s">
        <v>747</v>
      </c>
      <c r="D542" s="191"/>
      <c r="E542" s="192"/>
      <c r="F542" s="33" t="s">
        <v>749</v>
      </c>
      <c r="G542" s="33" t="s">
        <v>756</v>
      </c>
      <c r="H542" s="35"/>
      <c r="I542" s="35"/>
      <c r="J542" s="36">
        <f t="shared" si="92"/>
        <v>0</v>
      </c>
      <c r="K542" s="35">
        <v>5</v>
      </c>
      <c r="L542" s="35">
        <v>36</v>
      </c>
      <c r="M542" s="35">
        <f t="shared" si="89"/>
        <v>180</v>
      </c>
      <c r="N542" s="37"/>
      <c r="O542" s="38"/>
      <c r="P542" s="39">
        <v>0</v>
      </c>
      <c r="Q542" s="39"/>
      <c r="R542" s="54"/>
      <c r="S542" s="32">
        <f t="shared" si="85"/>
        <v>0</v>
      </c>
      <c r="T542" s="40">
        <f t="shared" si="86"/>
        <v>0</v>
      </c>
      <c r="U542" s="41">
        <f t="shared" si="87"/>
        <v>0</v>
      </c>
    </row>
    <row r="543" spans="1:21" ht="14.25">
      <c r="A543" s="14" t="s">
        <v>54</v>
      </c>
      <c r="B543" s="31" t="s">
        <v>19</v>
      </c>
      <c r="C543" s="32" t="s">
        <v>747</v>
      </c>
      <c r="D543" s="191"/>
      <c r="E543" s="192"/>
      <c r="F543" s="33" t="s">
        <v>749</v>
      </c>
      <c r="G543" s="33" t="s">
        <v>757</v>
      </c>
      <c r="H543" s="35"/>
      <c r="I543" s="35"/>
      <c r="J543" s="36">
        <f t="shared" si="92"/>
        <v>0</v>
      </c>
      <c r="K543" s="35">
        <v>5</v>
      </c>
      <c r="L543" s="35">
        <v>36</v>
      </c>
      <c r="M543" s="35">
        <f t="shared" si="89"/>
        <v>180</v>
      </c>
      <c r="N543" s="37"/>
      <c r="O543" s="38"/>
      <c r="P543" s="39">
        <v>0</v>
      </c>
      <c r="Q543" s="39"/>
      <c r="R543" s="54"/>
      <c r="S543" s="32">
        <f t="shared" si="85"/>
        <v>0</v>
      </c>
      <c r="T543" s="40">
        <f t="shared" si="86"/>
        <v>0</v>
      </c>
      <c r="U543" s="41">
        <f t="shared" si="87"/>
        <v>0</v>
      </c>
    </row>
    <row r="544" spans="1:21" ht="14.25">
      <c r="A544" s="14" t="s">
        <v>54</v>
      </c>
      <c r="B544" s="31" t="s">
        <v>19</v>
      </c>
      <c r="C544" s="32" t="s">
        <v>758</v>
      </c>
      <c r="D544" s="191">
        <v>4978446503415</v>
      </c>
      <c r="E544" s="216" t="s">
        <v>759</v>
      </c>
      <c r="F544" s="33" t="s">
        <v>760</v>
      </c>
      <c r="G544" s="33" t="s">
        <v>761</v>
      </c>
      <c r="H544" s="49">
        <v>2.38</v>
      </c>
      <c r="I544" s="35" t="s">
        <v>24</v>
      </c>
      <c r="J544" s="36">
        <f>+H544/M547</f>
        <v>5.9499999999999996E-3</v>
      </c>
      <c r="K544" s="35">
        <v>1</v>
      </c>
      <c r="L544" s="35">
        <v>1</v>
      </c>
      <c r="M544" s="35">
        <f t="shared" si="89"/>
        <v>1</v>
      </c>
      <c r="N544" s="37"/>
      <c r="O544" s="38"/>
      <c r="P544" s="39">
        <v>0</v>
      </c>
      <c r="Q544" s="39"/>
      <c r="R544" s="54"/>
      <c r="S544" s="32">
        <f t="shared" si="85"/>
        <v>0</v>
      </c>
      <c r="T544" s="40">
        <f t="shared" si="86"/>
        <v>0</v>
      </c>
      <c r="U544" s="41">
        <f t="shared" si="87"/>
        <v>0</v>
      </c>
    </row>
    <row r="545" spans="1:21" ht="14.25">
      <c r="A545" s="14" t="s">
        <v>54</v>
      </c>
      <c r="B545" s="31" t="s">
        <v>19</v>
      </c>
      <c r="C545" s="32" t="s">
        <v>758</v>
      </c>
      <c r="D545" s="191"/>
      <c r="E545" s="216"/>
      <c r="F545" s="33" t="s">
        <v>760</v>
      </c>
      <c r="G545" s="33" t="s">
        <v>762</v>
      </c>
      <c r="H545" s="34">
        <v>0.25</v>
      </c>
      <c r="I545" s="35" t="s">
        <v>24</v>
      </c>
      <c r="J545" s="36">
        <f>+H545/K546</f>
        <v>2.5000000000000001E-2</v>
      </c>
      <c r="K545" s="35">
        <v>1</v>
      </c>
      <c r="L545" s="35">
        <v>40</v>
      </c>
      <c r="M545" s="35">
        <f t="shared" si="89"/>
        <v>40</v>
      </c>
      <c r="N545" s="37"/>
      <c r="O545" s="38"/>
      <c r="P545" s="39">
        <v>0</v>
      </c>
      <c r="Q545" s="39"/>
      <c r="R545" s="54"/>
      <c r="S545" s="32">
        <f t="shared" si="85"/>
        <v>0</v>
      </c>
      <c r="T545" s="40">
        <f t="shared" si="86"/>
        <v>0</v>
      </c>
      <c r="U545" s="41">
        <f t="shared" si="87"/>
        <v>0</v>
      </c>
    </row>
    <row r="546" spans="1:21" ht="14.25">
      <c r="A546" s="14" t="s">
        <v>54</v>
      </c>
      <c r="B546" s="31" t="s">
        <v>19</v>
      </c>
      <c r="C546" s="32" t="s">
        <v>758</v>
      </c>
      <c r="D546" s="191"/>
      <c r="E546" s="216"/>
      <c r="F546" s="33" t="s">
        <v>760</v>
      </c>
      <c r="G546" s="33" t="s">
        <v>763</v>
      </c>
      <c r="H546" s="42">
        <v>0.12</v>
      </c>
      <c r="I546" s="43" t="s">
        <v>27</v>
      </c>
      <c r="J546" s="36">
        <f t="shared" ref="J546:J548" si="93">+H546</f>
        <v>0.12</v>
      </c>
      <c r="K546" s="35">
        <v>10</v>
      </c>
      <c r="L546" s="35">
        <v>40</v>
      </c>
      <c r="M546" s="35">
        <f t="shared" si="89"/>
        <v>400</v>
      </c>
      <c r="N546" s="37"/>
      <c r="O546" s="38"/>
      <c r="P546" s="39">
        <v>0</v>
      </c>
      <c r="Q546" s="39"/>
      <c r="R546" s="54"/>
      <c r="S546" s="32">
        <f t="shared" si="85"/>
        <v>0</v>
      </c>
      <c r="T546" s="40">
        <f t="shared" si="86"/>
        <v>0</v>
      </c>
      <c r="U546" s="41">
        <f t="shared" si="87"/>
        <v>0</v>
      </c>
    </row>
    <row r="547" spans="1:21" ht="14.25">
      <c r="A547" s="14" t="s">
        <v>54</v>
      </c>
      <c r="B547" s="31" t="s">
        <v>19</v>
      </c>
      <c r="C547" s="32" t="s">
        <v>758</v>
      </c>
      <c r="D547" s="191"/>
      <c r="E547" s="216"/>
      <c r="F547" s="33" t="s">
        <v>760</v>
      </c>
      <c r="G547" s="33" t="s">
        <v>764</v>
      </c>
      <c r="H547" s="44"/>
      <c r="I547" s="35" t="s">
        <v>30</v>
      </c>
      <c r="J547" s="36">
        <f t="shared" si="93"/>
        <v>0</v>
      </c>
      <c r="K547" s="35">
        <v>10</v>
      </c>
      <c r="L547" s="35">
        <v>40</v>
      </c>
      <c r="M547" s="35">
        <f t="shared" si="89"/>
        <v>400</v>
      </c>
      <c r="N547" s="37"/>
      <c r="O547" s="38"/>
      <c r="P547" s="39">
        <v>0</v>
      </c>
      <c r="Q547" s="39"/>
      <c r="R547" s="54"/>
      <c r="S547" s="32">
        <f t="shared" si="85"/>
        <v>0</v>
      </c>
      <c r="T547" s="40">
        <f t="shared" si="86"/>
        <v>0</v>
      </c>
      <c r="U547" s="41">
        <f t="shared" si="87"/>
        <v>0</v>
      </c>
    </row>
    <row r="548" spans="1:21" ht="14.25">
      <c r="A548" s="14" t="s">
        <v>54</v>
      </c>
      <c r="B548" s="31" t="s">
        <v>19</v>
      </c>
      <c r="C548" s="32" t="s">
        <v>758</v>
      </c>
      <c r="D548" s="191"/>
      <c r="E548" s="216"/>
      <c r="F548" s="33" t="s">
        <v>760</v>
      </c>
      <c r="G548" s="33" t="s">
        <v>765</v>
      </c>
      <c r="H548" s="44"/>
      <c r="I548" s="35" t="s">
        <v>30</v>
      </c>
      <c r="J548" s="36">
        <f t="shared" si="93"/>
        <v>0</v>
      </c>
      <c r="K548" s="35">
        <v>10</v>
      </c>
      <c r="L548" s="35">
        <v>40</v>
      </c>
      <c r="M548" s="35">
        <f t="shared" si="89"/>
        <v>400</v>
      </c>
      <c r="N548" s="37"/>
      <c r="O548" s="38"/>
      <c r="P548" s="39">
        <v>0</v>
      </c>
      <c r="Q548" s="39"/>
      <c r="R548" s="54"/>
      <c r="S548" s="32">
        <f t="shared" si="85"/>
        <v>0</v>
      </c>
      <c r="T548" s="40">
        <f t="shared" si="86"/>
        <v>0</v>
      </c>
      <c r="U548" s="41">
        <f t="shared" si="87"/>
        <v>0</v>
      </c>
    </row>
    <row r="549" spans="1:21" ht="14.25">
      <c r="A549" s="14" t="s">
        <v>54</v>
      </c>
      <c r="B549" s="31" t="s">
        <v>19</v>
      </c>
      <c r="C549" s="32">
        <v>503422</v>
      </c>
      <c r="D549" s="191">
        <v>4978446503422</v>
      </c>
      <c r="E549" s="192" t="s">
        <v>766</v>
      </c>
      <c r="F549" s="33" t="s">
        <v>767</v>
      </c>
      <c r="G549" s="33" t="s">
        <v>768</v>
      </c>
      <c r="H549" s="49">
        <v>4.01</v>
      </c>
      <c r="I549" s="35" t="s">
        <v>24</v>
      </c>
      <c r="J549" s="36">
        <f>+H549/M552</f>
        <v>1.0024999999999999E-2</v>
      </c>
      <c r="K549" s="35">
        <v>1</v>
      </c>
      <c r="L549" s="35">
        <v>1</v>
      </c>
      <c r="M549" s="35">
        <f t="shared" si="89"/>
        <v>1</v>
      </c>
      <c r="N549" s="37"/>
      <c r="O549" s="38"/>
      <c r="P549" s="39">
        <v>0</v>
      </c>
      <c r="Q549" s="39"/>
      <c r="R549" s="54"/>
      <c r="S549" s="32">
        <f t="shared" si="85"/>
        <v>0</v>
      </c>
      <c r="T549" s="40">
        <f t="shared" si="86"/>
        <v>0</v>
      </c>
      <c r="U549" s="41">
        <f t="shared" si="87"/>
        <v>0</v>
      </c>
    </row>
    <row r="550" spans="1:21" ht="14.25">
      <c r="A550" s="14" t="s">
        <v>54</v>
      </c>
      <c r="B550" s="31" t="s">
        <v>19</v>
      </c>
      <c r="C550" s="32">
        <v>503422</v>
      </c>
      <c r="D550" s="191"/>
      <c r="E550" s="192"/>
      <c r="F550" s="33" t="s">
        <v>767</v>
      </c>
      <c r="G550" s="33" t="s">
        <v>769</v>
      </c>
      <c r="H550" s="34">
        <v>0.45</v>
      </c>
      <c r="I550" s="35" t="s">
        <v>24</v>
      </c>
      <c r="J550" s="36">
        <f>+H550/K551</f>
        <v>4.4999999999999998E-2</v>
      </c>
      <c r="K550" s="35">
        <v>1</v>
      </c>
      <c r="L550" s="35">
        <v>40</v>
      </c>
      <c r="M550" s="35">
        <f t="shared" si="89"/>
        <v>40</v>
      </c>
      <c r="N550" s="37"/>
      <c r="O550" s="38"/>
      <c r="P550" s="39">
        <v>5</v>
      </c>
      <c r="Q550" s="39"/>
      <c r="R550" s="54"/>
      <c r="S550" s="32">
        <f t="shared" si="85"/>
        <v>0</v>
      </c>
      <c r="T550" s="40">
        <f t="shared" si="86"/>
        <v>0</v>
      </c>
      <c r="U550" s="41">
        <f t="shared" si="87"/>
        <v>5</v>
      </c>
    </row>
    <row r="551" spans="1:21" ht="14.25">
      <c r="A551" s="14" t="s">
        <v>54</v>
      </c>
      <c r="B551" s="31" t="s">
        <v>19</v>
      </c>
      <c r="C551" s="32">
        <v>503422</v>
      </c>
      <c r="D551" s="191"/>
      <c r="E551" s="192"/>
      <c r="F551" s="33" t="s">
        <v>767</v>
      </c>
      <c r="G551" s="33" t="s">
        <v>770</v>
      </c>
      <c r="H551" s="42">
        <v>0.12</v>
      </c>
      <c r="I551" s="43" t="s">
        <v>27</v>
      </c>
      <c r="J551" s="36">
        <f t="shared" ref="J551:J553" si="94">+H551</f>
        <v>0.12</v>
      </c>
      <c r="K551" s="35">
        <v>10</v>
      </c>
      <c r="L551" s="35">
        <v>40</v>
      </c>
      <c r="M551" s="35">
        <f t="shared" si="89"/>
        <v>400</v>
      </c>
      <c r="N551" s="37"/>
      <c r="O551" s="38"/>
      <c r="P551" s="39">
        <v>0</v>
      </c>
      <c r="Q551" s="39"/>
      <c r="R551" s="54"/>
      <c r="S551" s="32">
        <f t="shared" si="85"/>
        <v>0</v>
      </c>
      <c r="T551" s="40">
        <f t="shared" si="86"/>
        <v>0</v>
      </c>
      <c r="U551" s="41">
        <f t="shared" si="87"/>
        <v>0</v>
      </c>
    </row>
    <row r="552" spans="1:21" ht="14.25">
      <c r="A552" s="14" t="s">
        <v>54</v>
      </c>
      <c r="B552" s="31" t="s">
        <v>19</v>
      </c>
      <c r="C552" s="32">
        <v>503422</v>
      </c>
      <c r="D552" s="191"/>
      <c r="E552" s="192"/>
      <c r="F552" s="33" t="s">
        <v>767</v>
      </c>
      <c r="G552" s="33" t="s">
        <v>771</v>
      </c>
      <c r="H552" s="44"/>
      <c r="I552" s="35" t="s">
        <v>30</v>
      </c>
      <c r="J552" s="36">
        <f t="shared" si="94"/>
        <v>0</v>
      </c>
      <c r="K552" s="35">
        <v>10</v>
      </c>
      <c r="L552" s="35">
        <v>40</v>
      </c>
      <c r="M552" s="35">
        <f t="shared" si="89"/>
        <v>400</v>
      </c>
      <c r="N552" s="37"/>
      <c r="O552" s="38"/>
      <c r="P552" s="39">
        <v>0</v>
      </c>
      <c r="Q552" s="39"/>
      <c r="R552" s="54"/>
      <c r="S552" s="32">
        <f t="shared" si="85"/>
        <v>0</v>
      </c>
      <c r="T552" s="40">
        <f t="shared" si="86"/>
        <v>0</v>
      </c>
      <c r="U552" s="41">
        <f t="shared" si="87"/>
        <v>0</v>
      </c>
    </row>
    <row r="553" spans="1:21" ht="14.25">
      <c r="A553" s="14" t="s">
        <v>54</v>
      </c>
      <c r="B553" s="31" t="s">
        <v>19</v>
      </c>
      <c r="C553" s="32">
        <v>503422</v>
      </c>
      <c r="D553" s="191"/>
      <c r="E553" s="192"/>
      <c r="F553" s="33" t="s">
        <v>767</v>
      </c>
      <c r="G553" s="33" t="s">
        <v>772</v>
      </c>
      <c r="H553" s="44"/>
      <c r="I553" s="35" t="s">
        <v>30</v>
      </c>
      <c r="J553" s="36">
        <f t="shared" si="94"/>
        <v>0</v>
      </c>
      <c r="K553" s="35">
        <v>10</v>
      </c>
      <c r="L553" s="35">
        <v>40</v>
      </c>
      <c r="M553" s="35">
        <f t="shared" si="89"/>
        <v>400</v>
      </c>
      <c r="N553" s="37"/>
      <c r="O553" s="38"/>
      <c r="P553" s="39">
        <v>0</v>
      </c>
      <c r="Q553" s="39"/>
      <c r="R553" s="54"/>
      <c r="S553" s="32">
        <f t="shared" si="85"/>
        <v>0</v>
      </c>
      <c r="T553" s="40">
        <f t="shared" si="86"/>
        <v>0</v>
      </c>
      <c r="U553" s="41">
        <f t="shared" si="87"/>
        <v>0</v>
      </c>
    </row>
    <row r="554" spans="1:21" ht="14.25">
      <c r="A554" s="14" t="s">
        <v>54</v>
      </c>
      <c r="B554" s="31" t="s">
        <v>19</v>
      </c>
      <c r="C554" s="32" t="s">
        <v>773</v>
      </c>
      <c r="D554" s="191">
        <v>4978446503149</v>
      </c>
      <c r="E554" s="192" t="s">
        <v>774</v>
      </c>
      <c r="F554" s="33" t="s">
        <v>775</v>
      </c>
      <c r="G554" s="33" t="s">
        <v>776</v>
      </c>
      <c r="H554" s="35"/>
      <c r="I554" s="35" t="s">
        <v>24</v>
      </c>
      <c r="J554" s="36">
        <f>+H554/M556</f>
        <v>0</v>
      </c>
      <c r="K554" s="35">
        <v>1</v>
      </c>
      <c r="L554" s="35">
        <v>1</v>
      </c>
      <c r="M554" s="35">
        <f t="shared" si="89"/>
        <v>1</v>
      </c>
      <c r="N554" s="37"/>
      <c r="O554" s="38"/>
      <c r="P554" s="39">
        <v>0</v>
      </c>
      <c r="Q554" s="39"/>
      <c r="R554" s="54"/>
      <c r="S554" s="32">
        <f t="shared" si="85"/>
        <v>0</v>
      </c>
      <c r="T554" s="40">
        <f t="shared" si="86"/>
        <v>0</v>
      </c>
      <c r="U554" s="41">
        <f t="shared" si="87"/>
        <v>0</v>
      </c>
    </row>
    <row r="555" spans="1:21" ht="14.25">
      <c r="A555" s="14" t="s">
        <v>54</v>
      </c>
      <c r="B555" s="31" t="s">
        <v>19</v>
      </c>
      <c r="C555" s="32" t="s">
        <v>773</v>
      </c>
      <c r="D555" s="191"/>
      <c r="E555" s="192"/>
      <c r="F555" s="33" t="s">
        <v>775</v>
      </c>
      <c r="G555" s="33" t="s">
        <v>777</v>
      </c>
      <c r="H555" s="35"/>
      <c r="I555" s="35" t="s">
        <v>24</v>
      </c>
      <c r="J555" s="36">
        <f>+H555/K556</f>
        <v>0</v>
      </c>
      <c r="K555" s="35">
        <v>1</v>
      </c>
      <c r="L555" s="35">
        <v>40</v>
      </c>
      <c r="M555" s="35">
        <f t="shared" si="89"/>
        <v>40</v>
      </c>
      <c r="N555" s="37"/>
      <c r="O555" s="38"/>
      <c r="P555" s="39">
        <v>0</v>
      </c>
      <c r="Q555" s="39"/>
      <c r="R555" s="54"/>
      <c r="S555" s="32">
        <f t="shared" si="85"/>
        <v>0</v>
      </c>
      <c r="T555" s="40">
        <f t="shared" si="86"/>
        <v>0</v>
      </c>
      <c r="U555" s="41">
        <f t="shared" si="87"/>
        <v>0</v>
      </c>
    </row>
    <row r="556" spans="1:21" ht="14.25">
      <c r="A556" s="14" t="s">
        <v>54</v>
      </c>
      <c r="B556" s="31" t="s">
        <v>19</v>
      </c>
      <c r="C556" s="32" t="s">
        <v>773</v>
      </c>
      <c r="D556" s="191"/>
      <c r="E556" s="192"/>
      <c r="F556" s="33" t="s">
        <v>775</v>
      </c>
      <c r="G556" s="33" t="s">
        <v>778</v>
      </c>
      <c r="H556" s="35">
        <v>0.13</v>
      </c>
      <c r="I556" s="35"/>
      <c r="J556" s="36">
        <f t="shared" ref="J556:J561" si="95">+H556</f>
        <v>0.13</v>
      </c>
      <c r="K556" s="35">
        <v>10</v>
      </c>
      <c r="L556" s="35">
        <v>40</v>
      </c>
      <c r="M556" s="35">
        <f t="shared" si="89"/>
        <v>400</v>
      </c>
      <c r="N556" s="37"/>
      <c r="O556" s="38"/>
      <c r="P556" s="39">
        <v>0</v>
      </c>
      <c r="Q556" s="39"/>
      <c r="R556" s="54"/>
      <c r="S556" s="32">
        <f t="shared" si="85"/>
        <v>0</v>
      </c>
      <c r="T556" s="40">
        <f t="shared" si="86"/>
        <v>0</v>
      </c>
      <c r="U556" s="41">
        <f t="shared" si="87"/>
        <v>0</v>
      </c>
    </row>
    <row r="557" spans="1:21" ht="14.25">
      <c r="A557" s="14" t="s">
        <v>54</v>
      </c>
      <c r="B557" s="31" t="s">
        <v>19</v>
      </c>
      <c r="C557" s="32" t="s">
        <v>773</v>
      </c>
      <c r="D557" s="191"/>
      <c r="E557" s="192"/>
      <c r="F557" s="33" t="s">
        <v>775</v>
      </c>
      <c r="G557" s="33" t="s">
        <v>779</v>
      </c>
      <c r="H557" s="35"/>
      <c r="I557" s="35"/>
      <c r="J557" s="36">
        <f>H557</f>
        <v>0</v>
      </c>
      <c r="K557" s="35">
        <v>10</v>
      </c>
      <c r="L557" s="35">
        <v>40</v>
      </c>
      <c r="M557" s="35">
        <f t="shared" si="89"/>
        <v>400</v>
      </c>
      <c r="N557" s="37"/>
      <c r="O557" s="38"/>
      <c r="P557" s="39">
        <v>0</v>
      </c>
      <c r="Q557" s="39"/>
      <c r="R557" s="54"/>
      <c r="S557" s="32">
        <f t="shared" si="85"/>
        <v>0</v>
      </c>
      <c r="T557" s="40">
        <f t="shared" si="86"/>
        <v>0</v>
      </c>
      <c r="U557" s="41">
        <f t="shared" si="87"/>
        <v>0</v>
      </c>
    </row>
    <row r="558" spans="1:21" ht="14.25">
      <c r="A558" s="14" t="s">
        <v>54</v>
      </c>
      <c r="B558" s="31" t="s">
        <v>19</v>
      </c>
      <c r="C558" s="32" t="s">
        <v>780</v>
      </c>
      <c r="D558" s="191">
        <v>4978446503361</v>
      </c>
      <c r="E558" s="192" t="s">
        <v>781</v>
      </c>
      <c r="F558" s="33" t="s">
        <v>782</v>
      </c>
      <c r="G558" s="33" t="s">
        <v>783</v>
      </c>
      <c r="H558" s="35"/>
      <c r="I558" s="35" t="s">
        <v>24</v>
      </c>
      <c r="J558" s="36">
        <f>+H558/M560</f>
        <v>0</v>
      </c>
      <c r="K558" s="35">
        <v>1</v>
      </c>
      <c r="L558" s="35">
        <v>1</v>
      </c>
      <c r="M558" s="35">
        <f t="shared" si="89"/>
        <v>1</v>
      </c>
      <c r="N558" s="37"/>
      <c r="O558" s="38"/>
      <c r="P558" s="39">
        <v>0</v>
      </c>
      <c r="Q558" s="39"/>
      <c r="R558" s="54"/>
      <c r="S558" s="32">
        <f t="shared" si="85"/>
        <v>0</v>
      </c>
      <c r="T558" s="40">
        <f t="shared" si="86"/>
        <v>0</v>
      </c>
      <c r="U558" s="41">
        <f t="shared" si="87"/>
        <v>0</v>
      </c>
    </row>
    <row r="559" spans="1:21" ht="14.25">
      <c r="A559" s="14" t="s">
        <v>54</v>
      </c>
      <c r="B559" s="31" t="s">
        <v>19</v>
      </c>
      <c r="C559" s="32" t="s">
        <v>780</v>
      </c>
      <c r="D559" s="191"/>
      <c r="E559" s="192"/>
      <c r="F559" s="33" t="s">
        <v>782</v>
      </c>
      <c r="G559" s="33" t="s">
        <v>784</v>
      </c>
      <c r="H559" s="35"/>
      <c r="I559" s="35" t="s">
        <v>24</v>
      </c>
      <c r="J559" s="36">
        <f>+H559/K560</f>
        <v>0</v>
      </c>
      <c r="K559" s="35">
        <v>1</v>
      </c>
      <c r="L559" s="35">
        <v>36</v>
      </c>
      <c r="M559" s="35">
        <f t="shared" si="89"/>
        <v>36</v>
      </c>
      <c r="N559" s="37"/>
      <c r="O559" s="38"/>
      <c r="P559" s="39">
        <v>0</v>
      </c>
      <c r="Q559" s="39"/>
      <c r="R559" s="54"/>
      <c r="S559" s="32">
        <f t="shared" si="85"/>
        <v>0</v>
      </c>
      <c r="T559" s="40">
        <f t="shared" si="86"/>
        <v>0</v>
      </c>
      <c r="U559" s="41">
        <f t="shared" si="87"/>
        <v>0</v>
      </c>
    </row>
    <row r="560" spans="1:21" ht="14.25">
      <c r="A560" s="14" t="s">
        <v>54</v>
      </c>
      <c r="B560" s="31" t="s">
        <v>19</v>
      </c>
      <c r="C560" s="32" t="s">
        <v>780</v>
      </c>
      <c r="D560" s="191"/>
      <c r="E560" s="192"/>
      <c r="F560" s="33" t="s">
        <v>782</v>
      </c>
      <c r="G560" s="33" t="s">
        <v>785</v>
      </c>
      <c r="H560" s="35">
        <v>0.15</v>
      </c>
      <c r="I560" s="35"/>
      <c r="J560" s="36">
        <f t="shared" si="95"/>
        <v>0.15</v>
      </c>
      <c r="K560" s="35">
        <v>10</v>
      </c>
      <c r="L560" s="35">
        <v>36</v>
      </c>
      <c r="M560" s="35">
        <f t="shared" si="89"/>
        <v>360</v>
      </c>
      <c r="N560" s="37"/>
      <c r="O560" s="38"/>
      <c r="P560" s="39">
        <v>0</v>
      </c>
      <c r="Q560" s="39"/>
      <c r="R560" s="54"/>
      <c r="S560" s="32">
        <f t="shared" si="85"/>
        <v>0</v>
      </c>
      <c r="T560" s="40">
        <f t="shared" si="86"/>
        <v>0</v>
      </c>
      <c r="U560" s="41">
        <f t="shared" si="87"/>
        <v>0</v>
      </c>
    </row>
    <row r="561" spans="1:21" ht="14.25">
      <c r="A561" s="14" t="s">
        <v>54</v>
      </c>
      <c r="B561" s="31" t="s">
        <v>19</v>
      </c>
      <c r="C561" s="32" t="s">
        <v>780</v>
      </c>
      <c r="D561" s="191"/>
      <c r="E561" s="192"/>
      <c r="F561" s="33" t="s">
        <v>782</v>
      </c>
      <c r="G561" s="33" t="s">
        <v>786</v>
      </c>
      <c r="H561" s="35">
        <v>0.11</v>
      </c>
      <c r="I561" s="35" t="s">
        <v>493</v>
      </c>
      <c r="J561" s="36">
        <f t="shared" si="95"/>
        <v>0.11</v>
      </c>
      <c r="K561" s="35">
        <v>10</v>
      </c>
      <c r="L561" s="35">
        <v>36</v>
      </c>
      <c r="M561" s="35">
        <f t="shared" si="89"/>
        <v>360</v>
      </c>
      <c r="N561" s="37"/>
      <c r="O561" s="38"/>
      <c r="P561" s="39">
        <v>0</v>
      </c>
      <c r="Q561" s="39"/>
      <c r="R561" s="54"/>
      <c r="S561" s="32">
        <f t="shared" si="85"/>
        <v>0</v>
      </c>
      <c r="T561" s="40">
        <f t="shared" si="86"/>
        <v>0</v>
      </c>
      <c r="U561" s="41">
        <f t="shared" si="87"/>
        <v>0</v>
      </c>
    </row>
    <row r="562" spans="1:21" ht="14.25">
      <c r="A562" s="14" t="s">
        <v>196</v>
      </c>
      <c r="B562" s="31" t="s">
        <v>19</v>
      </c>
      <c r="C562" s="32" t="s">
        <v>787</v>
      </c>
      <c r="D562" s="191">
        <v>4964026530919</v>
      </c>
      <c r="E562" s="192" t="s">
        <v>788</v>
      </c>
      <c r="F562" s="33" t="s">
        <v>789</v>
      </c>
      <c r="G562" s="33" t="s">
        <v>789</v>
      </c>
      <c r="H562" s="49">
        <v>5.12</v>
      </c>
      <c r="I562" s="35" t="s">
        <v>24</v>
      </c>
      <c r="J562" s="36">
        <f>+H562/M564</f>
        <v>2.5600000000000001E-2</v>
      </c>
      <c r="K562" s="35">
        <v>1</v>
      </c>
      <c r="L562" s="35">
        <v>1</v>
      </c>
      <c r="M562" s="35">
        <f t="shared" si="89"/>
        <v>1</v>
      </c>
      <c r="N562" s="37"/>
      <c r="O562" s="38"/>
      <c r="P562" s="39">
        <v>0</v>
      </c>
      <c r="Q562" s="39"/>
      <c r="R562" s="54"/>
      <c r="S562" s="32">
        <f t="shared" si="85"/>
        <v>0</v>
      </c>
      <c r="T562" s="40">
        <f t="shared" si="86"/>
        <v>0</v>
      </c>
      <c r="U562" s="41">
        <f t="shared" si="87"/>
        <v>0</v>
      </c>
    </row>
    <row r="563" spans="1:21" ht="14.25">
      <c r="A563" s="14" t="s">
        <v>196</v>
      </c>
      <c r="B563" s="31" t="s">
        <v>19</v>
      </c>
      <c r="C563" s="32" t="s">
        <v>787</v>
      </c>
      <c r="D563" s="191"/>
      <c r="E563" s="192"/>
      <c r="F563" s="33" t="s">
        <v>789</v>
      </c>
      <c r="G563" s="33" t="s">
        <v>790</v>
      </c>
      <c r="H563" s="49">
        <v>0.73</v>
      </c>
      <c r="I563" s="35" t="s">
        <v>24</v>
      </c>
      <c r="J563" s="36">
        <f>+H563/K564</f>
        <v>0.14599999999999999</v>
      </c>
      <c r="K563" s="35">
        <v>1</v>
      </c>
      <c r="L563" s="35">
        <v>40</v>
      </c>
      <c r="M563" s="35">
        <f t="shared" si="89"/>
        <v>40</v>
      </c>
      <c r="N563" s="37"/>
      <c r="O563" s="38"/>
      <c r="P563" s="39">
        <v>7</v>
      </c>
      <c r="Q563" s="39"/>
      <c r="R563" s="54"/>
      <c r="S563" s="32">
        <f t="shared" si="85"/>
        <v>0</v>
      </c>
      <c r="T563" s="40">
        <f t="shared" si="86"/>
        <v>0</v>
      </c>
      <c r="U563" s="41">
        <f t="shared" si="87"/>
        <v>7</v>
      </c>
    </row>
    <row r="564" spans="1:21" ht="14.25">
      <c r="A564" s="14" t="s">
        <v>196</v>
      </c>
      <c r="B564" s="31" t="s">
        <v>19</v>
      </c>
      <c r="C564" s="32" t="s">
        <v>787</v>
      </c>
      <c r="D564" s="191"/>
      <c r="E564" s="192"/>
      <c r="F564" s="33" t="s">
        <v>789</v>
      </c>
      <c r="G564" s="33" t="s">
        <v>791</v>
      </c>
      <c r="H564" s="44">
        <v>8.5000000000000006E-2</v>
      </c>
      <c r="I564" s="35" t="s">
        <v>147</v>
      </c>
      <c r="J564" s="36">
        <f t="shared" ref="J564:J566" si="96">+H564</f>
        <v>8.5000000000000006E-2</v>
      </c>
      <c r="K564" s="35">
        <v>5</v>
      </c>
      <c r="L564" s="35">
        <v>40</v>
      </c>
      <c r="M564" s="35">
        <f t="shared" si="89"/>
        <v>200</v>
      </c>
      <c r="N564" s="37"/>
      <c r="O564" s="38"/>
      <c r="P564" s="39">
        <v>0</v>
      </c>
      <c r="Q564" s="39"/>
      <c r="R564" s="54"/>
      <c r="S564" s="32">
        <f t="shared" si="85"/>
        <v>0</v>
      </c>
      <c r="T564" s="40">
        <f t="shared" si="86"/>
        <v>0</v>
      </c>
      <c r="U564" s="41">
        <f t="shared" si="87"/>
        <v>0</v>
      </c>
    </row>
    <row r="565" spans="1:21" ht="14.25">
      <c r="A565" s="14" t="s">
        <v>196</v>
      </c>
      <c r="B565" s="31" t="s">
        <v>19</v>
      </c>
      <c r="C565" s="32" t="s">
        <v>787</v>
      </c>
      <c r="D565" s="191"/>
      <c r="E565" s="192"/>
      <c r="F565" s="33" t="s">
        <v>789</v>
      </c>
      <c r="G565" s="33" t="s">
        <v>792</v>
      </c>
      <c r="H565" s="34">
        <v>0.1</v>
      </c>
      <c r="I565" s="35" t="s">
        <v>24</v>
      </c>
      <c r="J565" s="36">
        <f t="shared" si="96"/>
        <v>0.1</v>
      </c>
      <c r="K565" s="35">
        <v>5</v>
      </c>
      <c r="L565" s="35">
        <v>40</v>
      </c>
      <c r="M565" s="35">
        <f t="shared" si="89"/>
        <v>200</v>
      </c>
      <c r="N565" s="37"/>
      <c r="O565" s="38"/>
      <c r="P565" s="39">
        <v>1000</v>
      </c>
      <c r="Q565" s="39"/>
      <c r="R565" s="54"/>
      <c r="S565" s="32">
        <f t="shared" si="85"/>
        <v>0</v>
      </c>
      <c r="T565" s="40">
        <f t="shared" si="86"/>
        <v>0</v>
      </c>
      <c r="U565" s="41">
        <f t="shared" si="87"/>
        <v>1000</v>
      </c>
    </row>
    <row r="566" spans="1:21" ht="14.25">
      <c r="A566" s="14" t="s">
        <v>196</v>
      </c>
      <c r="B566" s="31" t="s">
        <v>19</v>
      </c>
      <c r="C566" s="32" t="s">
        <v>787</v>
      </c>
      <c r="D566" s="191"/>
      <c r="E566" s="192"/>
      <c r="F566" s="33" t="s">
        <v>789</v>
      </c>
      <c r="G566" s="33" t="s">
        <v>793</v>
      </c>
      <c r="H566" s="53">
        <v>3.5000000000000003E-2</v>
      </c>
      <c r="I566" s="35" t="s">
        <v>24</v>
      </c>
      <c r="J566" s="36">
        <f t="shared" si="96"/>
        <v>3.5000000000000003E-2</v>
      </c>
      <c r="K566" s="35">
        <v>5</v>
      </c>
      <c r="L566" s="35">
        <v>40</v>
      </c>
      <c r="M566" s="35">
        <f t="shared" si="89"/>
        <v>200</v>
      </c>
      <c r="N566" s="37"/>
      <c r="O566" s="38"/>
      <c r="P566" s="39">
        <v>0</v>
      </c>
      <c r="Q566" s="39"/>
      <c r="R566" s="54"/>
      <c r="S566" s="32">
        <f t="shared" si="85"/>
        <v>0</v>
      </c>
      <c r="T566" s="40">
        <f t="shared" si="86"/>
        <v>0</v>
      </c>
      <c r="U566" s="41">
        <f t="shared" si="87"/>
        <v>0</v>
      </c>
    </row>
    <row r="567" spans="1:21" ht="14.25">
      <c r="A567" s="14" t="s">
        <v>196</v>
      </c>
      <c r="B567" s="31" t="s">
        <v>19</v>
      </c>
      <c r="C567" s="32" t="s">
        <v>787</v>
      </c>
      <c r="D567" s="191"/>
      <c r="E567" s="192"/>
      <c r="F567" s="33" t="s">
        <v>789</v>
      </c>
      <c r="G567" s="33" t="s">
        <v>794</v>
      </c>
      <c r="H567" s="53">
        <v>4.4999999999999998E-2</v>
      </c>
      <c r="I567" s="35" t="s">
        <v>24</v>
      </c>
      <c r="J567" s="36">
        <v>8.9999999999999993E-3</v>
      </c>
      <c r="K567" s="35">
        <v>2</v>
      </c>
      <c r="L567" s="35">
        <v>40</v>
      </c>
      <c r="M567" s="35">
        <f t="shared" si="89"/>
        <v>80</v>
      </c>
      <c r="N567" s="37"/>
      <c r="O567" s="38"/>
      <c r="P567" s="39">
        <v>0</v>
      </c>
      <c r="Q567" s="39"/>
      <c r="R567" s="54"/>
      <c r="S567" s="32">
        <f t="shared" si="85"/>
        <v>0</v>
      </c>
      <c r="T567" s="40">
        <f t="shared" si="86"/>
        <v>0</v>
      </c>
      <c r="U567" s="41">
        <f t="shared" si="87"/>
        <v>0</v>
      </c>
    </row>
    <row r="568" spans="1:21" ht="14.25">
      <c r="A568" s="14" t="s">
        <v>196</v>
      </c>
      <c r="B568" s="31" t="s">
        <v>19</v>
      </c>
      <c r="C568" s="32" t="s">
        <v>787</v>
      </c>
      <c r="D568" s="191"/>
      <c r="E568" s="192"/>
      <c r="F568" s="33" t="s">
        <v>789</v>
      </c>
      <c r="G568" s="33" t="s">
        <v>795</v>
      </c>
      <c r="H568" s="44"/>
      <c r="I568" s="35" t="s">
        <v>30</v>
      </c>
      <c r="J568" s="36">
        <f t="shared" ref="J568:J574" si="97">+H568</f>
        <v>0</v>
      </c>
      <c r="K568" s="35">
        <v>5</v>
      </c>
      <c r="L568" s="35">
        <v>40</v>
      </c>
      <c r="M568" s="35">
        <f t="shared" si="89"/>
        <v>200</v>
      </c>
      <c r="N568" s="37"/>
      <c r="O568" s="38"/>
      <c r="P568" s="39">
        <v>0</v>
      </c>
      <c r="Q568" s="39"/>
      <c r="R568" s="54"/>
      <c r="S568" s="32">
        <f t="shared" si="85"/>
        <v>0</v>
      </c>
      <c r="T568" s="40">
        <f t="shared" si="86"/>
        <v>0</v>
      </c>
      <c r="U568" s="41">
        <f t="shared" si="87"/>
        <v>0</v>
      </c>
    </row>
    <row r="569" spans="1:21" ht="14.25">
      <c r="A569" s="14" t="s">
        <v>196</v>
      </c>
      <c r="B569" s="31" t="s">
        <v>19</v>
      </c>
      <c r="C569" s="32" t="s">
        <v>787</v>
      </c>
      <c r="D569" s="191"/>
      <c r="E569" s="192"/>
      <c r="F569" s="33" t="s">
        <v>789</v>
      </c>
      <c r="G569" s="33" t="s">
        <v>796</v>
      </c>
      <c r="H569" s="44"/>
      <c r="I569" s="35" t="s">
        <v>30</v>
      </c>
      <c r="J569" s="36">
        <f t="shared" si="97"/>
        <v>0</v>
      </c>
      <c r="K569" s="35">
        <v>5</v>
      </c>
      <c r="L569" s="35">
        <v>40</v>
      </c>
      <c r="M569" s="35">
        <f t="shared" si="89"/>
        <v>200</v>
      </c>
      <c r="N569" s="37"/>
      <c r="O569" s="38"/>
      <c r="P569" s="39">
        <v>0</v>
      </c>
      <c r="Q569" s="39"/>
      <c r="R569" s="54"/>
      <c r="S569" s="32">
        <f t="shared" si="85"/>
        <v>0</v>
      </c>
      <c r="T569" s="40">
        <f t="shared" si="86"/>
        <v>0</v>
      </c>
      <c r="U569" s="41">
        <f t="shared" si="87"/>
        <v>0</v>
      </c>
    </row>
    <row r="570" spans="1:21" ht="14.25">
      <c r="A570" s="14" t="s">
        <v>196</v>
      </c>
      <c r="B570" s="31" t="s">
        <v>19</v>
      </c>
      <c r="C570" s="32" t="s">
        <v>797</v>
      </c>
      <c r="D570" s="191">
        <v>4964026530636</v>
      </c>
      <c r="E570" s="192" t="s">
        <v>798</v>
      </c>
      <c r="F570" s="33" t="s">
        <v>799</v>
      </c>
      <c r="G570" s="33" t="s">
        <v>800</v>
      </c>
      <c r="H570" s="49">
        <v>6</v>
      </c>
      <c r="I570" s="35" t="s">
        <v>24</v>
      </c>
      <c r="J570" s="36">
        <f>+H570/M572</f>
        <v>0.03</v>
      </c>
      <c r="K570" s="35">
        <v>1</v>
      </c>
      <c r="L570" s="35">
        <v>1</v>
      </c>
      <c r="M570" s="35">
        <f t="shared" si="89"/>
        <v>1</v>
      </c>
      <c r="N570" s="37"/>
      <c r="O570" s="38"/>
      <c r="P570" s="39">
        <v>0</v>
      </c>
      <c r="Q570" s="39"/>
      <c r="R570" s="54"/>
      <c r="S570" s="32">
        <f t="shared" si="85"/>
        <v>0</v>
      </c>
      <c r="T570" s="40">
        <f t="shared" si="86"/>
        <v>0</v>
      </c>
      <c r="U570" s="41">
        <f t="shared" si="87"/>
        <v>0</v>
      </c>
    </row>
    <row r="571" spans="1:21" ht="14.25">
      <c r="A571" s="14" t="s">
        <v>196</v>
      </c>
      <c r="B571" s="31" t="s">
        <v>19</v>
      </c>
      <c r="C571" s="32" t="s">
        <v>797</v>
      </c>
      <c r="D571" s="191"/>
      <c r="E571" s="192"/>
      <c r="F571" s="33" t="s">
        <v>799</v>
      </c>
      <c r="G571" s="33" t="s">
        <v>801</v>
      </c>
      <c r="H571" s="34">
        <v>0.75</v>
      </c>
      <c r="I571" s="35" t="s">
        <v>24</v>
      </c>
      <c r="J571" s="36">
        <f>+H571/K572</f>
        <v>0.15</v>
      </c>
      <c r="K571" s="35">
        <v>1</v>
      </c>
      <c r="L571" s="35">
        <v>40</v>
      </c>
      <c r="M571" s="35">
        <f t="shared" si="89"/>
        <v>40</v>
      </c>
      <c r="N571" s="37"/>
      <c r="O571" s="38"/>
      <c r="P571" s="39">
        <v>7</v>
      </c>
      <c r="Q571" s="39"/>
      <c r="R571" s="54"/>
      <c r="S571" s="32">
        <f t="shared" si="85"/>
        <v>0</v>
      </c>
      <c r="T571" s="40">
        <f t="shared" si="86"/>
        <v>0</v>
      </c>
      <c r="U571" s="41">
        <f t="shared" si="87"/>
        <v>7</v>
      </c>
    </row>
    <row r="572" spans="1:21" ht="14.25">
      <c r="A572" s="14" t="s">
        <v>196</v>
      </c>
      <c r="B572" s="31" t="s">
        <v>19</v>
      </c>
      <c r="C572" s="32" t="s">
        <v>797</v>
      </c>
      <c r="D572" s="191"/>
      <c r="E572" s="192"/>
      <c r="F572" s="33" t="s">
        <v>799</v>
      </c>
      <c r="G572" s="33" t="s">
        <v>802</v>
      </c>
      <c r="H572" s="44">
        <v>8.5000000000000006E-2</v>
      </c>
      <c r="I572" s="35" t="s">
        <v>147</v>
      </c>
      <c r="J572" s="36">
        <f t="shared" si="97"/>
        <v>8.5000000000000006E-2</v>
      </c>
      <c r="K572" s="35">
        <v>5</v>
      </c>
      <c r="L572" s="35">
        <v>40</v>
      </c>
      <c r="M572" s="35">
        <f t="shared" si="89"/>
        <v>200</v>
      </c>
      <c r="N572" s="37"/>
      <c r="O572" s="38"/>
      <c r="P572" s="39">
        <v>0</v>
      </c>
      <c r="Q572" s="39"/>
      <c r="R572" s="54"/>
      <c r="S572" s="32">
        <f t="shared" si="85"/>
        <v>0</v>
      </c>
      <c r="T572" s="40">
        <f t="shared" si="86"/>
        <v>0</v>
      </c>
      <c r="U572" s="41">
        <f t="shared" si="87"/>
        <v>0</v>
      </c>
    </row>
    <row r="573" spans="1:21" ht="14.25">
      <c r="A573" s="14" t="s">
        <v>196</v>
      </c>
      <c r="B573" s="31" t="s">
        <v>19</v>
      </c>
      <c r="C573" s="32" t="s">
        <v>797</v>
      </c>
      <c r="D573" s="191"/>
      <c r="E573" s="192"/>
      <c r="F573" s="33" t="s">
        <v>799</v>
      </c>
      <c r="G573" s="33" t="s">
        <v>803</v>
      </c>
      <c r="H573" s="34">
        <v>0.1</v>
      </c>
      <c r="I573" s="35" t="s">
        <v>24</v>
      </c>
      <c r="J573" s="36">
        <f t="shared" si="97"/>
        <v>0.1</v>
      </c>
      <c r="K573" s="35">
        <v>5</v>
      </c>
      <c r="L573" s="35">
        <v>40</v>
      </c>
      <c r="M573" s="35">
        <f t="shared" si="89"/>
        <v>200</v>
      </c>
      <c r="N573" s="37"/>
      <c r="O573" s="38"/>
      <c r="P573" s="39">
        <v>0</v>
      </c>
      <c r="Q573" s="39"/>
      <c r="R573" s="54"/>
      <c r="S573" s="32">
        <f t="shared" si="85"/>
        <v>0</v>
      </c>
      <c r="T573" s="40">
        <f t="shared" si="86"/>
        <v>0</v>
      </c>
      <c r="U573" s="41">
        <f t="shared" si="87"/>
        <v>0</v>
      </c>
    </row>
    <row r="574" spans="1:21" ht="14.25">
      <c r="A574" s="14" t="s">
        <v>196</v>
      </c>
      <c r="B574" s="31" t="s">
        <v>19</v>
      </c>
      <c r="C574" s="32" t="s">
        <v>797</v>
      </c>
      <c r="D574" s="191"/>
      <c r="E574" s="192"/>
      <c r="F574" s="33" t="s">
        <v>799</v>
      </c>
      <c r="G574" s="33" t="s">
        <v>804</v>
      </c>
      <c r="H574" s="44">
        <v>3.5000000000000003E-2</v>
      </c>
      <c r="I574" s="35" t="s">
        <v>24</v>
      </c>
      <c r="J574" s="36">
        <f t="shared" si="97"/>
        <v>3.5000000000000003E-2</v>
      </c>
      <c r="K574" s="35">
        <v>5</v>
      </c>
      <c r="L574" s="35">
        <v>40</v>
      </c>
      <c r="M574" s="35">
        <f t="shared" si="89"/>
        <v>200</v>
      </c>
      <c r="N574" s="37"/>
      <c r="O574" s="38"/>
      <c r="P574" s="39">
        <v>0</v>
      </c>
      <c r="Q574" s="39"/>
      <c r="R574" s="54"/>
      <c r="S574" s="32">
        <f t="shared" si="85"/>
        <v>0</v>
      </c>
      <c r="T574" s="40">
        <f t="shared" si="86"/>
        <v>0</v>
      </c>
      <c r="U574" s="41">
        <f t="shared" si="87"/>
        <v>0</v>
      </c>
    </row>
    <row r="575" spans="1:21" ht="14.25">
      <c r="A575" s="14" t="s">
        <v>196</v>
      </c>
      <c r="B575" s="31" t="s">
        <v>19</v>
      </c>
      <c r="C575" s="32" t="s">
        <v>797</v>
      </c>
      <c r="D575" s="191"/>
      <c r="E575" s="192"/>
      <c r="F575" s="33" t="s">
        <v>799</v>
      </c>
      <c r="G575" s="33" t="s">
        <v>805</v>
      </c>
      <c r="H575" s="34">
        <v>4.4999999999999998E-2</v>
      </c>
      <c r="I575" s="35" t="s">
        <v>24</v>
      </c>
      <c r="J575" s="36">
        <v>8.9999999999999993E-3</v>
      </c>
      <c r="K575" s="35">
        <v>2</v>
      </c>
      <c r="L575" s="35">
        <v>40</v>
      </c>
      <c r="M575" s="35">
        <f t="shared" si="89"/>
        <v>80</v>
      </c>
      <c r="N575" s="37"/>
      <c r="O575" s="38"/>
      <c r="P575" s="39">
        <v>288</v>
      </c>
      <c r="Q575" s="39"/>
      <c r="R575" s="54"/>
      <c r="S575" s="32">
        <f t="shared" si="85"/>
        <v>0</v>
      </c>
      <c r="T575" s="40">
        <f t="shared" si="86"/>
        <v>0</v>
      </c>
      <c r="U575" s="41">
        <f t="shared" si="87"/>
        <v>288</v>
      </c>
    </row>
    <row r="576" spans="1:21" ht="14.25">
      <c r="A576" s="14" t="s">
        <v>196</v>
      </c>
      <c r="B576" s="31" t="s">
        <v>19</v>
      </c>
      <c r="C576" s="32" t="s">
        <v>797</v>
      </c>
      <c r="D576" s="191"/>
      <c r="E576" s="192"/>
      <c r="F576" s="33" t="s">
        <v>799</v>
      </c>
      <c r="G576" s="33" t="s">
        <v>806</v>
      </c>
      <c r="H576" s="44"/>
      <c r="I576" s="35" t="s">
        <v>30</v>
      </c>
      <c r="J576" s="36">
        <f>+H576</f>
        <v>0</v>
      </c>
      <c r="K576" s="35">
        <v>5</v>
      </c>
      <c r="L576" s="35">
        <v>40</v>
      </c>
      <c r="M576" s="35">
        <f t="shared" si="89"/>
        <v>200</v>
      </c>
      <c r="N576" s="37"/>
      <c r="O576" s="38"/>
      <c r="P576" s="39">
        <v>0</v>
      </c>
      <c r="Q576" s="39"/>
      <c r="R576" s="54"/>
      <c r="S576" s="32">
        <f t="shared" si="85"/>
        <v>0</v>
      </c>
      <c r="T576" s="40">
        <f t="shared" si="86"/>
        <v>0</v>
      </c>
      <c r="U576" s="41">
        <f t="shared" si="87"/>
        <v>0</v>
      </c>
    </row>
    <row r="577" spans="1:21" ht="14.25">
      <c r="A577" s="14" t="s">
        <v>196</v>
      </c>
      <c r="B577" s="31" t="s">
        <v>19</v>
      </c>
      <c r="C577" s="32" t="s">
        <v>797</v>
      </c>
      <c r="D577" s="191"/>
      <c r="E577" s="192"/>
      <c r="F577" s="33" t="s">
        <v>799</v>
      </c>
      <c r="G577" s="33" t="s">
        <v>807</v>
      </c>
      <c r="H577" s="44"/>
      <c r="I577" s="35" t="s">
        <v>30</v>
      </c>
      <c r="J577" s="36">
        <f>+H577</f>
        <v>0</v>
      </c>
      <c r="K577" s="35">
        <v>5</v>
      </c>
      <c r="L577" s="35">
        <v>40</v>
      </c>
      <c r="M577" s="35">
        <f t="shared" si="89"/>
        <v>200</v>
      </c>
      <c r="N577" s="37"/>
      <c r="O577" s="38"/>
      <c r="P577" s="39">
        <v>0</v>
      </c>
      <c r="Q577" s="39"/>
      <c r="R577" s="54"/>
      <c r="S577" s="32">
        <f t="shared" si="85"/>
        <v>0</v>
      </c>
      <c r="T577" s="40">
        <f t="shared" si="86"/>
        <v>0</v>
      </c>
      <c r="U577" s="41">
        <f t="shared" si="87"/>
        <v>0</v>
      </c>
    </row>
    <row r="578" spans="1:21" ht="14.25">
      <c r="A578" s="14"/>
      <c r="B578" s="190" t="s">
        <v>44</v>
      </c>
      <c r="C578" s="47" t="s">
        <v>808</v>
      </c>
      <c r="D578" s="191">
        <v>4978446504863</v>
      </c>
      <c r="E578" s="192" t="s">
        <v>809</v>
      </c>
      <c r="F578" s="33" t="s">
        <v>810</v>
      </c>
      <c r="G578" s="33" t="s">
        <v>811</v>
      </c>
      <c r="H578" s="35"/>
      <c r="I578" s="35" t="s">
        <v>24</v>
      </c>
      <c r="J578" s="37" t="s">
        <v>812</v>
      </c>
      <c r="K578" s="35">
        <v>1</v>
      </c>
      <c r="L578" s="35">
        <v>1</v>
      </c>
      <c r="M578" s="35">
        <f t="shared" si="89"/>
        <v>1</v>
      </c>
      <c r="N578" s="37"/>
      <c r="O578" s="38"/>
      <c r="P578" s="39">
        <v>0</v>
      </c>
      <c r="Q578" s="39"/>
      <c r="R578" s="54"/>
      <c r="S578" s="32">
        <f t="shared" si="85"/>
        <v>0</v>
      </c>
      <c r="T578" s="40">
        <f t="shared" si="86"/>
        <v>0</v>
      </c>
      <c r="U578" s="41">
        <f t="shared" si="87"/>
        <v>0</v>
      </c>
    </row>
    <row r="579" spans="1:21" ht="14.25">
      <c r="A579" s="14"/>
      <c r="B579" s="190"/>
      <c r="C579" s="47" t="s">
        <v>808</v>
      </c>
      <c r="D579" s="191"/>
      <c r="E579" s="192"/>
      <c r="F579" s="33" t="s">
        <v>810</v>
      </c>
      <c r="G579" s="33" t="s">
        <v>813</v>
      </c>
      <c r="H579" s="35"/>
      <c r="I579" s="35" t="s">
        <v>24</v>
      </c>
      <c r="J579" s="37" t="s">
        <v>812</v>
      </c>
      <c r="K579" s="35">
        <v>1</v>
      </c>
      <c r="L579" s="35">
        <v>10</v>
      </c>
      <c r="M579" s="35">
        <f t="shared" si="89"/>
        <v>10</v>
      </c>
      <c r="N579" s="37"/>
      <c r="O579" s="38"/>
      <c r="P579" s="39">
        <v>0</v>
      </c>
      <c r="Q579" s="39"/>
      <c r="R579" s="54"/>
      <c r="S579" s="32">
        <f t="shared" ref="S579:S642" si="98">SUM(W579:BC579)</f>
        <v>0</v>
      </c>
      <c r="T579" s="40">
        <f t="shared" ref="T579:T642" si="99">SUM(BE579:HT579)</f>
        <v>0</v>
      </c>
      <c r="U579" s="41">
        <f t="shared" ref="U579:U642" si="100">P579+R579+S579-T579-BD579-Q579</f>
        <v>0</v>
      </c>
    </row>
    <row r="580" spans="1:21" ht="14.25">
      <c r="A580" s="14"/>
      <c r="B580" s="190"/>
      <c r="C580" s="47" t="s">
        <v>808</v>
      </c>
      <c r="D580" s="191"/>
      <c r="E580" s="192"/>
      <c r="F580" s="33" t="s">
        <v>810</v>
      </c>
      <c r="G580" s="33" t="s">
        <v>814</v>
      </c>
      <c r="H580" s="35"/>
      <c r="I580" s="35"/>
      <c r="J580" s="37" t="s">
        <v>812</v>
      </c>
      <c r="K580" s="35">
        <v>10</v>
      </c>
      <c r="L580" s="35">
        <v>10</v>
      </c>
      <c r="M580" s="35">
        <f t="shared" si="89"/>
        <v>100</v>
      </c>
      <c r="N580" s="37"/>
      <c r="O580" s="38"/>
      <c r="P580" s="39">
        <v>0</v>
      </c>
      <c r="Q580" s="39"/>
      <c r="R580" s="54"/>
      <c r="S580" s="32">
        <f t="shared" si="98"/>
        <v>0</v>
      </c>
      <c r="T580" s="40">
        <f t="shared" si="99"/>
        <v>0</v>
      </c>
      <c r="U580" s="41">
        <f t="shared" si="100"/>
        <v>0</v>
      </c>
    </row>
    <row r="581" spans="1:21" ht="14.25">
      <c r="A581" s="14"/>
      <c r="B581" s="190"/>
      <c r="C581" s="47" t="s">
        <v>808</v>
      </c>
      <c r="D581" s="191"/>
      <c r="E581" s="192"/>
      <c r="F581" s="33" t="s">
        <v>810</v>
      </c>
      <c r="G581" s="33" t="s">
        <v>815</v>
      </c>
      <c r="H581" s="35"/>
      <c r="I581" s="35"/>
      <c r="J581" s="37" t="s">
        <v>812</v>
      </c>
      <c r="K581" s="35">
        <v>10</v>
      </c>
      <c r="L581" s="35">
        <v>10</v>
      </c>
      <c r="M581" s="35">
        <f t="shared" si="89"/>
        <v>100</v>
      </c>
      <c r="N581" s="37"/>
      <c r="O581" s="38"/>
      <c r="P581" s="39">
        <v>0</v>
      </c>
      <c r="Q581" s="39"/>
      <c r="R581" s="54"/>
      <c r="S581" s="32">
        <f t="shared" si="98"/>
        <v>0</v>
      </c>
      <c r="T581" s="40">
        <f t="shared" si="99"/>
        <v>0</v>
      </c>
      <c r="U581" s="41">
        <f t="shared" si="100"/>
        <v>0</v>
      </c>
    </row>
    <row r="582" spans="1:21" ht="14.25">
      <c r="A582" s="14"/>
      <c r="B582" s="190"/>
      <c r="C582" s="47" t="s">
        <v>808</v>
      </c>
      <c r="D582" s="191"/>
      <c r="E582" s="192"/>
      <c r="F582" s="33" t="s">
        <v>810</v>
      </c>
      <c r="G582" s="33" t="s">
        <v>816</v>
      </c>
      <c r="H582" s="35"/>
      <c r="I582" s="35"/>
      <c r="J582" s="37" t="s">
        <v>812</v>
      </c>
      <c r="K582" s="35">
        <v>10</v>
      </c>
      <c r="L582" s="35">
        <v>10</v>
      </c>
      <c r="M582" s="35">
        <f t="shared" si="89"/>
        <v>100</v>
      </c>
      <c r="N582" s="37"/>
      <c r="O582" s="38"/>
      <c r="P582" s="39">
        <v>0</v>
      </c>
      <c r="Q582" s="39"/>
      <c r="R582" s="54"/>
      <c r="S582" s="32">
        <f t="shared" si="98"/>
        <v>0</v>
      </c>
      <c r="T582" s="40">
        <f t="shared" si="99"/>
        <v>0</v>
      </c>
      <c r="U582" s="41">
        <f t="shared" si="100"/>
        <v>0</v>
      </c>
    </row>
    <row r="583" spans="1:21" ht="14.25">
      <c r="A583" s="14"/>
      <c r="B583" s="190"/>
      <c r="C583" s="47" t="s">
        <v>808</v>
      </c>
      <c r="D583" s="191"/>
      <c r="E583" s="192"/>
      <c r="F583" s="33" t="s">
        <v>810</v>
      </c>
      <c r="G583" s="33" t="s">
        <v>817</v>
      </c>
      <c r="H583" s="35"/>
      <c r="I583" s="35"/>
      <c r="J583" s="37" t="s">
        <v>812</v>
      </c>
      <c r="K583" s="35">
        <v>10</v>
      </c>
      <c r="L583" s="35">
        <v>10</v>
      </c>
      <c r="M583" s="35">
        <f t="shared" si="89"/>
        <v>100</v>
      </c>
      <c r="N583" s="37"/>
      <c r="O583" s="38"/>
      <c r="P583" s="39">
        <v>0</v>
      </c>
      <c r="Q583" s="39"/>
      <c r="R583" s="54"/>
      <c r="S583" s="32">
        <f t="shared" si="98"/>
        <v>0</v>
      </c>
      <c r="T583" s="40">
        <f t="shared" si="99"/>
        <v>0</v>
      </c>
      <c r="U583" s="41">
        <f t="shared" si="100"/>
        <v>0</v>
      </c>
    </row>
    <row r="584" spans="1:21" ht="14.25">
      <c r="A584" s="14"/>
      <c r="B584" s="190"/>
      <c r="C584" s="47" t="s">
        <v>808</v>
      </c>
      <c r="D584" s="191"/>
      <c r="E584" s="192"/>
      <c r="F584" s="33" t="s">
        <v>810</v>
      </c>
      <c r="G584" s="33" t="s">
        <v>818</v>
      </c>
      <c r="H584" s="35"/>
      <c r="I584" s="35"/>
      <c r="J584" s="37" t="s">
        <v>812</v>
      </c>
      <c r="K584" s="35">
        <v>10</v>
      </c>
      <c r="L584" s="35">
        <v>10</v>
      </c>
      <c r="M584" s="35">
        <f t="shared" si="89"/>
        <v>100</v>
      </c>
      <c r="N584" s="37"/>
      <c r="O584" s="38"/>
      <c r="P584" s="39">
        <v>0</v>
      </c>
      <c r="Q584" s="39"/>
      <c r="R584" s="54"/>
      <c r="S584" s="32">
        <f t="shared" si="98"/>
        <v>0</v>
      </c>
      <c r="T584" s="40">
        <f t="shared" si="99"/>
        <v>0</v>
      </c>
      <c r="U584" s="41">
        <f t="shared" si="100"/>
        <v>0</v>
      </c>
    </row>
    <row r="585" spans="1:21" ht="14.25">
      <c r="A585" s="14"/>
      <c r="B585" s="190"/>
      <c r="C585" s="47" t="s">
        <v>808</v>
      </c>
      <c r="D585" s="191"/>
      <c r="E585" s="192"/>
      <c r="F585" s="33" t="s">
        <v>810</v>
      </c>
      <c r="G585" s="33" t="s">
        <v>819</v>
      </c>
      <c r="H585" s="35"/>
      <c r="I585" s="35"/>
      <c r="J585" s="37" t="s">
        <v>812</v>
      </c>
      <c r="K585" s="35">
        <v>10</v>
      </c>
      <c r="L585" s="35">
        <v>10</v>
      </c>
      <c r="M585" s="35">
        <f t="shared" si="89"/>
        <v>100</v>
      </c>
      <c r="N585" s="37"/>
      <c r="O585" s="38"/>
      <c r="P585" s="39">
        <v>0</v>
      </c>
      <c r="Q585" s="39"/>
      <c r="R585" s="54"/>
      <c r="S585" s="32">
        <f t="shared" si="98"/>
        <v>0</v>
      </c>
      <c r="T585" s="40">
        <f t="shared" si="99"/>
        <v>0</v>
      </c>
      <c r="U585" s="41">
        <f t="shared" si="100"/>
        <v>0</v>
      </c>
    </row>
    <row r="586" spans="1:21" ht="14.25">
      <c r="A586" s="14" t="s">
        <v>54</v>
      </c>
      <c r="B586" s="31" t="s">
        <v>19</v>
      </c>
      <c r="C586" s="32" t="s">
        <v>820</v>
      </c>
      <c r="D586" s="191">
        <v>4978446505150</v>
      </c>
      <c r="E586" s="192" t="s">
        <v>821</v>
      </c>
      <c r="F586" s="33" t="s">
        <v>822</v>
      </c>
      <c r="G586" s="33" t="s">
        <v>823</v>
      </c>
      <c r="H586" s="49">
        <v>5.32</v>
      </c>
      <c r="I586" s="35" t="s">
        <v>24</v>
      </c>
      <c r="J586" s="36">
        <f>+H586/M589</f>
        <v>2.2166666666666668E-2</v>
      </c>
      <c r="K586" s="35">
        <v>1</v>
      </c>
      <c r="L586" s="35">
        <v>1</v>
      </c>
      <c r="M586" s="35">
        <f t="shared" ref="M586:M649" si="101">K586*L586</f>
        <v>1</v>
      </c>
      <c r="N586" s="37"/>
      <c r="O586" s="38"/>
      <c r="P586" s="39">
        <v>0</v>
      </c>
      <c r="Q586" s="39"/>
      <c r="R586" s="54"/>
      <c r="S586" s="32">
        <f t="shared" si="98"/>
        <v>0</v>
      </c>
      <c r="T586" s="40">
        <f t="shared" si="99"/>
        <v>0</v>
      </c>
      <c r="U586" s="41">
        <f t="shared" si="100"/>
        <v>0</v>
      </c>
    </row>
    <row r="587" spans="1:21" ht="14.25">
      <c r="A587" s="14" t="s">
        <v>54</v>
      </c>
      <c r="B587" s="31" t="s">
        <v>19</v>
      </c>
      <c r="C587" s="32" t="s">
        <v>820</v>
      </c>
      <c r="D587" s="191"/>
      <c r="E587" s="192"/>
      <c r="F587" s="33" t="s">
        <v>822</v>
      </c>
      <c r="G587" s="76" t="s">
        <v>824</v>
      </c>
      <c r="H587" s="45">
        <v>1.05</v>
      </c>
      <c r="I587" s="35" t="s">
        <v>24</v>
      </c>
      <c r="J587" s="36">
        <f>+H587/K588</f>
        <v>0.10500000000000001</v>
      </c>
      <c r="K587" s="35">
        <v>1</v>
      </c>
      <c r="L587" s="35">
        <v>24</v>
      </c>
      <c r="M587" s="35">
        <f t="shared" si="101"/>
        <v>24</v>
      </c>
      <c r="N587" s="37"/>
      <c r="O587" s="38"/>
      <c r="P587" s="39">
        <v>22</v>
      </c>
      <c r="Q587" s="39"/>
      <c r="R587" s="54"/>
      <c r="S587" s="32">
        <f t="shared" si="98"/>
        <v>0</v>
      </c>
      <c r="T587" s="40">
        <f t="shared" si="99"/>
        <v>0</v>
      </c>
      <c r="U587" s="41">
        <f t="shared" si="100"/>
        <v>22</v>
      </c>
    </row>
    <row r="588" spans="1:21" ht="14.25">
      <c r="A588" s="14" t="s">
        <v>54</v>
      </c>
      <c r="B588" s="31" t="s">
        <v>19</v>
      </c>
      <c r="C588" s="32" t="s">
        <v>820</v>
      </c>
      <c r="D588" s="191"/>
      <c r="E588" s="192"/>
      <c r="F588" s="33" t="s">
        <v>822</v>
      </c>
      <c r="G588" s="33" t="s">
        <v>825</v>
      </c>
      <c r="H588" s="38">
        <v>0.115</v>
      </c>
      <c r="I588" s="35" t="s">
        <v>147</v>
      </c>
      <c r="J588" s="36">
        <f t="shared" ref="J588:J590" si="102">+H588</f>
        <v>0.115</v>
      </c>
      <c r="K588" s="35">
        <v>10</v>
      </c>
      <c r="L588" s="35">
        <v>24</v>
      </c>
      <c r="M588" s="35">
        <f t="shared" si="101"/>
        <v>240</v>
      </c>
      <c r="N588" s="37"/>
      <c r="O588" s="38"/>
      <c r="P588" s="39">
        <v>0</v>
      </c>
      <c r="Q588" s="39"/>
      <c r="R588" s="54"/>
      <c r="S588" s="32">
        <f t="shared" si="98"/>
        <v>0</v>
      </c>
      <c r="T588" s="40">
        <f t="shared" si="99"/>
        <v>0</v>
      </c>
      <c r="U588" s="41">
        <f t="shared" si="100"/>
        <v>0</v>
      </c>
    </row>
    <row r="589" spans="1:21" ht="14.25">
      <c r="A589" s="14" t="s">
        <v>54</v>
      </c>
      <c r="B589" s="31" t="s">
        <v>19</v>
      </c>
      <c r="C589" s="32" t="s">
        <v>820</v>
      </c>
      <c r="D589" s="191"/>
      <c r="E589" s="192"/>
      <c r="F589" s="33" t="s">
        <v>822</v>
      </c>
      <c r="G589" s="33" t="s">
        <v>826</v>
      </c>
      <c r="H589" s="35"/>
      <c r="I589" s="35" t="s">
        <v>30</v>
      </c>
      <c r="J589" s="36">
        <f t="shared" si="102"/>
        <v>0</v>
      </c>
      <c r="K589" s="35">
        <v>10</v>
      </c>
      <c r="L589" s="35">
        <v>24</v>
      </c>
      <c r="M589" s="35">
        <f t="shared" si="101"/>
        <v>240</v>
      </c>
      <c r="N589" s="37"/>
      <c r="O589" s="38"/>
      <c r="P589" s="39">
        <v>0</v>
      </c>
      <c r="Q589" s="39"/>
      <c r="R589" s="54"/>
      <c r="S589" s="32">
        <f t="shared" si="98"/>
        <v>0</v>
      </c>
      <c r="T589" s="40">
        <f t="shared" si="99"/>
        <v>0</v>
      </c>
      <c r="U589" s="41">
        <f t="shared" si="100"/>
        <v>0</v>
      </c>
    </row>
    <row r="590" spans="1:21" ht="14.25">
      <c r="A590" s="14" t="s">
        <v>54</v>
      </c>
      <c r="B590" s="31" t="s">
        <v>19</v>
      </c>
      <c r="C590" s="32" t="s">
        <v>820</v>
      </c>
      <c r="D590" s="191"/>
      <c r="E590" s="192"/>
      <c r="F590" s="33" t="s">
        <v>822</v>
      </c>
      <c r="G590" s="33" t="s">
        <v>827</v>
      </c>
      <c r="H590" s="35"/>
      <c r="I590" s="35" t="s">
        <v>30</v>
      </c>
      <c r="J590" s="36">
        <f t="shared" si="102"/>
        <v>0</v>
      </c>
      <c r="K590" s="35">
        <v>10</v>
      </c>
      <c r="L590" s="35">
        <v>24</v>
      </c>
      <c r="M590" s="35">
        <f t="shared" si="101"/>
        <v>240</v>
      </c>
      <c r="N590" s="37"/>
      <c r="O590" s="38"/>
      <c r="P590" s="39">
        <v>0</v>
      </c>
      <c r="Q590" s="39"/>
      <c r="R590" s="54"/>
      <c r="S590" s="32">
        <f t="shared" si="98"/>
        <v>0</v>
      </c>
      <c r="T590" s="40">
        <f t="shared" si="99"/>
        <v>0</v>
      </c>
      <c r="U590" s="41">
        <f t="shared" si="100"/>
        <v>0</v>
      </c>
    </row>
    <row r="591" spans="1:21" ht="14.25">
      <c r="A591" s="14" t="s">
        <v>54</v>
      </c>
      <c r="B591" s="31" t="s">
        <v>19</v>
      </c>
      <c r="C591" s="32" t="s">
        <v>828</v>
      </c>
      <c r="D591" s="191">
        <v>4978446761129</v>
      </c>
      <c r="E591" s="192" t="s">
        <v>829</v>
      </c>
      <c r="F591" s="33" t="s">
        <v>830</v>
      </c>
      <c r="G591" s="33" t="s">
        <v>831</v>
      </c>
      <c r="H591" s="35"/>
      <c r="I591" s="35" t="s">
        <v>24</v>
      </c>
      <c r="J591" s="36">
        <f>+H591/M593</f>
        <v>0</v>
      </c>
      <c r="K591" s="35">
        <v>1</v>
      </c>
      <c r="L591" s="35">
        <v>1</v>
      </c>
      <c r="M591" s="35">
        <f t="shared" si="101"/>
        <v>1</v>
      </c>
      <c r="N591" s="37"/>
      <c r="O591" s="38"/>
      <c r="P591" s="39">
        <v>0</v>
      </c>
      <c r="Q591" s="39"/>
      <c r="R591" s="54"/>
      <c r="S591" s="32">
        <f t="shared" si="98"/>
        <v>0</v>
      </c>
      <c r="T591" s="40">
        <f t="shared" si="99"/>
        <v>0</v>
      </c>
      <c r="U591" s="41">
        <f t="shared" si="100"/>
        <v>0</v>
      </c>
    </row>
    <row r="592" spans="1:21" ht="14.25">
      <c r="A592" s="14" t="s">
        <v>54</v>
      </c>
      <c r="B592" s="31" t="s">
        <v>19</v>
      </c>
      <c r="C592" s="32" t="s">
        <v>828</v>
      </c>
      <c r="D592" s="191"/>
      <c r="E592" s="192"/>
      <c r="F592" s="33" t="s">
        <v>830</v>
      </c>
      <c r="G592" s="33" t="s">
        <v>832</v>
      </c>
      <c r="H592" s="35"/>
      <c r="I592" s="35" t="s">
        <v>24</v>
      </c>
      <c r="J592" s="36">
        <f>+H592/K593</f>
        <v>0</v>
      </c>
      <c r="K592" s="35">
        <v>1</v>
      </c>
      <c r="L592" s="35">
        <v>24</v>
      </c>
      <c r="M592" s="35">
        <f t="shared" si="101"/>
        <v>24</v>
      </c>
      <c r="N592" s="37"/>
      <c r="O592" s="38"/>
      <c r="P592" s="39">
        <v>0</v>
      </c>
      <c r="Q592" s="39"/>
      <c r="R592" s="54"/>
      <c r="S592" s="32">
        <f t="shared" si="98"/>
        <v>0</v>
      </c>
      <c r="T592" s="40">
        <f t="shared" si="99"/>
        <v>0</v>
      </c>
      <c r="U592" s="41">
        <f t="shared" si="100"/>
        <v>0</v>
      </c>
    </row>
    <row r="593" spans="1:21" ht="14.25">
      <c r="A593" s="14" t="s">
        <v>54</v>
      </c>
      <c r="B593" s="31" t="s">
        <v>19</v>
      </c>
      <c r="C593" s="32" t="s">
        <v>828</v>
      </c>
      <c r="D593" s="191"/>
      <c r="E593" s="192"/>
      <c r="F593" s="33" t="s">
        <v>830</v>
      </c>
      <c r="G593" s="33" t="s">
        <v>833</v>
      </c>
      <c r="H593" s="38">
        <v>0.106</v>
      </c>
      <c r="I593" s="35" t="s">
        <v>147</v>
      </c>
      <c r="J593" s="36">
        <f t="shared" ref="J593:J598" si="103">+H593</f>
        <v>0.106</v>
      </c>
      <c r="K593" s="35">
        <v>10</v>
      </c>
      <c r="L593" s="35">
        <v>24</v>
      </c>
      <c r="M593" s="35">
        <f t="shared" si="101"/>
        <v>240</v>
      </c>
      <c r="N593" s="37"/>
      <c r="O593" s="38"/>
      <c r="P593" s="39">
        <v>0</v>
      </c>
      <c r="Q593" s="39"/>
      <c r="R593" s="54"/>
      <c r="S593" s="32">
        <f t="shared" si="98"/>
        <v>0</v>
      </c>
      <c r="T593" s="40">
        <f t="shared" si="99"/>
        <v>0</v>
      </c>
      <c r="U593" s="41">
        <f t="shared" si="100"/>
        <v>0</v>
      </c>
    </row>
    <row r="594" spans="1:21" ht="14.25">
      <c r="A594" s="14" t="s">
        <v>54</v>
      </c>
      <c r="B594" s="31" t="s">
        <v>19</v>
      </c>
      <c r="C594" s="32" t="s">
        <v>828</v>
      </c>
      <c r="D594" s="191"/>
      <c r="E594" s="192"/>
      <c r="F594" s="33" t="s">
        <v>830</v>
      </c>
      <c r="G594" s="33" t="s">
        <v>834</v>
      </c>
      <c r="H594" s="35">
        <v>0.15</v>
      </c>
      <c r="I594" s="35" t="s">
        <v>284</v>
      </c>
      <c r="J594" s="36">
        <f t="shared" si="103"/>
        <v>0.15</v>
      </c>
      <c r="K594" s="35">
        <v>10</v>
      </c>
      <c r="L594" s="35">
        <v>24</v>
      </c>
      <c r="M594" s="35">
        <f t="shared" si="101"/>
        <v>240</v>
      </c>
      <c r="N594" s="37"/>
      <c r="O594" s="38"/>
      <c r="P594" s="39">
        <v>0</v>
      </c>
      <c r="Q594" s="39"/>
      <c r="R594" s="54"/>
      <c r="S594" s="32">
        <f t="shared" si="98"/>
        <v>0</v>
      </c>
      <c r="T594" s="40">
        <f t="shared" si="99"/>
        <v>0</v>
      </c>
      <c r="U594" s="41">
        <f t="shared" si="100"/>
        <v>0</v>
      </c>
    </row>
    <row r="595" spans="1:21" ht="14.25">
      <c r="A595" s="14" t="s">
        <v>54</v>
      </c>
      <c r="B595" s="31" t="s">
        <v>19</v>
      </c>
      <c r="C595" s="32" t="s">
        <v>835</v>
      </c>
      <c r="D595" s="191">
        <v>4978446761136</v>
      </c>
      <c r="E595" s="192" t="s">
        <v>836</v>
      </c>
      <c r="F595" s="33" t="s">
        <v>837</v>
      </c>
      <c r="G595" s="33" t="s">
        <v>838</v>
      </c>
      <c r="H595" s="35"/>
      <c r="I595" s="35" t="s">
        <v>24</v>
      </c>
      <c r="J595" s="36">
        <f>+H595/M597</f>
        <v>0</v>
      </c>
      <c r="K595" s="35">
        <v>1</v>
      </c>
      <c r="L595" s="35">
        <v>1</v>
      </c>
      <c r="M595" s="35">
        <f t="shared" si="101"/>
        <v>1</v>
      </c>
      <c r="N595" s="37"/>
      <c r="O595" s="38"/>
      <c r="P595" s="39">
        <v>0</v>
      </c>
      <c r="Q595" s="39"/>
      <c r="R595" s="54"/>
      <c r="S595" s="32">
        <f t="shared" si="98"/>
        <v>0</v>
      </c>
      <c r="T595" s="40">
        <f t="shared" si="99"/>
        <v>0</v>
      </c>
      <c r="U595" s="41">
        <f t="shared" si="100"/>
        <v>0</v>
      </c>
    </row>
    <row r="596" spans="1:21" ht="14.25">
      <c r="A596" s="14" t="s">
        <v>54</v>
      </c>
      <c r="B596" s="31" t="s">
        <v>19</v>
      </c>
      <c r="C596" s="32" t="s">
        <v>835</v>
      </c>
      <c r="D596" s="191"/>
      <c r="E596" s="192"/>
      <c r="F596" s="33" t="s">
        <v>837</v>
      </c>
      <c r="G596" s="33" t="s">
        <v>839</v>
      </c>
      <c r="H596" s="35"/>
      <c r="I596" s="35" t="s">
        <v>24</v>
      </c>
      <c r="J596" s="36">
        <f>+H596/K597</f>
        <v>0</v>
      </c>
      <c r="K596" s="35">
        <v>1</v>
      </c>
      <c r="L596" s="35">
        <v>24</v>
      </c>
      <c r="M596" s="35">
        <f t="shared" si="101"/>
        <v>24</v>
      </c>
      <c r="N596" s="37"/>
      <c r="O596" s="38"/>
      <c r="P596" s="39">
        <v>0</v>
      </c>
      <c r="Q596" s="39"/>
      <c r="R596" s="54"/>
      <c r="S596" s="32">
        <f t="shared" si="98"/>
        <v>0</v>
      </c>
      <c r="T596" s="40">
        <f t="shared" si="99"/>
        <v>0</v>
      </c>
      <c r="U596" s="41">
        <f t="shared" si="100"/>
        <v>0</v>
      </c>
    </row>
    <row r="597" spans="1:21" ht="14.25">
      <c r="A597" s="14" t="s">
        <v>54</v>
      </c>
      <c r="B597" s="31" t="s">
        <v>19</v>
      </c>
      <c r="C597" s="32" t="s">
        <v>835</v>
      </c>
      <c r="D597" s="191"/>
      <c r="E597" s="192"/>
      <c r="F597" s="33" t="s">
        <v>837</v>
      </c>
      <c r="G597" s="33" t="s">
        <v>840</v>
      </c>
      <c r="H597" s="38">
        <v>0.11700000000000001</v>
      </c>
      <c r="I597" s="35" t="s">
        <v>147</v>
      </c>
      <c r="J597" s="36">
        <f t="shared" si="103"/>
        <v>0.11700000000000001</v>
      </c>
      <c r="K597" s="35">
        <v>10</v>
      </c>
      <c r="L597" s="35">
        <v>24</v>
      </c>
      <c r="M597" s="35">
        <f t="shared" si="101"/>
        <v>240</v>
      </c>
      <c r="N597" s="37"/>
      <c r="O597" s="38"/>
      <c r="P597" s="39">
        <v>0</v>
      </c>
      <c r="Q597" s="39"/>
      <c r="R597" s="54"/>
      <c r="S597" s="32">
        <f t="shared" si="98"/>
        <v>0</v>
      </c>
      <c r="T597" s="40">
        <f t="shared" si="99"/>
        <v>0</v>
      </c>
      <c r="U597" s="41">
        <f t="shared" si="100"/>
        <v>0</v>
      </c>
    </row>
    <row r="598" spans="1:21" ht="14.25">
      <c r="A598" s="14" t="s">
        <v>54</v>
      </c>
      <c r="B598" s="31" t="s">
        <v>19</v>
      </c>
      <c r="C598" s="32" t="s">
        <v>835</v>
      </c>
      <c r="D598" s="191"/>
      <c r="E598" s="192"/>
      <c r="F598" s="33" t="s">
        <v>837</v>
      </c>
      <c r="G598" s="33" t="s">
        <v>841</v>
      </c>
      <c r="H598" s="35"/>
      <c r="I598" s="35"/>
      <c r="J598" s="36">
        <f t="shared" si="103"/>
        <v>0</v>
      </c>
      <c r="K598" s="35">
        <v>10</v>
      </c>
      <c r="L598" s="35">
        <v>24</v>
      </c>
      <c r="M598" s="35">
        <f t="shared" si="101"/>
        <v>240</v>
      </c>
      <c r="N598" s="37"/>
      <c r="O598" s="38"/>
      <c r="P598" s="39">
        <v>0</v>
      </c>
      <c r="Q598" s="39"/>
      <c r="R598" s="54"/>
      <c r="S598" s="32">
        <f t="shared" si="98"/>
        <v>0</v>
      </c>
      <c r="T598" s="40">
        <f t="shared" si="99"/>
        <v>0</v>
      </c>
      <c r="U598" s="41">
        <f t="shared" si="100"/>
        <v>0</v>
      </c>
    </row>
    <row r="599" spans="1:21" ht="14.25">
      <c r="A599" s="14" t="s">
        <v>54</v>
      </c>
      <c r="B599" s="31" t="s">
        <v>19</v>
      </c>
      <c r="C599" s="32" t="s">
        <v>842</v>
      </c>
      <c r="D599" s="191">
        <v>4978446761143</v>
      </c>
      <c r="E599" s="192" t="s">
        <v>843</v>
      </c>
      <c r="F599" s="33" t="s">
        <v>844</v>
      </c>
      <c r="G599" s="33" t="s">
        <v>845</v>
      </c>
      <c r="H599" s="35"/>
      <c r="I599" s="35" t="s">
        <v>24</v>
      </c>
      <c r="J599" s="36">
        <f>+H599/M601</f>
        <v>0</v>
      </c>
      <c r="K599" s="35">
        <v>1</v>
      </c>
      <c r="L599" s="35">
        <v>1</v>
      </c>
      <c r="M599" s="35">
        <f t="shared" si="101"/>
        <v>1</v>
      </c>
      <c r="N599" s="37"/>
      <c r="O599" s="38"/>
      <c r="P599" s="39">
        <v>0</v>
      </c>
      <c r="Q599" s="39"/>
      <c r="R599" s="54"/>
      <c r="S599" s="32">
        <f t="shared" si="98"/>
        <v>0</v>
      </c>
      <c r="T599" s="40">
        <f t="shared" si="99"/>
        <v>0</v>
      </c>
      <c r="U599" s="41">
        <f t="shared" si="100"/>
        <v>0</v>
      </c>
    </row>
    <row r="600" spans="1:21" ht="14.25">
      <c r="A600" s="14" t="s">
        <v>54</v>
      </c>
      <c r="B600" s="31" t="s">
        <v>19</v>
      </c>
      <c r="C600" s="32" t="s">
        <v>842</v>
      </c>
      <c r="D600" s="191"/>
      <c r="E600" s="192"/>
      <c r="F600" s="33" t="s">
        <v>844</v>
      </c>
      <c r="G600" s="33" t="s">
        <v>846</v>
      </c>
      <c r="H600" s="35"/>
      <c r="I600" s="35" t="s">
        <v>24</v>
      </c>
      <c r="J600" s="36">
        <f>+H600/K601</f>
        <v>0</v>
      </c>
      <c r="K600" s="35">
        <v>1</v>
      </c>
      <c r="L600" s="35">
        <v>24</v>
      </c>
      <c r="M600" s="35">
        <f t="shared" si="101"/>
        <v>24</v>
      </c>
      <c r="N600" s="37"/>
      <c r="O600" s="38"/>
      <c r="P600" s="39">
        <v>0</v>
      </c>
      <c r="Q600" s="39"/>
      <c r="R600" s="54"/>
      <c r="S600" s="32">
        <f t="shared" si="98"/>
        <v>0</v>
      </c>
      <c r="T600" s="40">
        <f t="shared" si="99"/>
        <v>0</v>
      </c>
      <c r="U600" s="41">
        <f t="shared" si="100"/>
        <v>0</v>
      </c>
    </row>
    <row r="601" spans="1:21" ht="14.25">
      <c r="A601" s="14" t="s">
        <v>54</v>
      </c>
      <c r="B601" s="31" t="s">
        <v>19</v>
      </c>
      <c r="C601" s="32" t="s">
        <v>842</v>
      </c>
      <c r="D601" s="191"/>
      <c r="E601" s="192"/>
      <c r="F601" s="33" t="s">
        <v>844</v>
      </c>
      <c r="G601" s="33" t="s">
        <v>847</v>
      </c>
      <c r="H601" s="38">
        <v>0.11700000000000001</v>
      </c>
      <c r="I601" s="35" t="s">
        <v>147</v>
      </c>
      <c r="J601" s="36">
        <f t="shared" ref="J601:J606" si="104">+H601</f>
        <v>0.11700000000000001</v>
      </c>
      <c r="K601" s="35">
        <v>10</v>
      </c>
      <c r="L601" s="35">
        <v>24</v>
      </c>
      <c r="M601" s="35">
        <f t="shared" si="101"/>
        <v>240</v>
      </c>
      <c r="N601" s="37"/>
      <c r="O601" s="38"/>
      <c r="P601" s="39">
        <v>0</v>
      </c>
      <c r="Q601" s="39"/>
      <c r="R601" s="54"/>
      <c r="S601" s="32">
        <f t="shared" si="98"/>
        <v>0</v>
      </c>
      <c r="T601" s="40">
        <f t="shared" si="99"/>
        <v>0</v>
      </c>
      <c r="U601" s="41">
        <f t="shared" si="100"/>
        <v>0</v>
      </c>
    </row>
    <row r="602" spans="1:21" ht="14.25">
      <c r="A602" s="14" t="s">
        <v>54</v>
      </c>
      <c r="B602" s="31" t="s">
        <v>19</v>
      </c>
      <c r="C602" s="32" t="s">
        <v>842</v>
      </c>
      <c r="D602" s="191"/>
      <c r="E602" s="192"/>
      <c r="F602" s="33" t="s">
        <v>844</v>
      </c>
      <c r="G602" s="33" t="s">
        <v>848</v>
      </c>
      <c r="H602" s="35"/>
      <c r="I602" s="35"/>
      <c r="J602" s="36">
        <f t="shared" si="104"/>
        <v>0</v>
      </c>
      <c r="K602" s="35">
        <v>10</v>
      </c>
      <c r="L602" s="35">
        <v>24</v>
      </c>
      <c r="M602" s="35">
        <f t="shared" si="101"/>
        <v>240</v>
      </c>
      <c r="N602" s="37"/>
      <c r="O602" s="38"/>
      <c r="P602" s="39">
        <v>0</v>
      </c>
      <c r="Q602" s="39"/>
      <c r="R602" s="54"/>
      <c r="S602" s="32">
        <f t="shared" si="98"/>
        <v>0</v>
      </c>
      <c r="T602" s="40">
        <f t="shared" si="99"/>
        <v>0</v>
      </c>
      <c r="U602" s="41">
        <f t="shared" si="100"/>
        <v>0</v>
      </c>
    </row>
    <row r="603" spans="1:21" ht="14.25">
      <c r="A603" s="14" t="s">
        <v>456</v>
      </c>
      <c r="B603" s="31" t="s">
        <v>19</v>
      </c>
      <c r="C603" s="32" t="s">
        <v>849</v>
      </c>
      <c r="D603" s="191">
        <v>4521006207119</v>
      </c>
      <c r="E603" s="192" t="s">
        <v>850</v>
      </c>
      <c r="F603" s="33" t="s">
        <v>851</v>
      </c>
      <c r="G603" s="33" t="s">
        <v>852</v>
      </c>
      <c r="H603" s="44">
        <v>7.3</v>
      </c>
      <c r="I603" s="35" t="s">
        <v>24</v>
      </c>
      <c r="J603" s="36">
        <f>+H603/M605</f>
        <v>3.0416666666666665E-2</v>
      </c>
      <c r="K603" s="35">
        <v>1</v>
      </c>
      <c r="L603" s="35">
        <v>1</v>
      </c>
      <c r="M603" s="35">
        <f t="shared" si="101"/>
        <v>1</v>
      </c>
      <c r="N603" s="37"/>
      <c r="O603" s="38"/>
      <c r="P603" s="39">
        <v>0</v>
      </c>
      <c r="Q603" s="39"/>
      <c r="R603" s="54"/>
      <c r="S603" s="32">
        <f t="shared" si="98"/>
        <v>0</v>
      </c>
      <c r="T603" s="40">
        <f t="shared" si="99"/>
        <v>0</v>
      </c>
      <c r="U603" s="41">
        <f t="shared" si="100"/>
        <v>0</v>
      </c>
    </row>
    <row r="604" spans="1:21" ht="14.25">
      <c r="A604" s="14" t="s">
        <v>456</v>
      </c>
      <c r="B604" s="31" t="s">
        <v>19</v>
      </c>
      <c r="C604" s="32" t="s">
        <v>849</v>
      </c>
      <c r="D604" s="191"/>
      <c r="E604" s="192"/>
      <c r="F604" s="33" t="s">
        <v>851</v>
      </c>
      <c r="G604" s="33" t="s">
        <v>853</v>
      </c>
      <c r="H604" s="44">
        <v>0.8</v>
      </c>
      <c r="I604" s="35" t="s">
        <v>24</v>
      </c>
      <c r="J604" s="36">
        <f>+H604/K605</f>
        <v>0.08</v>
      </c>
      <c r="K604" s="35">
        <v>1</v>
      </c>
      <c r="L604" s="35">
        <v>24</v>
      </c>
      <c r="M604" s="35">
        <f t="shared" si="101"/>
        <v>24</v>
      </c>
      <c r="N604" s="37"/>
      <c r="O604" s="38"/>
      <c r="P604" s="39">
        <v>0</v>
      </c>
      <c r="Q604" s="39"/>
      <c r="R604" s="54"/>
      <c r="S604" s="32">
        <f t="shared" si="98"/>
        <v>0</v>
      </c>
      <c r="T604" s="40">
        <f t="shared" si="99"/>
        <v>0</v>
      </c>
      <c r="U604" s="41">
        <f t="shared" si="100"/>
        <v>0</v>
      </c>
    </row>
    <row r="605" spans="1:21" ht="14.25">
      <c r="A605" s="14" t="s">
        <v>456</v>
      </c>
      <c r="B605" s="31" t="s">
        <v>19</v>
      </c>
      <c r="C605" s="32" t="s">
        <v>849</v>
      </c>
      <c r="D605" s="191"/>
      <c r="E605" s="192"/>
      <c r="F605" s="33" t="s">
        <v>851</v>
      </c>
      <c r="G605" s="33" t="s">
        <v>854</v>
      </c>
      <c r="H605" s="44">
        <v>0.1</v>
      </c>
      <c r="I605" s="35" t="s">
        <v>24</v>
      </c>
      <c r="J605" s="36">
        <f t="shared" si="104"/>
        <v>0.1</v>
      </c>
      <c r="K605" s="35">
        <v>10</v>
      </c>
      <c r="L605" s="35">
        <v>24</v>
      </c>
      <c r="M605" s="35">
        <f t="shared" si="101"/>
        <v>240</v>
      </c>
      <c r="N605" s="37"/>
      <c r="O605" s="38"/>
      <c r="P605" s="39">
        <v>0</v>
      </c>
      <c r="Q605" s="39"/>
      <c r="R605" s="54"/>
      <c r="S605" s="32">
        <f t="shared" si="98"/>
        <v>0</v>
      </c>
      <c r="T605" s="40">
        <f t="shared" si="99"/>
        <v>0</v>
      </c>
      <c r="U605" s="41">
        <f t="shared" si="100"/>
        <v>0</v>
      </c>
    </row>
    <row r="606" spans="1:21" ht="14.25">
      <c r="A606" s="14" t="s">
        <v>456</v>
      </c>
      <c r="B606" s="31" t="s">
        <v>19</v>
      </c>
      <c r="C606" s="32" t="s">
        <v>849</v>
      </c>
      <c r="D606" s="191"/>
      <c r="E606" s="192"/>
      <c r="F606" s="33" t="s">
        <v>851</v>
      </c>
      <c r="G606" s="33" t="s">
        <v>855</v>
      </c>
      <c r="H606" s="44"/>
      <c r="I606" s="35"/>
      <c r="J606" s="36">
        <f t="shared" si="104"/>
        <v>0</v>
      </c>
      <c r="K606" s="35">
        <v>10</v>
      </c>
      <c r="L606" s="35">
        <v>24</v>
      </c>
      <c r="M606" s="35">
        <f t="shared" si="101"/>
        <v>240</v>
      </c>
      <c r="N606" s="37"/>
      <c r="O606" s="38"/>
      <c r="P606" s="39">
        <v>0</v>
      </c>
      <c r="Q606" s="39"/>
      <c r="R606" s="54"/>
      <c r="S606" s="32">
        <f t="shared" si="98"/>
        <v>0</v>
      </c>
      <c r="T606" s="40">
        <f t="shared" si="99"/>
        <v>0</v>
      </c>
      <c r="U606" s="41">
        <f t="shared" si="100"/>
        <v>0</v>
      </c>
    </row>
    <row r="607" spans="1:21" ht="14.25">
      <c r="A607" s="14" t="s">
        <v>456</v>
      </c>
      <c r="B607" s="31" t="s">
        <v>19</v>
      </c>
      <c r="C607" s="32" t="s">
        <v>856</v>
      </c>
      <c r="D607" s="191">
        <v>4521006207126</v>
      </c>
      <c r="E607" s="192" t="s">
        <v>857</v>
      </c>
      <c r="F607" s="33" t="s">
        <v>858</v>
      </c>
      <c r="G607" s="33" t="s">
        <v>859</v>
      </c>
      <c r="H607" s="44">
        <v>7.9</v>
      </c>
      <c r="I607" s="35" t="s">
        <v>24</v>
      </c>
      <c r="J607" s="36">
        <f>+H607/M609</f>
        <v>3.291666666666667E-2</v>
      </c>
      <c r="K607" s="35">
        <v>1</v>
      </c>
      <c r="L607" s="35">
        <v>1</v>
      </c>
      <c r="M607" s="35">
        <f t="shared" si="101"/>
        <v>1</v>
      </c>
      <c r="N607" s="37"/>
      <c r="O607" s="38"/>
      <c r="P607" s="39">
        <v>0</v>
      </c>
      <c r="Q607" s="39"/>
      <c r="R607" s="54"/>
      <c r="S607" s="32">
        <f t="shared" si="98"/>
        <v>0</v>
      </c>
      <c r="T607" s="40">
        <f t="shared" si="99"/>
        <v>0</v>
      </c>
      <c r="U607" s="41">
        <f t="shared" si="100"/>
        <v>0</v>
      </c>
    </row>
    <row r="608" spans="1:21" ht="14.25">
      <c r="A608" s="14" t="s">
        <v>456</v>
      </c>
      <c r="B608" s="31" t="s">
        <v>19</v>
      </c>
      <c r="C608" s="32" t="s">
        <v>856</v>
      </c>
      <c r="D608" s="191"/>
      <c r="E608" s="192"/>
      <c r="F608" s="33" t="s">
        <v>858</v>
      </c>
      <c r="G608" s="33" t="s">
        <v>860</v>
      </c>
      <c r="H608" s="44">
        <v>0.85</v>
      </c>
      <c r="I608" s="35" t="s">
        <v>24</v>
      </c>
      <c r="J608" s="36">
        <f>+H608/K609</f>
        <v>8.4999999999999992E-2</v>
      </c>
      <c r="K608" s="35">
        <v>1</v>
      </c>
      <c r="L608" s="35">
        <v>24</v>
      </c>
      <c r="M608" s="35">
        <f t="shared" si="101"/>
        <v>24</v>
      </c>
      <c r="N608" s="37"/>
      <c r="O608" s="38"/>
      <c r="P608" s="39">
        <v>0</v>
      </c>
      <c r="Q608" s="39"/>
      <c r="R608" s="54"/>
      <c r="S608" s="32">
        <f t="shared" si="98"/>
        <v>0</v>
      </c>
      <c r="T608" s="40">
        <f t="shared" si="99"/>
        <v>0</v>
      </c>
      <c r="U608" s="41">
        <f t="shared" si="100"/>
        <v>0</v>
      </c>
    </row>
    <row r="609" spans="1:21" ht="14.25">
      <c r="A609" s="14" t="s">
        <v>456</v>
      </c>
      <c r="B609" s="31" t="s">
        <v>19</v>
      </c>
      <c r="C609" s="32" t="s">
        <v>856</v>
      </c>
      <c r="D609" s="191"/>
      <c r="E609" s="192"/>
      <c r="F609" s="33" t="s">
        <v>858</v>
      </c>
      <c r="G609" s="33" t="s">
        <v>861</v>
      </c>
      <c r="H609" s="44">
        <v>0.1</v>
      </c>
      <c r="I609" s="35" t="s">
        <v>24</v>
      </c>
      <c r="J609" s="36">
        <f t="shared" ref="J609:J611" si="105">+H609</f>
        <v>0.1</v>
      </c>
      <c r="K609" s="35">
        <v>10</v>
      </c>
      <c r="L609" s="35">
        <v>24</v>
      </c>
      <c r="M609" s="35">
        <f t="shared" si="101"/>
        <v>240</v>
      </c>
      <c r="N609" s="37"/>
      <c r="O609" s="38"/>
      <c r="P609" s="39">
        <v>0</v>
      </c>
      <c r="Q609" s="39"/>
      <c r="R609" s="54"/>
      <c r="S609" s="32">
        <f t="shared" si="98"/>
        <v>0</v>
      </c>
      <c r="T609" s="40">
        <f t="shared" si="99"/>
        <v>0</v>
      </c>
      <c r="U609" s="41">
        <f t="shared" si="100"/>
        <v>0</v>
      </c>
    </row>
    <row r="610" spans="1:21" ht="14.25">
      <c r="A610" s="14" t="s">
        <v>456</v>
      </c>
      <c r="B610" s="31" t="s">
        <v>19</v>
      </c>
      <c r="C610" s="32" t="s">
        <v>856</v>
      </c>
      <c r="D610" s="191"/>
      <c r="E610" s="192"/>
      <c r="F610" s="33" t="s">
        <v>858</v>
      </c>
      <c r="G610" s="33" t="s">
        <v>862</v>
      </c>
      <c r="H610" s="44"/>
      <c r="I610" s="35"/>
      <c r="J610" s="36">
        <f t="shared" si="105"/>
        <v>0</v>
      </c>
      <c r="K610" s="35">
        <v>10</v>
      </c>
      <c r="L610" s="35">
        <v>24</v>
      </c>
      <c r="M610" s="35">
        <f t="shared" si="101"/>
        <v>240</v>
      </c>
      <c r="N610" s="37"/>
      <c r="O610" s="38"/>
      <c r="P610" s="39">
        <v>0</v>
      </c>
      <c r="Q610" s="39"/>
      <c r="R610" s="54"/>
      <c r="S610" s="32">
        <f t="shared" si="98"/>
        <v>0</v>
      </c>
      <c r="T610" s="40">
        <f t="shared" si="99"/>
        <v>0</v>
      </c>
      <c r="U610" s="41">
        <f t="shared" si="100"/>
        <v>0</v>
      </c>
    </row>
    <row r="611" spans="1:21" ht="14.25">
      <c r="A611" s="14" t="s">
        <v>456</v>
      </c>
      <c r="B611" s="31" t="s">
        <v>19</v>
      </c>
      <c r="C611" s="32" t="s">
        <v>863</v>
      </c>
      <c r="D611" s="217">
        <v>4521006209618</v>
      </c>
      <c r="E611" s="46" t="s">
        <v>864</v>
      </c>
      <c r="F611" s="33" t="s">
        <v>865</v>
      </c>
      <c r="G611" s="33" t="s">
        <v>866</v>
      </c>
      <c r="H611" s="44">
        <v>9.1999999999999998E-2</v>
      </c>
      <c r="I611" s="35" t="s">
        <v>24</v>
      </c>
      <c r="J611" s="36">
        <f t="shared" si="105"/>
        <v>9.1999999999999998E-2</v>
      </c>
      <c r="K611" s="35">
        <v>10</v>
      </c>
      <c r="L611" s="35">
        <v>50</v>
      </c>
      <c r="M611" s="35">
        <f t="shared" si="101"/>
        <v>500</v>
      </c>
      <c r="N611" s="37"/>
      <c r="O611" s="38"/>
      <c r="P611" s="39">
        <v>0</v>
      </c>
      <c r="Q611" s="39"/>
      <c r="R611" s="54"/>
      <c r="S611" s="32">
        <f t="shared" si="98"/>
        <v>0</v>
      </c>
      <c r="T611" s="40">
        <f t="shared" si="99"/>
        <v>0</v>
      </c>
      <c r="U611" s="41">
        <f t="shared" si="100"/>
        <v>0</v>
      </c>
    </row>
    <row r="612" spans="1:21" ht="14.25">
      <c r="A612" s="14" t="s">
        <v>456</v>
      </c>
      <c r="B612" s="31" t="s">
        <v>19</v>
      </c>
      <c r="C612" s="32" t="s">
        <v>863</v>
      </c>
      <c r="D612" s="218"/>
      <c r="E612" s="46" t="s">
        <v>864</v>
      </c>
      <c r="F612" s="33" t="s">
        <v>865</v>
      </c>
      <c r="G612" s="33" t="s">
        <v>867</v>
      </c>
      <c r="H612" s="44"/>
      <c r="I612" s="35" t="s">
        <v>24</v>
      </c>
      <c r="J612" s="36"/>
      <c r="K612" s="35">
        <v>1</v>
      </c>
      <c r="L612" s="35">
        <v>50</v>
      </c>
      <c r="M612" s="35">
        <f t="shared" si="101"/>
        <v>50</v>
      </c>
      <c r="N612" s="37"/>
      <c r="O612" s="38"/>
      <c r="P612" s="39">
        <v>0</v>
      </c>
      <c r="Q612" s="39"/>
      <c r="R612" s="54"/>
      <c r="S612" s="32">
        <f t="shared" si="98"/>
        <v>0</v>
      </c>
      <c r="T612" s="40">
        <f t="shared" si="99"/>
        <v>0</v>
      </c>
      <c r="U612" s="41">
        <f t="shared" si="100"/>
        <v>0</v>
      </c>
    </row>
    <row r="613" spans="1:21" ht="14.25">
      <c r="A613" s="14" t="s">
        <v>456</v>
      </c>
      <c r="B613" s="31" t="s">
        <v>19</v>
      </c>
      <c r="C613" s="32" t="s">
        <v>863</v>
      </c>
      <c r="D613" s="219"/>
      <c r="E613" s="46" t="s">
        <v>864</v>
      </c>
      <c r="F613" s="33" t="s">
        <v>865</v>
      </c>
      <c r="G613" s="33" t="s">
        <v>868</v>
      </c>
      <c r="H613" s="44"/>
      <c r="I613" s="35" t="s">
        <v>24</v>
      </c>
      <c r="J613" s="36"/>
      <c r="K613" s="35">
        <v>1</v>
      </c>
      <c r="L613" s="35">
        <v>1</v>
      </c>
      <c r="M613" s="35">
        <f t="shared" si="101"/>
        <v>1</v>
      </c>
      <c r="N613" s="37"/>
      <c r="O613" s="38"/>
      <c r="P613" s="39">
        <v>0</v>
      </c>
      <c r="Q613" s="39"/>
      <c r="R613" s="54"/>
      <c r="S613" s="32">
        <f t="shared" si="98"/>
        <v>0</v>
      </c>
      <c r="T613" s="40">
        <f t="shared" si="99"/>
        <v>0</v>
      </c>
      <c r="U613" s="41">
        <f t="shared" si="100"/>
        <v>0</v>
      </c>
    </row>
    <row r="614" spans="1:21" ht="14.25">
      <c r="A614" s="14"/>
      <c r="B614" s="31" t="s">
        <v>19</v>
      </c>
      <c r="C614" s="32" t="s">
        <v>869</v>
      </c>
      <c r="D614" s="29">
        <v>4521006209663</v>
      </c>
      <c r="E614" s="46" t="s">
        <v>870</v>
      </c>
      <c r="F614" s="33" t="s">
        <v>871</v>
      </c>
      <c r="G614" s="33" t="s">
        <v>872</v>
      </c>
      <c r="H614" s="42">
        <v>0.21</v>
      </c>
      <c r="I614" s="35" t="s">
        <v>147</v>
      </c>
      <c r="J614" s="36">
        <f>+H614</f>
        <v>0.21</v>
      </c>
      <c r="K614" s="35">
        <v>12</v>
      </c>
      <c r="L614" s="35">
        <v>24</v>
      </c>
      <c r="M614" s="35">
        <f t="shared" si="101"/>
        <v>288</v>
      </c>
      <c r="N614" s="37"/>
      <c r="O614" s="38"/>
      <c r="P614" s="39">
        <v>0</v>
      </c>
      <c r="Q614" s="39"/>
      <c r="R614" s="54"/>
      <c r="S614" s="32">
        <f t="shared" si="98"/>
        <v>0</v>
      </c>
      <c r="T614" s="40">
        <f t="shared" si="99"/>
        <v>0</v>
      </c>
      <c r="U614" s="41">
        <f t="shared" si="100"/>
        <v>0</v>
      </c>
    </row>
    <row r="615" spans="1:21" ht="14.25">
      <c r="A615" s="14"/>
      <c r="B615" s="31" t="s">
        <v>19</v>
      </c>
      <c r="C615" s="32" t="s">
        <v>869</v>
      </c>
      <c r="D615" s="29">
        <v>4521006209663</v>
      </c>
      <c r="E615" s="46" t="s">
        <v>870</v>
      </c>
      <c r="F615" s="33" t="s">
        <v>871</v>
      </c>
      <c r="G615" s="33" t="s">
        <v>873</v>
      </c>
      <c r="H615" s="44"/>
      <c r="I615" s="35"/>
      <c r="J615" s="36">
        <f>+H615</f>
        <v>0</v>
      </c>
      <c r="K615" s="35">
        <v>12</v>
      </c>
      <c r="L615" s="35">
        <v>24</v>
      </c>
      <c r="M615" s="35">
        <f t="shared" si="101"/>
        <v>288</v>
      </c>
      <c r="N615" s="37"/>
      <c r="O615" s="38"/>
      <c r="P615" s="39">
        <v>0</v>
      </c>
      <c r="Q615" s="39"/>
      <c r="R615" s="54"/>
      <c r="S615" s="32">
        <f t="shared" si="98"/>
        <v>0</v>
      </c>
      <c r="T615" s="40">
        <f t="shared" si="99"/>
        <v>0</v>
      </c>
      <c r="U615" s="41">
        <f t="shared" si="100"/>
        <v>0</v>
      </c>
    </row>
    <row r="616" spans="1:21" ht="14.25">
      <c r="A616" s="14"/>
      <c r="B616" s="31" t="s">
        <v>19</v>
      </c>
      <c r="C616" s="32" t="s">
        <v>869</v>
      </c>
      <c r="D616" s="29">
        <v>4521006209663</v>
      </c>
      <c r="E616" s="46" t="s">
        <v>870</v>
      </c>
      <c r="F616" s="33" t="s">
        <v>871</v>
      </c>
      <c r="G616" s="33" t="s">
        <v>874</v>
      </c>
      <c r="H616" s="44">
        <v>0.6</v>
      </c>
      <c r="I616" s="35" t="s">
        <v>24</v>
      </c>
      <c r="J616" s="36">
        <f>+H616/K615</f>
        <v>4.9999999999999996E-2</v>
      </c>
      <c r="K616" s="35">
        <v>1</v>
      </c>
      <c r="L616" s="35">
        <v>24</v>
      </c>
      <c r="M616" s="35">
        <f t="shared" si="101"/>
        <v>24</v>
      </c>
      <c r="N616" s="37"/>
      <c r="O616" s="38"/>
      <c r="P616" s="39">
        <v>0</v>
      </c>
      <c r="Q616" s="39"/>
      <c r="R616" s="54"/>
      <c r="S616" s="32">
        <f t="shared" si="98"/>
        <v>0</v>
      </c>
      <c r="T616" s="40">
        <f t="shared" si="99"/>
        <v>0</v>
      </c>
      <c r="U616" s="41">
        <f t="shared" si="100"/>
        <v>0</v>
      </c>
    </row>
    <row r="617" spans="1:21" ht="14.25">
      <c r="A617" s="14"/>
      <c r="B617" s="31" t="s">
        <v>19</v>
      </c>
      <c r="C617" s="32" t="s">
        <v>869</v>
      </c>
      <c r="D617" s="29">
        <v>4521006209663</v>
      </c>
      <c r="E617" s="46" t="s">
        <v>870</v>
      </c>
      <c r="F617" s="33" t="s">
        <v>871</v>
      </c>
      <c r="G617" s="33" t="s">
        <v>875</v>
      </c>
      <c r="H617" s="44">
        <v>3.6</v>
      </c>
      <c r="I617" s="35" t="s">
        <v>24</v>
      </c>
      <c r="J617" s="36">
        <f>+H617/M615</f>
        <v>1.2500000000000001E-2</v>
      </c>
      <c r="K617" s="35">
        <v>1</v>
      </c>
      <c r="L617" s="35">
        <v>1</v>
      </c>
      <c r="M617" s="35">
        <f t="shared" si="101"/>
        <v>1</v>
      </c>
      <c r="N617" s="37"/>
      <c r="O617" s="38"/>
      <c r="P617" s="39">
        <v>0</v>
      </c>
      <c r="Q617" s="39"/>
      <c r="R617" s="54"/>
      <c r="S617" s="32">
        <f t="shared" si="98"/>
        <v>0</v>
      </c>
      <c r="T617" s="40">
        <f t="shared" si="99"/>
        <v>0</v>
      </c>
      <c r="U617" s="41">
        <f t="shared" si="100"/>
        <v>0</v>
      </c>
    </row>
    <row r="618" spans="1:21" ht="14.25">
      <c r="A618" s="14" t="s">
        <v>456</v>
      </c>
      <c r="B618" s="31" t="s">
        <v>19</v>
      </c>
      <c r="C618" s="47" t="s">
        <v>876</v>
      </c>
      <c r="D618" s="191">
        <v>4571258013754</v>
      </c>
      <c r="E618" s="192" t="s">
        <v>877</v>
      </c>
      <c r="F618" s="33" t="s">
        <v>878</v>
      </c>
      <c r="G618" s="33" t="s">
        <v>879</v>
      </c>
      <c r="H618" s="77">
        <v>8.09</v>
      </c>
      <c r="I618" s="35" t="s">
        <v>24</v>
      </c>
      <c r="J618" s="36">
        <f>+H618/M620</f>
        <v>2.8090277777777777E-2</v>
      </c>
      <c r="K618" s="35">
        <v>1</v>
      </c>
      <c r="L618" s="35">
        <v>1</v>
      </c>
      <c r="M618" s="35">
        <f t="shared" si="101"/>
        <v>1</v>
      </c>
      <c r="N618" s="37"/>
      <c r="O618" s="38"/>
      <c r="P618" s="39">
        <v>50</v>
      </c>
      <c r="Q618" s="39"/>
      <c r="R618" s="54"/>
      <c r="S618" s="32">
        <f t="shared" si="98"/>
        <v>0</v>
      </c>
      <c r="T618" s="40">
        <f t="shared" si="99"/>
        <v>0</v>
      </c>
      <c r="U618" s="41">
        <f t="shared" si="100"/>
        <v>50</v>
      </c>
    </row>
    <row r="619" spans="1:21" ht="14.25">
      <c r="A619" s="14" t="s">
        <v>456</v>
      </c>
      <c r="B619" s="31" t="s">
        <v>19</v>
      </c>
      <c r="C619" s="32" t="s">
        <v>876</v>
      </c>
      <c r="D619" s="191"/>
      <c r="E619" s="192"/>
      <c r="F619" s="33" t="s">
        <v>878</v>
      </c>
      <c r="G619" s="33" t="s">
        <v>880</v>
      </c>
      <c r="H619" s="44">
        <v>0.8</v>
      </c>
      <c r="I619" s="35" t="s">
        <v>24</v>
      </c>
      <c r="J619" s="36">
        <f>+H619/K620</f>
        <v>6.6666666666666666E-2</v>
      </c>
      <c r="K619" s="35">
        <v>1</v>
      </c>
      <c r="L619" s="35">
        <v>24</v>
      </c>
      <c r="M619" s="35">
        <f t="shared" si="101"/>
        <v>24</v>
      </c>
      <c r="N619" s="37"/>
      <c r="O619" s="38"/>
      <c r="P619" s="39">
        <v>1200</v>
      </c>
      <c r="Q619" s="39"/>
      <c r="R619" s="54"/>
      <c r="S619" s="32">
        <f t="shared" si="98"/>
        <v>0</v>
      </c>
      <c r="T619" s="40">
        <f t="shared" si="99"/>
        <v>0</v>
      </c>
      <c r="U619" s="41">
        <f t="shared" si="100"/>
        <v>1200</v>
      </c>
    </row>
    <row r="620" spans="1:21" ht="14.25">
      <c r="A620" s="14" t="s">
        <v>456</v>
      </c>
      <c r="B620" s="31" t="s">
        <v>19</v>
      </c>
      <c r="C620" s="32" t="s">
        <v>876</v>
      </c>
      <c r="D620" s="191"/>
      <c r="E620" s="192"/>
      <c r="F620" s="33" t="s">
        <v>878</v>
      </c>
      <c r="G620" s="33" t="s">
        <v>881</v>
      </c>
      <c r="H620" s="42">
        <v>0.1</v>
      </c>
      <c r="I620" s="35" t="s">
        <v>27</v>
      </c>
      <c r="J620" s="36">
        <f>H620</f>
        <v>0.1</v>
      </c>
      <c r="K620" s="35">
        <v>12</v>
      </c>
      <c r="L620" s="35">
        <v>24</v>
      </c>
      <c r="M620" s="35">
        <f t="shared" si="101"/>
        <v>288</v>
      </c>
      <c r="N620" s="37"/>
      <c r="O620" s="38"/>
      <c r="P620" s="39">
        <v>500</v>
      </c>
      <c r="Q620" s="39"/>
      <c r="R620" s="54"/>
      <c r="S620" s="32">
        <f t="shared" si="98"/>
        <v>0</v>
      </c>
      <c r="T620" s="40">
        <f t="shared" si="99"/>
        <v>0</v>
      </c>
      <c r="U620" s="41">
        <f t="shared" si="100"/>
        <v>500</v>
      </c>
    </row>
    <row r="621" spans="1:21" ht="14.25">
      <c r="A621" s="14" t="s">
        <v>456</v>
      </c>
      <c r="B621" s="31" t="s">
        <v>19</v>
      </c>
      <c r="C621" s="32" t="s">
        <v>876</v>
      </c>
      <c r="D621" s="191"/>
      <c r="E621" s="192"/>
      <c r="F621" s="33" t="s">
        <v>878</v>
      </c>
      <c r="G621" s="33" t="s">
        <v>882</v>
      </c>
      <c r="H621" s="44"/>
      <c r="I621" s="35" t="s">
        <v>30</v>
      </c>
      <c r="J621" s="36">
        <f t="shared" ref="J621:J623" si="106">96/288*H621</f>
        <v>0</v>
      </c>
      <c r="K621" s="35">
        <v>4</v>
      </c>
      <c r="L621" s="35">
        <v>24</v>
      </c>
      <c r="M621" s="35">
        <f t="shared" si="101"/>
        <v>96</v>
      </c>
      <c r="N621" s="37"/>
      <c r="O621" s="38"/>
      <c r="P621" s="39">
        <v>0</v>
      </c>
      <c r="Q621" s="39"/>
      <c r="R621" s="54"/>
      <c r="S621" s="32">
        <f t="shared" si="98"/>
        <v>0</v>
      </c>
      <c r="T621" s="40">
        <f t="shared" si="99"/>
        <v>0</v>
      </c>
      <c r="U621" s="41">
        <f t="shared" si="100"/>
        <v>0</v>
      </c>
    </row>
    <row r="622" spans="1:21" ht="14.25">
      <c r="A622" s="14" t="s">
        <v>456</v>
      </c>
      <c r="B622" s="31" t="s">
        <v>19</v>
      </c>
      <c r="C622" s="32" t="s">
        <v>876</v>
      </c>
      <c r="D622" s="191"/>
      <c r="E622" s="192"/>
      <c r="F622" s="33" t="s">
        <v>878</v>
      </c>
      <c r="G622" s="33" t="s">
        <v>883</v>
      </c>
      <c r="H622" s="44"/>
      <c r="I622" s="35" t="s">
        <v>30</v>
      </c>
      <c r="J622" s="36">
        <f t="shared" si="106"/>
        <v>0</v>
      </c>
      <c r="K622" s="35">
        <v>4</v>
      </c>
      <c r="L622" s="35">
        <v>24</v>
      </c>
      <c r="M622" s="35">
        <f t="shared" si="101"/>
        <v>96</v>
      </c>
      <c r="N622" s="37"/>
      <c r="O622" s="38"/>
      <c r="P622" s="39">
        <v>0</v>
      </c>
      <c r="Q622" s="39"/>
      <c r="R622" s="54"/>
      <c r="S622" s="32">
        <f t="shared" si="98"/>
        <v>0</v>
      </c>
      <c r="T622" s="40">
        <f t="shared" si="99"/>
        <v>0</v>
      </c>
      <c r="U622" s="41">
        <f t="shared" si="100"/>
        <v>0</v>
      </c>
    </row>
    <row r="623" spans="1:21" ht="14.25">
      <c r="A623" s="14" t="s">
        <v>456</v>
      </c>
      <c r="B623" s="31" t="s">
        <v>19</v>
      </c>
      <c r="C623" s="32" t="s">
        <v>876</v>
      </c>
      <c r="D623" s="191"/>
      <c r="E623" s="192"/>
      <c r="F623" s="33" t="s">
        <v>878</v>
      </c>
      <c r="G623" s="33" t="s">
        <v>884</v>
      </c>
      <c r="H623" s="44"/>
      <c r="I623" s="35" t="s">
        <v>30</v>
      </c>
      <c r="J623" s="36">
        <f t="shared" si="106"/>
        <v>0</v>
      </c>
      <c r="K623" s="35">
        <v>4</v>
      </c>
      <c r="L623" s="35">
        <v>24</v>
      </c>
      <c r="M623" s="35">
        <f t="shared" si="101"/>
        <v>96</v>
      </c>
      <c r="N623" s="37"/>
      <c r="O623" s="38"/>
      <c r="P623" s="39">
        <v>0</v>
      </c>
      <c r="Q623" s="39"/>
      <c r="R623" s="54"/>
      <c r="S623" s="32">
        <f t="shared" si="98"/>
        <v>0</v>
      </c>
      <c r="T623" s="40">
        <f t="shared" si="99"/>
        <v>0</v>
      </c>
      <c r="U623" s="41">
        <f t="shared" si="100"/>
        <v>0</v>
      </c>
    </row>
    <row r="624" spans="1:21" ht="14.25">
      <c r="A624" s="14" t="s">
        <v>456</v>
      </c>
      <c r="B624" s="31" t="s">
        <v>19</v>
      </c>
      <c r="C624" s="32">
        <v>209755</v>
      </c>
      <c r="D624" s="191">
        <v>4521006209755</v>
      </c>
      <c r="E624" s="192" t="s">
        <v>885</v>
      </c>
      <c r="F624" s="33" t="s">
        <v>886</v>
      </c>
      <c r="G624" s="33" t="s">
        <v>887</v>
      </c>
      <c r="H624" s="34">
        <v>8.64</v>
      </c>
      <c r="I624" s="35" t="s">
        <v>24</v>
      </c>
      <c r="J624" s="36">
        <f>+H624/M626</f>
        <v>3.0000000000000002E-2</v>
      </c>
      <c r="K624" s="35">
        <v>1</v>
      </c>
      <c r="L624" s="35">
        <v>1</v>
      </c>
      <c r="M624" s="35">
        <f t="shared" si="101"/>
        <v>1</v>
      </c>
      <c r="N624" s="37"/>
      <c r="O624" s="38"/>
      <c r="P624" s="39">
        <v>0</v>
      </c>
      <c r="Q624" s="39"/>
      <c r="R624" s="54"/>
      <c r="S624" s="32">
        <f t="shared" si="98"/>
        <v>0</v>
      </c>
      <c r="T624" s="40">
        <f t="shared" si="99"/>
        <v>0</v>
      </c>
      <c r="U624" s="41">
        <f t="shared" si="100"/>
        <v>0</v>
      </c>
    </row>
    <row r="625" spans="1:21" ht="14.25">
      <c r="A625" s="14" t="s">
        <v>456</v>
      </c>
      <c r="B625" s="31" t="s">
        <v>19</v>
      </c>
      <c r="C625" s="32" t="s">
        <v>888</v>
      </c>
      <c r="D625" s="191"/>
      <c r="E625" s="192"/>
      <c r="F625" s="33" t="s">
        <v>886</v>
      </c>
      <c r="G625" s="33" t="s">
        <v>889</v>
      </c>
      <c r="H625" s="34">
        <v>0.8</v>
      </c>
      <c r="I625" s="35" t="s">
        <v>24</v>
      </c>
      <c r="J625" s="36">
        <f>+H625/K626</f>
        <v>6.6666666666666666E-2</v>
      </c>
      <c r="K625" s="35">
        <v>1</v>
      </c>
      <c r="L625" s="35">
        <v>24</v>
      </c>
      <c r="M625" s="35">
        <f t="shared" si="101"/>
        <v>24</v>
      </c>
      <c r="N625" s="37"/>
      <c r="O625" s="38"/>
      <c r="P625" s="39">
        <v>0</v>
      </c>
      <c r="Q625" s="39"/>
      <c r="R625" s="54"/>
      <c r="S625" s="32">
        <f t="shared" si="98"/>
        <v>0</v>
      </c>
      <c r="T625" s="40">
        <f t="shared" si="99"/>
        <v>0</v>
      </c>
      <c r="U625" s="41">
        <f t="shared" si="100"/>
        <v>0</v>
      </c>
    </row>
    <row r="626" spans="1:21" ht="14.25">
      <c r="A626" s="14" t="s">
        <v>456</v>
      </c>
      <c r="B626" s="31" t="s">
        <v>19</v>
      </c>
      <c r="C626" s="32" t="s">
        <v>888</v>
      </c>
      <c r="D626" s="191"/>
      <c r="E626" s="192"/>
      <c r="F626" s="33" t="s">
        <v>886</v>
      </c>
      <c r="G626" s="33" t="s">
        <v>890</v>
      </c>
      <c r="H626" s="42">
        <v>0.09</v>
      </c>
      <c r="I626" s="35" t="s">
        <v>62</v>
      </c>
      <c r="J626" s="36">
        <f>+H626</f>
        <v>0.09</v>
      </c>
      <c r="K626" s="35">
        <v>12</v>
      </c>
      <c r="L626" s="35">
        <v>24</v>
      </c>
      <c r="M626" s="35">
        <f t="shared" si="101"/>
        <v>288</v>
      </c>
      <c r="N626" s="37"/>
      <c r="O626" s="38"/>
      <c r="P626" s="39">
        <v>0</v>
      </c>
      <c r="Q626" s="39"/>
      <c r="R626" s="54"/>
      <c r="S626" s="32">
        <f t="shared" si="98"/>
        <v>0</v>
      </c>
      <c r="T626" s="40">
        <f t="shared" si="99"/>
        <v>0</v>
      </c>
      <c r="U626" s="41">
        <f t="shared" si="100"/>
        <v>0</v>
      </c>
    </row>
    <row r="627" spans="1:21" ht="14.25">
      <c r="A627" s="14" t="s">
        <v>456</v>
      </c>
      <c r="B627" s="31" t="s">
        <v>19</v>
      </c>
      <c r="C627" s="32" t="s">
        <v>888</v>
      </c>
      <c r="D627" s="191"/>
      <c r="E627" s="192"/>
      <c r="F627" s="33" t="s">
        <v>886</v>
      </c>
      <c r="G627" s="33" t="s">
        <v>891</v>
      </c>
      <c r="H627" s="44"/>
      <c r="I627" s="35" t="s">
        <v>30</v>
      </c>
      <c r="J627" s="36">
        <f t="shared" ref="J627:J630" si="107">+M627/288*H627</f>
        <v>0</v>
      </c>
      <c r="K627" s="35">
        <v>3</v>
      </c>
      <c r="L627" s="35">
        <v>24</v>
      </c>
      <c r="M627" s="35">
        <f t="shared" si="101"/>
        <v>72</v>
      </c>
      <c r="N627" s="37"/>
      <c r="O627" s="38"/>
      <c r="P627" s="39">
        <v>0</v>
      </c>
      <c r="Q627" s="39"/>
      <c r="R627" s="54"/>
      <c r="S627" s="32">
        <f t="shared" si="98"/>
        <v>0</v>
      </c>
      <c r="T627" s="40">
        <f t="shared" si="99"/>
        <v>0</v>
      </c>
      <c r="U627" s="41">
        <f t="shared" si="100"/>
        <v>0</v>
      </c>
    </row>
    <row r="628" spans="1:21" ht="14.25">
      <c r="A628" s="14" t="s">
        <v>456</v>
      </c>
      <c r="B628" s="31" t="s">
        <v>19</v>
      </c>
      <c r="C628" s="32" t="s">
        <v>888</v>
      </c>
      <c r="D628" s="191"/>
      <c r="E628" s="192"/>
      <c r="F628" s="33" t="s">
        <v>886</v>
      </c>
      <c r="G628" s="33" t="s">
        <v>892</v>
      </c>
      <c r="H628" s="44"/>
      <c r="I628" s="35" t="s">
        <v>30</v>
      </c>
      <c r="J628" s="36">
        <f t="shared" si="107"/>
        <v>0</v>
      </c>
      <c r="K628" s="35">
        <v>3</v>
      </c>
      <c r="L628" s="35">
        <v>24</v>
      </c>
      <c r="M628" s="35">
        <f t="shared" si="101"/>
        <v>72</v>
      </c>
      <c r="N628" s="37"/>
      <c r="O628" s="38"/>
      <c r="P628" s="39">
        <v>0</v>
      </c>
      <c r="Q628" s="39"/>
      <c r="R628" s="54"/>
      <c r="S628" s="32">
        <f t="shared" si="98"/>
        <v>0</v>
      </c>
      <c r="T628" s="40">
        <f t="shared" si="99"/>
        <v>0</v>
      </c>
      <c r="U628" s="41">
        <f t="shared" si="100"/>
        <v>0</v>
      </c>
    </row>
    <row r="629" spans="1:21" ht="14.25">
      <c r="A629" s="14" t="s">
        <v>456</v>
      </c>
      <c r="B629" s="31" t="s">
        <v>19</v>
      </c>
      <c r="C629" s="32" t="s">
        <v>888</v>
      </c>
      <c r="D629" s="191"/>
      <c r="E629" s="192"/>
      <c r="F629" s="33" t="s">
        <v>886</v>
      </c>
      <c r="G629" s="33" t="s">
        <v>893</v>
      </c>
      <c r="H629" s="44"/>
      <c r="I629" s="35" t="s">
        <v>30</v>
      </c>
      <c r="J629" s="36">
        <f t="shared" si="107"/>
        <v>0</v>
      </c>
      <c r="K629" s="35">
        <v>3</v>
      </c>
      <c r="L629" s="35">
        <v>24</v>
      </c>
      <c r="M629" s="35">
        <f t="shared" si="101"/>
        <v>72</v>
      </c>
      <c r="N629" s="37"/>
      <c r="O629" s="38"/>
      <c r="P629" s="39">
        <v>0</v>
      </c>
      <c r="Q629" s="39"/>
      <c r="R629" s="54"/>
      <c r="S629" s="32">
        <f t="shared" si="98"/>
        <v>0</v>
      </c>
      <c r="T629" s="40">
        <f t="shared" si="99"/>
        <v>0</v>
      </c>
      <c r="U629" s="41">
        <f t="shared" si="100"/>
        <v>0</v>
      </c>
    </row>
    <row r="630" spans="1:21" ht="14.25">
      <c r="A630" s="14" t="s">
        <v>456</v>
      </c>
      <c r="B630" s="31" t="s">
        <v>19</v>
      </c>
      <c r="C630" s="32" t="s">
        <v>888</v>
      </c>
      <c r="D630" s="191"/>
      <c r="E630" s="192"/>
      <c r="F630" s="33" t="s">
        <v>886</v>
      </c>
      <c r="G630" s="33" t="s">
        <v>894</v>
      </c>
      <c r="H630" s="44"/>
      <c r="I630" s="35" t="s">
        <v>30</v>
      </c>
      <c r="J630" s="36">
        <f t="shared" si="107"/>
        <v>0</v>
      </c>
      <c r="K630" s="35">
        <v>3</v>
      </c>
      <c r="L630" s="35">
        <v>24</v>
      </c>
      <c r="M630" s="35">
        <f t="shared" si="101"/>
        <v>72</v>
      </c>
      <c r="N630" s="37"/>
      <c r="O630" s="38"/>
      <c r="P630" s="39">
        <v>0</v>
      </c>
      <c r="Q630" s="39"/>
      <c r="R630" s="54"/>
      <c r="S630" s="32">
        <f t="shared" si="98"/>
        <v>0</v>
      </c>
      <c r="T630" s="40">
        <f t="shared" si="99"/>
        <v>0</v>
      </c>
      <c r="U630" s="41">
        <f t="shared" si="100"/>
        <v>0</v>
      </c>
    </row>
    <row r="631" spans="1:21" ht="14.25">
      <c r="A631" s="14" t="s">
        <v>456</v>
      </c>
      <c r="B631" s="31" t="s">
        <v>19</v>
      </c>
      <c r="C631" s="32" t="s">
        <v>895</v>
      </c>
      <c r="D631" s="191">
        <v>4521006217217</v>
      </c>
      <c r="E631" s="192" t="s">
        <v>896</v>
      </c>
      <c r="F631" s="33" t="s">
        <v>897</v>
      </c>
      <c r="G631" s="33" t="s">
        <v>898</v>
      </c>
      <c r="H631" s="49">
        <v>4.5199999999999996</v>
      </c>
      <c r="I631" s="35" t="s">
        <v>24</v>
      </c>
      <c r="J631" s="36">
        <f>+H631/M633</f>
        <v>1.5694444444444441E-2</v>
      </c>
      <c r="K631" s="35">
        <v>1</v>
      </c>
      <c r="L631" s="35">
        <v>1</v>
      </c>
      <c r="M631" s="35">
        <f t="shared" si="101"/>
        <v>1</v>
      </c>
      <c r="N631" s="37"/>
      <c r="O631" s="38"/>
      <c r="P631" s="39">
        <v>0</v>
      </c>
      <c r="Q631" s="39"/>
      <c r="R631" s="54"/>
      <c r="S631" s="32">
        <f t="shared" si="98"/>
        <v>0</v>
      </c>
      <c r="T631" s="40">
        <f t="shared" si="99"/>
        <v>0</v>
      </c>
      <c r="U631" s="41">
        <f t="shared" si="100"/>
        <v>0</v>
      </c>
    </row>
    <row r="632" spans="1:21" ht="14.25">
      <c r="A632" s="14" t="s">
        <v>456</v>
      </c>
      <c r="B632" s="31" t="s">
        <v>19</v>
      </c>
      <c r="C632" s="32" t="s">
        <v>895</v>
      </c>
      <c r="D632" s="191"/>
      <c r="E632" s="192"/>
      <c r="F632" s="33" t="s">
        <v>897</v>
      </c>
      <c r="G632" s="33" t="s">
        <v>899</v>
      </c>
      <c r="H632" s="34">
        <v>0.75</v>
      </c>
      <c r="I632" s="35" t="s">
        <v>24</v>
      </c>
      <c r="J632" s="36">
        <f>+H632/K633</f>
        <v>6.25E-2</v>
      </c>
      <c r="K632" s="35">
        <v>1</v>
      </c>
      <c r="L632" s="35">
        <v>24</v>
      </c>
      <c r="M632" s="35">
        <f t="shared" si="101"/>
        <v>24</v>
      </c>
      <c r="N632" s="37"/>
      <c r="O632" s="38"/>
      <c r="P632" s="39">
        <v>0</v>
      </c>
      <c r="Q632" s="39"/>
      <c r="R632" s="54"/>
      <c r="S632" s="32">
        <f t="shared" si="98"/>
        <v>0</v>
      </c>
      <c r="T632" s="40">
        <f t="shared" si="99"/>
        <v>0</v>
      </c>
      <c r="U632" s="41">
        <f t="shared" si="100"/>
        <v>0</v>
      </c>
    </row>
    <row r="633" spans="1:21" ht="14.25">
      <c r="A633" s="14" t="s">
        <v>456</v>
      </c>
      <c r="B633" s="31" t="s">
        <v>19</v>
      </c>
      <c r="C633" s="32" t="s">
        <v>895</v>
      </c>
      <c r="D633" s="191"/>
      <c r="E633" s="192"/>
      <c r="F633" s="33" t="s">
        <v>897</v>
      </c>
      <c r="G633" s="33" t="s">
        <v>900</v>
      </c>
      <c r="H633" s="42">
        <v>0.185</v>
      </c>
      <c r="I633" s="35" t="s">
        <v>147</v>
      </c>
      <c r="J633" s="36">
        <f>+H633</f>
        <v>0.185</v>
      </c>
      <c r="K633" s="35">
        <v>12</v>
      </c>
      <c r="L633" s="35">
        <v>24</v>
      </c>
      <c r="M633" s="35">
        <f t="shared" si="101"/>
        <v>288</v>
      </c>
      <c r="N633" s="37"/>
      <c r="O633" s="38"/>
      <c r="P633" s="39">
        <v>0</v>
      </c>
      <c r="Q633" s="39"/>
      <c r="R633" s="54"/>
      <c r="S633" s="32">
        <f t="shared" si="98"/>
        <v>0</v>
      </c>
      <c r="T633" s="40">
        <f t="shared" si="99"/>
        <v>0</v>
      </c>
      <c r="U633" s="41">
        <f t="shared" si="100"/>
        <v>0</v>
      </c>
    </row>
    <row r="634" spans="1:21" ht="14.25">
      <c r="A634" s="14" t="s">
        <v>456</v>
      </c>
      <c r="B634" s="31" t="s">
        <v>19</v>
      </c>
      <c r="C634" s="32" t="s">
        <v>895</v>
      </c>
      <c r="D634" s="191"/>
      <c r="E634" s="192"/>
      <c r="F634" s="33" t="s">
        <v>897</v>
      </c>
      <c r="G634" s="33" t="s">
        <v>901</v>
      </c>
      <c r="H634" s="44"/>
      <c r="I634" s="35" t="s">
        <v>30</v>
      </c>
      <c r="J634" s="36">
        <f t="shared" ref="J634:J637" si="108">+M634/288*H634</f>
        <v>0</v>
      </c>
      <c r="K634" s="35">
        <v>3</v>
      </c>
      <c r="L634" s="35">
        <v>24</v>
      </c>
      <c r="M634" s="35">
        <f t="shared" si="101"/>
        <v>72</v>
      </c>
      <c r="N634" s="37"/>
      <c r="O634" s="38"/>
      <c r="P634" s="39">
        <v>0</v>
      </c>
      <c r="Q634" s="39"/>
      <c r="R634" s="54"/>
      <c r="S634" s="32">
        <f t="shared" si="98"/>
        <v>0</v>
      </c>
      <c r="T634" s="40">
        <f t="shared" si="99"/>
        <v>0</v>
      </c>
      <c r="U634" s="41">
        <f t="shared" si="100"/>
        <v>0</v>
      </c>
    </row>
    <row r="635" spans="1:21" ht="14.25">
      <c r="A635" s="14" t="s">
        <v>456</v>
      </c>
      <c r="B635" s="31" t="s">
        <v>19</v>
      </c>
      <c r="C635" s="32" t="s">
        <v>895</v>
      </c>
      <c r="D635" s="191"/>
      <c r="E635" s="192"/>
      <c r="F635" s="33" t="s">
        <v>897</v>
      </c>
      <c r="G635" s="33" t="s">
        <v>902</v>
      </c>
      <c r="H635" s="44"/>
      <c r="I635" s="35" t="s">
        <v>30</v>
      </c>
      <c r="J635" s="36">
        <f t="shared" si="108"/>
        <v>0</v>
      </c>
      <c r="K635" s="35">
        <v>3</v>
      </c>
      <c r="L635" s="35">
        <v>24</v>
      </c>
      <c r="M635" s="35">
        <f t="shared" si="101"/>
        <v>72</v>
      </c>
      <c r="N635" s="37"/>
      <c r="O635" s="38"/>
      <c r="P635" s="39">
        <v>0</v>
      </c>
      <c r="Q635" s="39"/>
      <c r="R635" s="54"/>
      <c r="S635" s="32">
        <f t="shared" si="98"/>
        <v>0</v>
      </c>
      <c r="T635" s="40">
        <f t="shared" si="99"/>
        <v>0</v>
      </c>
      <c r="U635" s="41">
        <f t="shared" si="100"/>
        <v>0</v>
      </c>
    </row>
    <row r="636" spans="1:21" ht="14.25">
      <c r="A636" s="14" t="s">
        <v>456</v>
      </c>
      <c r="B636" s="31" t="s">
        <v>19</v>
      </c>
      <c r="C636" s="32" t="s">
        <v>895</v>
      </c>
      <c r="D636" s="191"/>
      <c r="E636" s="192"/>
      <c r="F636" s="33" t="s">
        <v>897</v>
      </c>
      <c r="G636" s="33" t="s">
        <v>903</v>
      </c>
      <c r="H636" s="44"/>
      <c r="I636" s="35" t="s">
        <v>30</v>
      </c>
      <c r="J636" s="36">
        <f t="shared" si="108"/>
        <v>0</v>
      </c>
      <c r="K636" s="35">
        <v>3</v>
      </c>
      <c r="L636" s="35">
        <v>24</v>
      </c>
      <c r="M636" s="35">
        <f t="shared" si="101"/>
        <v>72</v>
      </c>
      <c r="N636" s="37"/>
      <c r="O636" s="38"/>
      <c r="P636" s="39">
        <v>0</v>
      </c>
      <c r="Q636" s="39"/>
      <c r="R636" s="54"/>
      <c r="S636" s="32">
        <f t="shared" si="98"/>
        <v>0</v>
      </c>
      <c r="T636" s="40">
        <f t="shared" si="99"/>
        <v>0</v>
      </c>
      <c r="U636" s="41">
        <f t="shared" si="100"/>
        <v>0</v>
      </c>
    </row>
    <row r="637" spans="1:21" ht="14.25">
      <c r="A637" s="14" t="s">
        <v>456</v>
      </c>
      <c r="B637" s="31" t="s">
        <v>19</v>
      </c>
      <c r="C637" s="32" t="s">
        <v>895</v>
      </c>
      <c r="D637" s="191"/>
      <c r="E637" s="192"/>
      <c r="F637" s="33" t="s">
        <v>897</v>
      </c>
      <c r="G637" s="33" t="s">
        <v>904</v>
      </c>
      <c r="H637" s="44"/>
      <c r="I637" s="35" t="s">
        <v>30</v>
      </c>
      <c r="J637" s="36">
        <f t="shared" si="108"/>
        <v>0</v>
      </c>
      <c r="K637" s="35">
        <v>3</v>
      </c>
      <c r="L637" s="35">
        <v>24</v>
      </c>
      <c r="M637" s="35">
        <f t="shared" si="101"/>
        <v>72</v>
      </c>
      <c r="N637" s="37"/>
      <c r="O637" s="38"/>
      <c r="P637" s="39">
        <v>0</v>
      </c>
      <c r="Q637" s="39"/>
      <c r="R637" s="54"/>
      <c r="S637" s="32">
        <f t="shared" si="98"/>
        <v>0</v>
      </c>
      <c r="T637" s="40">
        <f t="shared" si="99"/>
        <v>0</v>
      </c>
      <c r="U637" s="41">
        <f t="shared" si="100"/>
        <v>0</v>
      </c>
    </row>
    <row r="638" spans="1:21" ht="14.25">
      <c r="A638" s="14"/>
      <c r="B638" s="64" t="s">
        <v>359</v>
      </c>
      <c r="C638" s="32" t="s">
        <v>905</v>
      </c>
      <c r="D638" s="29">
        <v>4571258020141</v>
      </c>
      <c r="E638" s="46" t="s">
        <v>906</v>
      </c>
      <c r="F638" s="33" t="s">
        <v>907</v>
      </c>
      <c r="G638" s="33" t="s">
        <v>908</v>
      </c>
      <c r="H638" s="42">
        <v>0.14000000000000001</v>
      </c>
      <c r="I638" s="43" t="s">
        <v>27</v>
      </c>
      <c r="J638" s="36">
        <f t="shared" ref="J638:J640" si="109">+H638</f>
        <v>0.14000000000000001</v>
      </c>
      <c r="K638" s="35">
        <v>10</v>
      </c>
      <c r="L638" s="35">
        <v>15</v>
      </c>
      <c r="M638" s="35">
        <f t="shared" si="101"/>
        <v>150</v>
      </c>
      <c r="N638" s="37"/>
      <c r="O638" s="38"/>
      <c r="P638" s="39">
        <v>0</v>
      </c>
      <c r="Q638" s="39"/>
      <c r="R638" s="54"/>
      <c r="S638" s="32">
        <f t="shared" si="98"/>
        <v>0</v>
      </c>
      <c r="T638" s="40">
        <f t="shared" si="99"/>
        <v>0</v>
      </c>
      <c r="U638" s="41">
        <f t="shared" si="100"/>
        <v>0</v>
      </c>
    </row>
    <row r="639" spans="1:21" ht="14.25">
      <c r="A639" s="14" t="s">
        <v>54</v>
      </c>
      <c r="B639" s="31" t="s">
        <v>19</v>
      </c>
      <c r="C639" s="32" t="s">
        <v>909</v>
      </c>
      <c r="D639" s="29">
        <v>4560186213916</v>
      </c>
      <c r="E639" s="46" t="s">
        <v>910</v>
      </c>
      <c r="F639" s="33" t="s">
        <v>911</v>
      </c>
      <c r="G639" s="33" t="s">
        <v>912</v>
      </c>
      <c r="H639" s="42">
        <v>0.106</v>
      </c>
      <c r="I639" s="35" t="s">
        <v>147</v>
      </c>
      <c r="J639" s="36">
        <f t="shared" si="109"/>
        <v>0.106</v>
      </c>
      <c r="K639" s="35">
        <v>10</v>
      </c>
      <c r="L639" s="35">
        <v>24</v>
      </c>
      <c r="M639" s="35">
        <f t="shared" si="101"/>
        <v>240</v>
      </c>
      <c r="N639" s="37"/>
      <c r="O639" s="38"/>
      <c r="P639" s="39">
        <v>0</v>
      </c>
      <c r="Q639" s="39"/>
      <c r="R639" s="54"/>
      <c r="S639" s="32">
        <f t="shared" si="98"/>
        <v>0</v>
      </c>
      <c r="T639" s="40">
        <f t="shared" si="99"/>
        <v>0</v>
      </c>
      <c r="U639" s="41">
        <f t="shared" si="100"/>
        <v>0</v>
      </c>
    </row>
    <row r="640" spans="1:21" ht="14.25">
      <c r="A640" s="14" t="s">
        <v>54</v>
      </c>
      <c r="B640" s="31" t="s">
        <v>19</v>
      </c>
      <c r="C640" s="32" t="s">
        <v>909</v>
      </c>
      <c r="D640" s="29">
        <v>4560186213916</v>
      </c>
      <c r="E640" s="46" t="s">
        <v>910</v>
      </c>
      <c r="F640" s="33" t="s">
        <v>911</v>
      </c>
      <c r="G640" s="33" t="s">
        <v>913</v>
      </c>
      <c r="H640" s="44"/>
      <c r="I640" s="35"/>
      <c r="J640" s="36">
        <f t="shared" si="109"/>
        <v>0</v>
      </c>
      <c r="K640" s="35">
        <v>10</v>
      </c>
      <c r="L640" s="35">
        <v>24</v>
      </c>
      <c r="M640" s="35">
        <f t="shared" si="101"/>
        <v>240</v>
      </c>
      <c r="N640" s="37"/>
      <c r="O640" s="38"/>
      <c r="P640" s="39">
        <v>0</v>
      </c>
      <c r="Q640" s="39"/>
      <c r="R640" s="54"/>
      <c r="S640" s="32">
        <f t="shared" si="98"/>
        <v>0</v>
      </c>
      <c r="T640" s="40">
        <f t="shared" si="99"/>
        <v>0</v>
      </c>
      <c r="U640" s="41">
        <f t="shared" si="100"/>
        <v>0</v>
      </c>
    </row>
    <row r="641" spans="1:21" ht="14.25">
      <c r="A641" s="14" t="s">
        <v>54</v>
      </c>
      <c r="B641" s="31" t="s">
        <v>19</v>
      </c>
      <c r="C641" s="32" t="s">
        <v>909</v>
      </c>
      <c r="D641" s="29">
        <v>4560186213916</v>
      </c>
      <c r="E641" s="46" t="s">
        <v>910</v>
      </c>
      <c r="F641" s="33" t="s">
        <v>911</v>
      </c>
      <c r="G641" s="33" t="s">
        <v>914</v>
      </c>
      <c r="H641" s="44"/>
      <c r="I641" s="35" t="s">
        <v>24</v>
      </c>
      <c r="J641" s="36">
        <f>+H641/K644</f>
        <v>0</v>
      </c>
      <c r="K641" s="35">
        <v>1</v>
      </c>
      <c r="L641" s="35">
        <v>24</v>
      </c>
      <c r="M641" s="35">
        <f t="shared" si="101"/>
        <v>24</v>
      </c>
      <c r="N641" s="37"/>
      <c r="O641" s="38"/>
      <c r="P641" s="39">
        <v>0</v>
      </c>
      <c r="Q641" s="39"/>
      <c r="R641" s="54"/>
      <c r="S641" s="32">
        <f t="shared" si="98"/>
        <v>0</v>
      </c>
      <c r="T641" s="40">
        <f t="shared" si="99"/>
        <v>0</v>
      </c>
      <c r="U641" s="41">
        <f t="shared" si="100"/>
        <v>0</v>
      </c>
    </row>
    <row r="642" spans="1:21" ht="14.25">
      <c r="A642" s="14" t="s">
        <v>54</v>
      </c>
      <c r="B642" s="31" t="s">
        <v>19</v>
      </c>
      <c r="C642" s="32" t="s">
        <v>909</v>
      </c>
      <c r="D642" s="29">
        <v>4560186213916</v>
      </c>
      <c r="E642" s="46" t="s">
        <v>910</v>
      </c>
      <c r="F642" s="33" t="s">
        <v>911</v>
      </c>
      <c r="G642" s="33" t="s">
        <v>915</v>
      </c>
      <c r="H642" s="44"/>
      <c r="I642" s="35" t="s">
        <v>24</v>
      </c>
      <c r="J642" s="36">
        <f>+H642/M643</f>
        <v>0</v>
      </c>
      <c r="K642" s="35">
        <v>1</v>
      </c>
      <c r="L642" s="35">
        <v>1</v>
      </c>
      <c r="M642" s="35">
        <f t="shared" si="101"/>
        <v>1</v>
      </c>
      <c r="N642" s="37"/>
      <c r="O642" s="38"/>
      <c r="P642" s="39">
        <v>0</v>
      </c>
      <c r="Q642" s="39"/>
      <c r="R642" s="54"/>
      <c r="S642" s="32">
        <f t="shared" si="98"/>
        <v>0</v>
      </c>
      <c r="T642" s="40">
        <f t="shared" si="99"/>
        <v>0</v>
      </c>
      <c r="U642" s="41">
        <f t="shared" si="100"/>
        <v>0</v>
      </c>
    </row>
    <row r="643" spans="1:21" ht="14.25">
      <c r="A643" s="14" t="s">
        <v>54</v>
      </c>
      <c r="B643" s="31" t="s">
        <v>19</v>
      </c>
      <c r="C643" s="32" t="s">
        <v>916</v>
      </c>
      <c r="D643" s="29">
        <v>4560186213930</v>
      </c>
      <c r="E643" s="46" t="s">
        <v>917</v>
      </c>
      <c r="F643" s="33" t="s">
        <v>918</v>
      </c>
      <c r="G643" s="33" t="s">
        <v>919</v>
      </c>
      <c r="H643" s="42">
        <v>0.11700000000000001</v>
      </c>
      <c r="I643" s="35" t="s">
        <v>147</v>
      </c>
      <c r="J643" s="36">
        <f t="shared" ref="J643:J648" si="110">+H643</f>
        <v>0.11700000000000001</v>
      </c>
      <c r="K643" s="35">
        <v>10</v>
      </c>
      <c r="L643" s="35">
        <v>24</v>
      </c>
      <c r="M643" s="35">
        <f t="shared" si="101"/>
        <v>240</v>
      </c>
      <c r="N643" s="37"/>
      <c r="O643" s="38"/>
      <c r="P643" s="39">
        <v>0</v>
      </c>
      <c r="Q643" s="39"/>
      <c r="R643" s="54"/>
      <c r="S643" s="32">
        <f t="shared" ref="S643:S706" si="111">SUM(W643:BC643)</f>
        <v>0</v>
      </c>
      <c r="T643" s="40">
        <f t="shared" ref="T643:T706" si="112">SUM(BE643:HT643)</f>
        <v>0</v>
      </c>
      <c r="U643" s="41">
        <f t="shared" ref="U643:U706" si="113">P643+R643+S643-T643-BD643-Q643</f>
        <v>0</v>
      </c>
    </row>
    <row r="644" spans="1:21" ht="14.25">
      <c r="A644" s="14" t="s">
        <v>54</v>
      </c>
      <c r="B644" s="31" t="s">
        <v>19</v>
      </c>
      <c r="C644" s="32" t="s">
        <v>916</v>
      </c>
      <c r="D644" s="29">
        <v>4560186213930</v>
      </c>
      <c r="E644" s="46" t="s">
        <v>917</v>
      </c>
      <c r="F644" s="33" t="s">
        <v>918</v>
      </c>
      <c r="G644" s="33" t="s">
        <v>913</v>
      </c>
      <c r="H644" s="44"/>
      <c r="I644" s="35"/>
      <c r="J644" s="36">
        <f t="shared" si="110"/>
        <v>0</v>
      </c>
      <c r="K644" s="35">
        <v>10</v>
      </c>
      <c r="L644" s="35">
        <v>24</v>
      </c>
      <c r="M644" s="35">
        <f t="shared" si="101"/>
        <v>240</v>
      </c>
      <c r="N644" s="37"/>
      <c r="O644" s="38"/>
      <c r="P644" s="39">
        <v>0</v>
      </c>
      <c r="Q644" s="39"/>
      <c r="R644" s="54"/>
      <c r="S644" s="32">
        <f t="shared" si="111"/>
        <v>0</v>
      </c>
      <c r="T644" s="40">
        <f t="shared" si="112"/>
        <v>0</v>
      </c>
      <c r="U644" s="41">
        <f t="shared" si="113"/>
        <v>0</v>
      </c>
    </row>
    <row r="645" spans="1:21" ht="14.25">
      <c r="A645" s="14" t="s">
        <v>54</v>
      </c>
      <c r="B645" s="31" t="s">
        <v>19</v>
      </c>
      <c r="C645" s="32" t="s">
        <v>916</v>
      </c>
      <c r="D645" s="29">
        <v>4560186213930</v>
      </c>
      <c r="E645" s="46" t="s">
        <v>917</v>
      </c>
      <c r="F645" s="33" t="s">
        <v>918</v>
      </c>
      <c r="G645" s="33" t="s">
        <v>920</v>
      </c>
      <c r="H645" s="44"/>
      <c r="I645" s="35" t="s">
        <v>24</v>
      </c>
      <c r="J645" s="36">
        <f>+H645/K644</f>
        <v>0</v>
      </c>
      <c r="K645" s="35">
        <v>1</v>
      </c>
      <c r="L645" s="35">
        <v>24</v>
      </c>
      <c r="M645" s="35">
        <f t="shared" si="101"/>
        <v>24</v>
      </c>
      <c r="N645" s="37"/>
      <c r="O645" s="38"/>
      <c r="P645" s="39">
        <v>0</v>
      </c>
      <c r="Q645" s="39"/>
      <c r="R645" s="54"/>
      <c r="S645" s="32">
        <f t="shared" si="111"/>
        <v>0</v>
      </c>
      <c r="T645" s="40">
        <f t="shared" si="112"/>
        <v>0</v>
      </c>
      <c r="U645" s="41">
        <f t="shared" si="113"/>
        <v>0</v>
      </c>
    </row>
    <row r="646" spans="1:21" ht="14.25">
      <c r="A646" s="14" t="s">
        <v>54</v>
      </c>
      <c r="B646" s="31" t="s">
        <v>19</v>
      </c>
      <c r="C646" s="32" t="s">
        <v>916</v>
      </c>
      <c r="D646" s="29">
        <v>4560186213930</v>
      </c>
      <c r="E646" s="46" t="s">
        <v>917</v>
      </c>
      <c r="F646" s="33" t="s">
        <v>918</v>
      </c>
      <c r="G646" s="33" t="s">
        <v>921</v>
      </c>
      <c r="H646" s="44"/>
      <c r="I646" s="35" t="s">
        <v>24</v>
      </c>
      <c r="J646" s="36">
        <f>+H646/M644</f>
        <v>0</v>
      </c>
      <c r="K646" s="35">
        <v>1</v>
      </c>
      <c r="L646" s="35">
        <v>1</v>
      </c>
      <c r="M646" s="35">
        <f t="shared" si="101"/>
        <v>1</v>
      </c>
      <c r="N646" s="37"/>
      <c r="O646" s="38"/>
      <c r="P646" s="39">
        <v>0</v>
      </c>
      <c r="Q646" s="39"/>
      <c r="R646" s="54"/>
      <c r="S646" s="32">
        <f t="shared" si="111"/>
        <v>0</v>
      </c>
      <c r="T646" s="40">
        <f t="shared" si="112"/>
        <v>0</v>
      </c>
      <c r="U646" s="41">
        <f t="shared" si="113"/>
        <v>0</v>
      </c>
    </row>
    <row r="647" spans="1:21" ht="14.25">
      <c r="A647" s="14"/>
      <c r="B647" s="31" t="s">
        <v>19</v>
      </c>
      <c r="C647" s="47" t="s">
        <v>922</v>
      </c>
      <c r="D647" s="29">
        <v>4521006207102</v>
      </c>
      <c r="E647" s="46" t="s">
        <v>923</v>
      </c>
      <c r="F647" s="33" t="s">
        <v>924</v>
      </c>
      <c r="G647" s="33" t="s">
        <v>925</v>
      </c>
      <c r="H647" s="44"/>
      <c r="I647" s="35"/>
      <c r="J647" s="36">
        <f t="shared" si="110"/>
        <v>0</v>
      </c>
      <c r="K647" s="35">
        <v>10</v>
      </c>
      <c r="L647" s="35">
        <v>40</v>
      </c>
      <c r="M647" s="35">
        <f t="shared" si="101"/>
        <v>400</v>
      </c>
      <c r="N647" s="37"/>
      <c r="O647" s="38"/>
      <c r="P647" s="39">
        <v>0</v>
      </c>
      <c r="Q647" s="39"/>
      <c r="R647" s="54"/>
      <c r="S647" s="32">
        <f t="shared" si="111"/>
        <v>0</v>
      </c>
      <c r="T647" s="40">
        <f t="shared" si="112"/>
        <v>0</v>
      </c>
      <c r="U647" s="41">
        <f t="shared" si="113"/>
        <v>0</v>
      </c>
    </row>
    <row r="648" spans="1:21" ht="14.25">
      <c r="A648" s="14"/>
      <c r="B648" s="31" t="s">
        <v>19</v>
      </c>
      <c r="C648" s="47" t="s">
        <v>922</v>
      </c>
      <c r="D648" s="29">
        <v>4521006207102</v>
      </c>
      <c r="E648" s="46" t="s">
        <v>923</v>
      </c>
      <c r="F648" s="33" t="s">
        <v>924</v>
      </c>
      <c r="G648" s="33" t="s">
        <v>779</v>
      </c>
      <c r="H648" s="44"/>
      <c r="I648" s="35"/>
      <c r="J648" s="36">
        <f t="shared" si="110"/>
        <v>0</v>
      </c>
      <c r="K648" s="35">
        <v>10</v>
      </c>
      <c r="L648" s="35">
        <v>40</v>
      </c>
      <c r="M648" s="35">
        <f t="shared" si="101"/>
        <v>400</v>
      </c>
      <c r="N648" s="37"/>
      <c r="O648" s="38"/>
      <c r="P648" s="39">
        <v>0</v>
      </c>
      <c r="Q648" s="39"/>
      <c r="R648" s="54"/>
      <c r="S648" s="32">
        <f t="shared" si="111"/>
        <v>0</v>
      </c>
      <c r="T648" s="40">
        <f t="shared" si="112"/>
        <v>0</v>
      </c>
      <c r="U648" s="41">
        <f t="shared" si="113"/>
        <v>0</v>
      </c>
    </row>
    <row r="649" spans="1:21" ht="14.25">
      <c r="A649" s="14"/>
      <c r="B649" s="31" t="s">
        <v>19</v>
      </c>
      <c r="C649" s="47" t="s">
        <v>922</v>
      </c>
      <c r="D649" s="29">
        <v>4521006207102</v>
      </c>
      <c r="E649" s="46" t="s">
        <v>923</v>
      </c>
      <c r="F649" s="33" t="s">
        <v>924</v>
      </c>
      <c r="G649" s="33" t="s">
        <v>926</v>
      </c>
      <c r="H649" s="44"/>
      <c r="I649" s="35" t="s">
        <v>24</v>
      </c>
      <c r="J649" s="36">
        <f>+H649/K648</f>
        <v>0</v>
      </c>
      <c r="K649" s="35">
        <v>1</v>
      </c>
      <c r="L649" s="35">
        <v>40</v>
      </c>
      <c r="M649" s="35">
        <f t="shared" si="101"/>
        <v>40</v>
      </c>
      <c r="N649" s="37"/>
      <c r="O649" s="38"/>
      <c r="P649" s="39">
        <v>0</v>
      </c>
      <c r="Q649" s="39"/>
      <c r="R649" s="54"/>
      <c r="S649" s="32">
        <f t="shared" si="111"/>
        <v>0</v>
      </c>
      <c r="T649" s="40">
        <f t="shared" si="112"/>
        <v>0</v>
      </c>
      <c r="U649" s="41">
        <f t="shared" si="113"/>
        <v>0</v>
      </c>
    </row>
    <row r="650" spans="1:21" ht="14.25">
      <c r="A650" s="14"/>
      <c r="B650" s="31" t="s">
        <v>19</v>
      </c>
      <c r="C650" s="47" t="s">
        <v>922</v>
      </c>
      <c r="D650" s="29">
        <v>4521006207102</v>
      </c>
      <c r="E650" s="46" t="s">
        <v>923</v>
      </c>
      <c r="F650" s="33" t="s">
        <v>924</v>
      </c>
      <c r="G650" s="33" t="s">
        <v>927</v>
      </c>
      <c r="H650" s="44">
        <v>0.38</v>
      </c>
      <c r="I650" s="35" t="s">
        <v>24</v>
      </c>
      <c r="J650" s="36">
        <f>+H650/M648</f>
        <v>9.5E-4</v>
      </c>
      <c r="K650" s="35">
        <v>1</v>
      </c>
      <c r="L650" s="35">
        <v>1</v>
      </c>
      <c r="M650" s="35">
        <f t="shared" ref="M650:M705" si="114">K650*L650</f>
        <v>1</v>
      </c>
      <c r="N650" s="37"/>
      <c r="O650" s="38"/>
      <c r="P650" s="39">
        <v>0</v>
      </c>
      <c r="Q650" s="39"/>
      <c r="R650" s="54"/>
      <c r="S650" s="32">
        <f t="shared" si="111"/>
        <v>0</v>
      </c>
      <c r="T650" s="40">
        <f t="shared" si="112"/>
        <v>0</v>
      </c>
      <c r="U650" s="41">
        <f t="shared" si="113"/>
        <v>0</v>
      </c>
    </row>
    <row r="651" spans="1:21" ht="14.25">
      <c r="A651" s="14" t="s">
        <v>54</v>
      </c>
      <c r="B651" s="31" t="s">
        <v>19</v>
      </c>
      <c r="C651" s="32" t="s">
        <v>928</v>
      </c>
      <c r="D651" s="191">
        <v>4978446070153</v>
      </c>
      <c r="E651" s="192" t="s">
        <v>929</v>
      </c>
      <c r="F651" s="33" t="s">
        <v>930</v>
      </c>
      <c r="G651" s="33" t="s">
        <v>931</v>
      </c>
      <c r="H651" s="34">
        <v>2.78</v>
      </c>
      <c r="I651" s="35" t="s">
        <v>24</v>
      </c>
      <c r="J651" s="36">
        <f>+H651/M652</f>
        <v>1.1583333333333333E-2</v>
      </c>
      <c r="K651" s="35">
        <v>1</v>
      </c>
      <c r="L651" s="35">
        <v>1</v>
      </c>
      <c r="M651" s="35">
        <f t="shared" si="114"/>
        <v>1</v>
      </c>
      <c r="N651" s="37"/>
      <c r="O651" s="38"/>
      <c r="P651" s="39">
        <v>0</v>
      </c>
      <c r="Q651" s="39"/>
      <c r="R651" s="54"/>
      <c r="S651" s="32">
        <f t="shared" si="111"/>
        <v>0</v>
      </c>
      <c r="T651" s="40">
        <f t="shared" si="112"/>
        <v>0</v>
      </c>
      <c r="U651" s="41">
        <f t="shared" si="113"/>
        <v>0</v>
      </c>
    </row>
    <row r="652" spans="1:21" ht="14.25">
      <c r="A652" s="14" t="s">
        <v>54</v>
      </c>
      <c r="B652" s="31" t="s">
        <v>19</v>
      </c>
      <c r="C652" s="32">
        <v>70153</v>
      </c>
      <c r="D652" s="191"/>
      <c r="E652" s="192"/>
      <c r="F652" s="33" t="s">
        <v>930</v>
      </c>
      <c r="G652" s="33" t="s">
        <v>932</v>
      </c>
      <c r="H652" s="34">
        <v>0.1</v>
      </c>
      <c r="I652" s="35" t="s">
        <v>24</v>
      </c>
      <c r="J652" s="36">
        <f>+H652</f>
        <v>0.1</v>
      </c>
      <c r="K652" s="35">
        <v>10</v>
      </c>
      <c r="L652" s="35">
        <v>24</v>
      </c>
      <c r="M652" s="35">
        <f t="shared" si="114"/>
        <v>240</v>
      </c>
      <c r="N652" s="37"/>
      <c r="O652" s="38"/>
      <c r="P652" s="39">
        <v>100</v>
      </c>
      <c r="Q652" s="39"/>
      <c r="R652" s="54"/>
      <c r="S652" s="32">
        <f t="shared" si="111"/>
        <v>0</v>
      </c>
      <c r="T652" s="40">
        <f t="shared" si="112"/>
        <v>0</v>
      </c>
      <c r="U652" s="41">
        <f t="shared" si="113"/>
        <v>100</v>
      </c>
    </row>
    <row r="653" spans="1:21" ht="14.25">
      <c r="A653" s="14" t="s">
        <v>54</v>
      </c>
      <c r="B653" s="31" t="s">
        <v>19</v>
      </c>
      <c r="C653" s="32" t="s">
        <v>928</v>
      </c>
      <c r="D653" s="191"/>
      <c r="E653" s="192"/>
      <c r="F653" s="33" t="s">
        <v>930</v>
      </c>
      <c r="G653" s="33" t="s">
        <v>933</v>
      </c>
      <c r="H653" s="42">
        <v>0.14499999999999999</v>
      </c>
      <c r="I653" s="35" t="s">
        <v>147</v>
      </c>
      <c r="J653" s="36">
        <f>+H653</f>
        <v>0.14499999999999999</v>
      </c>
      <c r="K653" s="35">
        <v>10</v>
      </c>
      <c r="L653" s="35">
        <v>24</v>
      </c>
      <c r="M653" s="35">
        <f t="shared" si="114"/>
        <v>240</v>
      </c>
      <c r="N653" s="37"/>
      <c r="O653" s="38"/>
      <c r="P653" s="39">
        <v>100</v>
      </c>
      <c r="Q653" s="39"/>
      <c r="R653" s="54"/>
      <c r="S653" s="32">
        <f t="shared" si="111"/>
        <v>0</v>
      </c>
      <c r="T653" s="40">
        <f t="shared" si="112"/>
        <v>0</v>
      </c>
      <c r="U653" s="41">
        <f t="shared" si="113"/>
        <v>100</v>
      </c>
    </row>
    <row r="654" spans="1:21" ht="14.25">
      <c r="A654" s="14" t="s">
        <v>54</v>
      </c>
      <c r="B654" s="31" t="s">
        <v>19</v>
      </c>
      <c r="C654" s="32" t="s">
        <v>928</v>
      </c>
      <c r="D654" s="191"/>
      <c r="E654" s="192"/>
      <c r="F654" s="33" t="s">
        <v>930</v>
      </c>
      <c r="G654" s="33" t="s">
        <v>934</v>
      </c>
      <c r="H654" s="34">
        <v>3.5000000000000003E-2</v>
      </c>
      <c r="I654" s="35" t="s">
        <v>24</v>
      </c>
      <c r="J654" s="36">
        <f>+H654/K653</f>
        <v>3.5000000000000005E-3</v>
      </c>
      <c r="K654" s="35">
        <v>1</v>
      </c>
      <c r="L654" s="35">
        <v>24</v>
      </c>
      <c r="M654" s="35">
        <f t="shared" si="114"/>
        <v>24</v>
      </c>
      <c r="N654" s="37"/>
      <c r="O654" s="38"/>
      <c r="P654" s="39">
        <v>0</v>
      </c>
      <c r="Q654" s="39"/>
      <c r="R654" s="54"/>
      <c r="S654" s="32">
        <f t="shared" si="111"/>
        <v>0</v>
      </c>
      <c r="T654" s="40">
        <f t="shared" si="112"/>
        <v>0</v>
      </c>
      <c r="U654" s="41">
        <f t="shared" si="113"/>
        <v>0</v>
      </c>
    </row>
    <row r="655" spans="1:21" ht="14.25">
      <c r="A655" s="14" t="s">
        <v>54</v>
      </c>
      <c r="B655" s="31" t="s">
        <v>19</v>
      </c>
      <c r="C655" s="32" t="s">
        <v>928</v>
      </c>
      <c r="D655" s="191"/>
      <c r="E655" s="192"/>
      <c r="F655" s="33" t="s">
        <v>930</v>
      </c>
      <c r="G655" s="33" t="s">
        <v>935</v>
      </c>
      <c r="H655" s="42">
        <v>9.5000000000000001E-2</v>
      </c>
      <c r="I655" s="35" t="s">
        <v>29</v>
      </c>
      <c r="J655" s="36">
        <f>+H655/K653</f>
        <v>9.4999999999999998E-3</v>
      </c>
      <c r="K655" s="35">
        <v>1</v>
      </c>
      <c r="L655" s="35">
        <v>24</v>
      </c>
      <c r="M655" s="35">
        <f t="shared" si="114"/>
        <v>24</v>
      </c>
      <c r="N655" s="37"/>
      <c r="O655" s="38"/>
      <c r="P655" s="39">
        <v>0</v>
      </c>
      <c r="Q655" s="39"/>
      <c r="R655" s="54"/>
      <c r="S655" s="32">
        <f t="shared" si="111"/>
        <v>0</v>
      </c>
      <c r="T655" s="40">
        <f t="shared" si="112"/>
        <v>0</v>
      </c>
      <c r="U655" s="41">
        <f t="shared" si="113"/>
        <v>0</v>
      </c>
    </row>
    <row r="656" spans="1:21" ht="14.25">
      <c r="A656" s="14" t="s">
        <v>54</v>
      </c>
      <c r="B656" s="31" t="s">
        <v>19</v>
      </c>
      <c r="C656" s="32" t="s">
        <v>928</v>
      </c>
      <c r="D656" s="191"/>
      <c r="E656" s="192"/>
      <c r="F656" s="33" t="s">
        <v>930</v>
      </c>
      <c r="G656" s="33" t="s">
        <v>936</v>
      </c>
      <c r="H656" s="44"/>
      <c r="I656" s="35" t="s">
        <v>30</v>
      </c>
      <c r="J656" s="36">
        <f>120/240*H656</f>
        <v>0</v>
      </c>
      <c r="K656" s="35">
        <v>5</v>
      </c>
      <c r="L656" s="35">
        <v>24</v>
      </c>
      <c r="M656" s="35">
        <f t="shared" si="114"/>
        <v>120</v>
      </c>
      <c r="N656" s="37"/>
      <c r="O656" s="38"/>
      <c r="P656" s="39">
        <v>0</v>
      </c>
      <c r="Q656" s="39"/>
      <c r="R656" s="54"/>
      <c r="S656" s="32">
        <f t="shared" si="111"/>
        <v>0</v>
      </c>
      <c r="T656" s="40">
        <f t="shared" si="112"/>
        <v>0</v>
      </c>
      <c r="U656" s="41">
        <f t="shared" si="113"/>
        <v>0</v>
      </c>
    </row>
    <row r="657" spans="1:21" ht="14.25">
      <c r="A657" s="14" t="s">
        <v>54</v>
      </c>
      <c r="B657" s="31" t="s">
        <v>19</v>
      </c>
      <c r="C657" s="32" t="s">
        <v>928</v>
      </c>
      <c r="D657" s="191"/>
      <c r="E657" s="192"/>
      <c r="F657" s="33" t="s">
        <v>930</v>
      </c>
      <c r="G657" s="33" t="s">
        <v>937</v>
      </c>
      <c r="H657" s="44"/>
      <c r="I657" s="35" t="s">
        <v>30</v>
      </c>
      <c r="J657" s="36">
        <f>120/240*H657</f>
        <v>0</v>
      </c>
      <c r="K657" s="35">
        <v>5</v>
      </c>
      <c r="L657" s="35">
        <v>24</v>
      </c>
      <c r="M657" s="35">
        <f t="shared" si="114"/>
        <v>120</v>
      </c>
      <c r="N657" s="37"/>
      <c r="O657" s="38"/>
      <c r="P657" s="39">
        <v>0</v>
      </c>
      <c r="Q657" s="39"/>
      <c r="R657" s="54"/>
      <c r="S657" s="32">
        <f t="shared" si="111"/>
        <v>0</v>
      </c>
      <c r="T657" s="40">
        <f t="shared" si="112"/>
        <v>0</v>
      </c>
      <c r="U657" s="41">
        <f t="shared" si="113"/>
        <v>0</v>
      </c>
    </row>
    <row r="658" spans="1:21" ht="14.25">
      <c r="A658" s="14"/>
      <c r="B658" s="31" t="s">
        <v>19</v>
      </c>
      <c r="C658" s="32">
        <v>503224</v>
      </c>
      <c r="D658" s="191">
        <v>4978446503224</v>
      </c>
      <c r="E658" s="192" t="s">
        <v>938</v>
      </c>
      <c r="F658" s="33" t="s">
        <v>939</v>
      </c>
      <c r="G658" s="33" t="s">
        <v>940</v>
      </c>
      <c r="H658" s="44">
        <v>5.3</v>
      </c>
      <c r="I658" s="35" t="s">
        <v>24</v>
      </c>
      <c r="J658" s="36">
        <f>+H658/M660</f>
        <v>2.6499999999999999E-2</v>
      </c>
      <c r="K658" s="35">
        <v>1</v>
      </c>
      <c r="L658" s="35">
        <v>1</v>
      </c>
      <c r="M658" s="35">
        <f t="shared" si="114"/>
        <v>1</v>
      </c>
      <c r="N658" s="37"/>
      <c r="O658" s="38"/>
      <c r="P658" s="39">
        <v>0</v>
      </c>
      <c r="Q658" s="39"/>
      <c r="R658" s="54"/>
      <c r="S658" s="32">
        <f t="shared" si="111"/>
        <v>0</v>
      </c>
      <c r="T658" s="40">
        <f t="shared" si="112"/>
        <v>0</v>
      </c>
      <c r="U658" s="41">
        <f t="shared" si="113"/>
        <v>0</v>
      </c>
    </row>
    <row r="659" spans="1:21" ht="14.25">
      <c r="A659" s="14"/>
      <c r="B659" s="31" t="s">
        <v>19</v>
      </c>
      <c r="C659" s="32">
        <v>503224</v>
      </c>
      <c r="D659" s="191"/>
      <c r="E659" s="192"/>
      <c r="F659" s="33" t="s">
        <v>939</v>
      </c>
      <c r="G659" s="33" t="s">
        <v>941</v>
      </c>
      <c r="H659" s="44">
        <v>0.95</v>
      </c>
      <c r="I659" s="35" t="s">
        <v>24</v>
      </c>
      <c r="J659" s="36">
        <f>+H659/K660</f>
        <v>9.5000000000000001E-2</v>
      </c>
      <c r="K659" s="35">
        <v>1</v>
      </c>
      <c r="L659" s="35">
        <v>20</v>
      </c>
      <c r="M659" s="35">
        <f t="shared" si="114"/>
        <v>20</v>
      </c>
      <c r="N659" s="37"/>
      <c r="O659" s="38"/>
      <c r="P659" s="39">
        <v>0</v>
      </c>
      <c r="Q659" s="39"/>
      <c r="R659" s="54"/>
      <c r="S659" s="32">
        <f t="shared" si="111"/>
        <v>0</v>
      </c>
      <c r="T659" s="40">
        <f t="shared" si="112"/>
        <v>0</v>
      </c>
      <c r="U659" s="41">
        <f t="shared" si="113"/>
        <v>0</v>
      </c>
    </row>
    <row r="660" spans="1:21" ht="14.25">
      <c r="A660" s="14"/>
      <c r="B660" s="31" t="s">
        <v>19</v>
      </c>
      <c r="C660" s="32">
        <v>503224</v>
      </c>
      <c r="D660" s="191"/>
      <c r="E660" s="192"/>
      <c r="F660" s="33" t="s">
        <v>939</v>
      </c>
      <c r="G660" s="33" t="s">
        <v>942</v>
      </c>
      <c r="H660" s="44">
        <v>0.1</v>
      </c>
      <c r="I660" s="43" t="s">
        <v>27</v>
      </c>
      <c r="J660" s="36">
        <f t="shared" ref="J660:J662" si="115">+H660</f>
        <v>0.1</v>
      </c>
      <c r="K660" s="35">
        <v>10</v>
      </c>
      <c r="L660" s="35">
        <v>20</v>
      </c>
      <c r="M660" s="35">
        <f t="shared" si="114"/>
        <v>200</v>
      </c>
      <c r="N660" s="37"/>
      <c r="O660" s="38"/>
      <c r="P660" s="39">
        <v>0</v>
      </c>
      <c r="Q660" s="39"/>
      <c r="R660" s="54"/>
      <c r="S660" s="32">
        <f t="shared" si="111"/>
        <v>0</v>
      </c>
      <c r="T660" s="40">
        <f t="shared" si="112"/>
        <v>0</v>
      </c>
      <c r="U660" s="41">
        <f t="shared" si="113"/>
        <v>0</v>
      </c>
    </row>
    <row r="661" spans="1:21" ht="14.25">
      <c r="A661" s="14"/>
      <c r="B661" s="31" t="s">
        <v>19</v>
      </c>
      <c r="C661" s="32">
        <v>503224</v>
      </c>
      <c r="D661" s="191"/>
      <c r="E661" s="192"/>
      <c r="F661" s="33" t="s">
        <v>939</v>
      </c>
      <c r="G661" s="33" t="s">
        <v>943</v>
      </c>
      <c r="H661" s="44">
        <v>0.02</v>
      </c>
      <c r="I661" s="35" t="s">
        <v>451</v>
      </c>
      <c r="J661" s="36">
        <f t="shared" si="115"/>
        <v>0.02</v>
      </c>
      <c r="K661" s="35">
        <v>10</v>
      </c>
      <c r="L661" s="35">
        <v>20</v>
      </c>
      <c r="M661" s="35">
        <f t="shared" si="114"/>
        <v>200</v>
      </c>
      <c r="N661" s="37"/>
      <c r="O661" s="38"/>
      <c r="P661" s="39">
        <v>0</v>
      </c>
      <c r="Q661" s="39"/>
      <c r="R661" s="54"/>
      <c r="S661" s="32">
        <f t="shared" si="111"/>
        <v>0</v>
      </c>
      <c r="T661" s="40">
        <f t="shared" si="112"/>
        <v>0</v>
      </c>
      <c r="U661" s="41">
        <f t="shared" si="113"/>
        <v>0</v>
      </c>
    </row>
    <row r="662" spans="1:21" ht="14.25">
      <c r="A662" s="14"/>
      <c r="B662" s="31" t="s">
        <v>19</v>
      </c>
      <c r="C662" s="32">
        <v>503224</v>
      </c>
      <c r="D662" s="191"/>
      <c r="E662" s="192"/>
      <c r="F662" s="33" t="s">
        <v>939</v>
      </c>
      <c r="G662" s="33" t="s">
        <v>944</v>
      </c>
      <c r="H662" s="44"/>
      <c r="I662" s="35" t="s">
        <v>30</v>
      </c>
      <c r="J662" s="36">
        <f t="shared" si="115"/>
        <v>0</v>
      </c>
      <c r="K662" s="35">
        <v>10</v>
      </c>
      <c r="L662" s="35">
        <v>20</v>
      </c>
      <c r="M662" s="35">
        <f t="shared" si="114"/>
        <v>200</v>
      </c>
      <c r="N662" s="37"/>
      <c r="O662" s="38"/>
      <c r="P662" s="39">
        <v>0</v>
      </c>
      <c r="Q662" s="39"/>
      <c r="R662" s="54"/>
      <c r="S662" s="32">
        <f t="shared" si="111"/>
        <v>0</v>
      </c>
      <c r="T662" s="40">
        <f t="shared" si="112"/>
        <v>0</v>
      </c>
      <c r="U662" s="41">
        <f t="shared" si="113"/>
        <v>0</v>
      </c>
    </row>
    <row r="663" spans="1:21" ht="14.25">
      <c r="A663" s="14" t="s">
        <v>54</v>
      </c>
      <c r="B663" s="31" t="s">
        <v>19</v>
      </c>
      <c r="C663" s="32" t="s">
        <v>945</v>
      </c>
      <c r="D663" s="191">
        <v>4978446070016</v>
      </c>
      <c r="E663" s="216" t="s">
        <v>946</v>
      </c>
      <c r="F663" s="31" t="s">
        <v>947</v>
      </c>
      <c r="G663" s="31" t="s">
        <v>948</v>
      </c>
      <c r="H663" s="49">
        <v>6.23</v>
      </c>
      <c r="I663" s="35" t="s">
        <v>24</v>
      </c>
      <c r="J663" s="36">
        <f>+H663/M665</f>
        <v>2.1631944444444447E-2</v>
      </c>
      <c r="K663" s="35">
        <v>1</v>
      </c>
      <c r="L663" s="35">
        <v>1</v>
      </c>
      <c r="M663" s="35">
        <f t="shared" si="114"/>
        <v>1</v>
      </c>
      <c r="N663" s="37"/>
      <c r="O663" s="38"/>
      <c r="P663" s="39">
        <v>4</v>
      </c>
      <c r="Q663" s="39"/>
      <c r="R663" s="54"/>
      <c r="S663" s="32">
        <f t="shared" si="111"/>
        <v>0</v>
      </c>
      <c r="T663" s="40">
        <f t="shared" si="112"/>
        <v>0</v>
      </c>
      <c r="U663" s="41">
        <f t="shared" si="113"/>
        <v>4</v>
      </c>
    </row>
    <row r="664" spans="1:21" ht="14.25">
      <c r="A664" s="14" t="s">
        <v>54</v>
      </c>
      <c r="B664" s="31" t="s">
        <v>19</v>
      </c>
      <c r="C664" s="32" t="s">
        <v>945</v>
      </c>
      <c r="D664" s="191"/>
      <c r="E664" s="216"/>
      <c r="F664" s="31" t="s">
        <v>947</v>
      </c>
      <c r="G664" s="31" t="s">
        <v>949</v>
      </c>
      <c r="H664" s="34">
        <v>0.75</v>
      </c>
      <c r="I664" s="35" t="s">
        <v>24</v>
      </c>
      <c r="J664" s="36">
        <f>+H664/K665</f>
        <v>6.25E-2</v>
      </c>
      <c r="K664" s="35">
        <v>1</v>
      </c>
      <c r="L664" s="35">
        <v>24</v>
      </c>
      <c r="M664" s="35">
        <f t="shared" si="114"/>
        <v>24</v>
      </c>
      <c r="N664" s="37"/>
      <c r="O664" s="38"/>
      <c r="P664" s="39">
        <v>114</v>
      </c>
      <c r="Q664" s="39"/>
      <c r="R664" s="54"/>
      <c r="S664" s="32">
        <f t="shared" si="111"/>
        <v>0</v>
      </c>
      <c r="T664" s="40">
        <f t="shared" si="112"/>
        <v>0</v>
      </c>
      <c r="U664" s="41">
        <f t="shared" si="113"/>
        <v>114</v>
      </c>
    </row>
    <row r="665" spans="1:21" ht="14.25">
      <c r="A665" s="14" t="s">
        <v>54</v>
      </c>
      <c r="B665" s="31" t="s">
        <v>19</v>
      </c>
      <c r="C665" s="32" t="s">
        <v>945</v>
      </c>
      <c r="D665" s="191"/>
      <c r="E665" s="216"/>
      <c r="F665" s="31" t="s">
        <v>947</v>
      </c>
      <c r="G665" s="31" t="s">
        <v>950</v>
      </c>
      <c r="H665" s="42">
        <v>0.15</v>
      </c>
      <c r="I665" s="40" t="s">
        <v>147</v>
      </c>
      <c r="J665" s="67">
        <f>+H665</f>
        <v>0.15</v>
      </c>
      <c r="K665" s="35">
        <v>12</v>
      </c>
      <c r="L665" s="35">
        <v>24</v>
      </c>
      <c r="M665" s="35">
        <f t="shared" si="114"/>
        <v>288</v>
      </c>
      <c r="N665" s="37"/>
      <c r="O665" s="38"/>
      <c r="P665" s="39">
        <v>1400</v>
      </c>
      <c r="Q665" s="39"/>
      <c r="R665" s="54"/>
      <c r="S665" s="32">
        <f t="shared" si="111"/>
        <v>0</v>
      </c>
      <c r="T665" s="40">
        <f t="shared" si="112"/>
        <v>0</v>
      </c>
      <c r="U665" s="41">
        <f t="shared" si="113"/>
        <v>1400</v>
      </c>
    </row>
    <row r="666" spans="1:21" ht="14.25">
      <c r="A666" s="14" t="s">
        <v>54</v>
      </c>
      <c r="B666" s="31" t="s">
        <v>19</v>
      </c>
      <c r="C666" s="32" t="s">
        <v>945</v>
      </c>
      <c r="D666" s="191"/>
      <c r="E666" s="216"/>
      <c r="F666" s="31" t="s">
        <v>947</v>
      </c>
      <c r="G666" s="31" t="s">
        <v>951</v>
      </c>
      <c r="H666" s="44"/>
      <c r="I666" s="40" t="s">
        <v>30</v>
      </c>
      <c r="J666" s="67">
        <f t="shared" ref="J666:J674" si="116">96/288*H666</f>
        <v>0</v>
      </c>
      <c r="K666" s="35">
        <v>4</v>
      </c>
      <c r="L666" s="35">
        <v>24</v>
      </c>
      <c r="M666" s="35">
        <f t="shared" si="114"/>
        <v>96</v>
      </c>
      <c r="N666" s="37"/>
      <c r="O666" s="38"/>
      <c r="P666" s="39">
        <v>0</v>
      </c>
      <c r="Q666" s="39"/>
      <c r="R666" s="54"/>
      <c r="S666" s="32">
        <f t="shared" si="111"/>
        <v>0</v>
      </c>
      <c r="T666" s="40">
        <f t="shared" si="112"/>
        <v>0</v>
      </c>
      <c r="U666" s="41">
        <f t="shared" si="113"/>
        <v>0</v>
      </c>
    </row>
    <row r="667" spans="1:21" ht="14.25">
      <c r="A667" s="14" t="s">
        <v>54</v>
      </c>
      <c r="B667" s="31" t="s">
        <v>19</v>
      </c>
      <c r="C667" s="32" t="s">
        <v>945</v>
      </c>
      <c r="D667" s="191"/>
      <c r="E667" s="216"/>
      <c r="F667" s="31" t="s">
        <v>947</v>
      </c>
      <c r="G667" s="31" t="s">
        <v>952</v>
      </c>
      <c r="H667" s="44"/>
      <c r="I667" s="40" t="s">
        <v>30</v>
      </c>
      <c r="J667" s="67">
        <f t="shared" si="116"/>
        <v>0</v>
      </c>
      <c r="K667" s="35">
        <v>4</v>
      </c>
      <c r="L667" s="35">
        <v>24</v>
      </c>
      <c r="M667" s="35">
        <f t="shared" si="114"/>
        <v>96</v>
      </c>
      <c r="N667" s="37"/>
      <c r="O667" s="38"/>
      <c r="P667" s="39">
        <v>0</v>
      </c>
      <c r="Q667" s="39"/>
      <c r="R667" s="54"/>
      <c r="S667" s="32">
        <f t="shared" si="111"/>
        <v>0</v>
      </c>
      <c r="T667" s="40">
        <f t="shared" si="112"/>
        <v>0</v>
      </c>
      <c r="U667" s="41">
        <f t="shared" si="113"/>
        <v>0</v>
      </c>
    </row>
    <row r="668" spans="1:21" ht="14.25">
      <c r="A668" s="14" t="s">
        <v>54</v>
      </c>
      <c r="B668" s="31" t="s">
        <v>19</v>
      </c>
      <c r="C668" s="32" t="s">
        <v>945</v>
      </c>
      <c r="D668" s="191"/>
      <c r="E668" s="216"/>
      <c r="F668" s="31" t="s">
        <v>947</v>
      </c>
      <c r="G668" s="31" t="s">
        <v>953</v>
      </c>
      <c r="H668" s="44"/>
      <c r="I668" s="40" t="s">
        <v>30</v>
      </c>
      <c r="J668" s="67">
        <f t="shared" si="116"/>
        <v>0</v>
      </c>
      <c r="K668" s="35">
        <v>4</v>
      </c>
      <c r="L668" s="35">
        <v>24</v>
      </c>
      <c r="M668" s="35">
        <f t="shared" si="114"/>
        <v>96</v>
      </c>
      <c r="N668" s="37"/>
      <c r="O668" s="38"/>
      <c r="P668" s="39">
        <v>0</v>
      </c>
      <c r="Q668" s="39"/>
      <c r="R668" s="54"/>
      <c r="S668" s="32">
        <f t="shared" si="111"/>
        <v>0</v>
      </c>
      <c r="T668" s="40">
        <f t="shared" si="112"/>
        <v>0</v>
      </c>
      <c r="U668" s="41">
        <f t="shared" si="113"/>
        <v>0</v>
      </c>
    </row>
    <row r="669" spans="1:21" ht="14.25">
      <c r="A669" s="14" t="s">
        <v>54</v>
      </c>
      <c r="B669" s="31" t="s">
        <v>19</v>
      </c>
      <c r="C669" s="32" t="s">
        <v>945</v>
      </c>
      <c r="D669" s="191"/>
      <c r="E669" s="216"/>
      <c r="F669" s="31" t="s">
        <v>947</v>
      </c>
      <c r="G669" s="31" t="s">
        <v>954</v>
      </c>
      <c r="H669" s="44"/>
      <c r="I669" s="40" t="s">
        <v>30</v>
      </c>
      <c r="J669" s="67">
        <f t="shared" si="116"/>
        <v>0</v>
      </c>
      <c r="K669" s="35">
        <v>4</v>
      </c>
      <c r="L669" s="35">
        <v>24</v>
      </c>
      <c r="M669" s="35">
        <f t="shared" si="114"/>
        <v>96</v>
      </c>
      <c r="N669" s="37"/>
      <c r="O669" s="38"/>
      <c r="P669" s="39">
        <v>0</v>
      </c>
      <c r="Q669" s="39"/>
      <c r="R669" s="54"/>
      <c r="S669" s="32">
        <f t="shared" si="111"/>
        <v>0</v>
      </c>
      <c r="T669" s="40">
        <f t="shared" si="112"/>
        <v>0</v>
      </c>
      <c r="U669" s="41">
        <f t="shared" si="113"/>
        <v>0</v>
      </c>
    </row>
    <row r="670" spans="1:21" ht="14.25">
      <c r="A670" s="14" t="s">
        <v>54</v>
      </c>
      <c r="B670" s="31" t="s">
        <v>19</v>
      </c>
      <c r="C670" s="32" t="s">
        <v>945</v>
      </c>
      <c r="D670" s="191"/>
      <c r="E670" s="216"/>
      <c r="F670" s="31" t="s">
        <v>947</v>
      </c>
      <c r="G670" s="31" t="s">
        <v>955</v>
      </c>
      <c r="H670" s="44"/>
      <c r="I670" s="40" t="s">
        <v>30</v>
      </c>
      <c r="J670" s="67">
        <f t="shared" si="116"/>
        <v>0</v>
      </c>
      <c r="K670" s="35">
        <v>4</v>
      </c>
      <c r="L670" s="35">
        <v>24</v>
      </c>
      <c r="M670" s="35">
        <f t="shared" si="114"/>
        <v>96</v>
      </c>
      <c r="N670" s="37"/>
      <c r="O670" s="38"/>
      <c r="P670" s="39">
        <v>0</v>
      </c>
      <c r="Q670" s="39"/>
      <c r="R670" s="54"/>
      <c r="S670" s="32">
        <f t="shared" si="111"/>
        <v>0</v>
      </c>
      <c r="T670" s="40">
        <f t="shared" si="112"/>
        <v>0</v>
      </c>
      <c r="U670" s="41">
        <f t="shared" si="113"/>
        <v>0</v>
      </c>
    </row>
    <row r="671" spans="1:21" ht="14.25">
      <c r="A671" s="14" t="s">
        <v>54</v>
      </c>
      <c r="B671" s="31" t="s">
        <v>19</v>
      </c>
      <c r="C671" s="32" t="s">
        <v>945</v>
      </c>
      <c r="D671" s="191"/>
      <c r="E671" s="216"/>
      <c r="F671" s="31" t="s">
        <v>947</v>
      </c>
      <c r="G671" s="31" t="s">
        <v>956</v>
      </c>
      <c r="H671" s="44"/>
      <c r="I671" s="40" t="s">
        <v>30</v>
      </c>
      <c r="J671" s="67">
        <f t="shared" si="116"/>
        <v>0</v>
      </c>
      <c r="K671" s="35">
        <v>4</v>
      </c>
      <c r="L671" s="35">
        <v>24</v>
      </c>
      <c r="M671" s="35">
        <f t="shared" si="114"/>
        <v>96</v>
      </c>
      <c r="N671" s="37"/>
      <c r="O671" s="38"/>
      <c r="P671" s="39">
        <v>0</v>
      </c>
      <c r="Q671" s="39"/>
      <c r="R671" s="54"/>
      <c r="S671" s="32">
        <f t="shared" si="111"/>
        <v>0</v>
      </c>
      <c r="T671" s="40">
        <f t="shared" si="112"/>
        <v>0</v>
      </c>
      <c r="U671" s="41">
        <f t="shared" si="113"/>
        <v>0</v>
      </c>
    </row>
    <row r="672" spans="1:21" ht="14.25">
      <c r="A672" s="14" t="s">
        <v>54</v>
      </c>
      <c r="B672" s="31" t="s">
        <v>19</v>
      </c>
      <c r="C672" s="32" t="s">
        <v>945</v>
      </c>
      <c r="D672" s="191"/>
      <c r="E672" s="216"/>
      <c r="F672" s="31" t="s">
        <v>947</v>
      </c>
      <c r="G672" s="31" t="s">
        <v>957</v>
      </c>
      <c r="H672" s="44"/>
      <c r="I672" s="40" t="s">
        <v>30</v>
      </c>
      <c r="J672" s="67">
        <f t="shared" si="116"/>
        <v>0</v>
      </c>
      <c r="K672" s="35">
        <v>4</v>
      </c>
      <c r="L672" s="35">
        <v>24</v>
      </c>
      <c r="M672" s="35">
        <f t="shared" si="114"/>
        <v>96</v>
      </c>
      <c r="N672" s="37"/>
      <c r="O672" s="38"/>
      <c r="P672" s="39">
        <v>0</v>
      </c>
      <c r="Q672" s="39"/>
      <c r="R672" s="54"/>
      <c r="S672" s="32">
        <f t="shared" si="111"/>
        <v>0</v>
      </c>
      <c r="T672" s="40">
        <f t="shared" si="112"/>
        <v>0</v>
      </c>
      <c r="U672" s="41">
        <f t="shared" si="113"/>
        <v>0</v>
      </c>
    </row>
    <row r="673" spans="1:21" ht="14.25">
      <c r="A673" s="14" t="s">
        <v>54</v>
      </c>
      <c r="B673" s="31" t="s">
        <v>19</v>
      </c>
      <c r="C673" s="32" t="s">
        <v>945</v>
      </c>
      <c r="D673" s="191"/>
      <c r="E673" s="216"/>
      <c r="F673" s="31" t="s">
        <v>947</v>
      </c>
      <c r="G673" s="31" t="s">
        <v>958</v>
      </c>
      <c r="H673" s="44"/>
      <c r="I673" s="40" t="s">
        <v>30</v>
      </c>
      <c r="J673" s="67">
        <f t="shared" si="116"/>
        <v>0</v>
      </c>
      <c r="K673" s="35">
        <v>4</v>
      </c>
      <c r="L673" s="35">
        <v>24</v>
      </c>
      <c r="M673" s="35">
        <f t="shared" si="114"/>
        <v>96</v>
      </c>
      <c r="N673" s="37"/>
      <c r="O673" s="38"/>
      <c r="P673" s="39">
        <v>0</v>
      </c>
      <c r="Q673" s="39"/>
      <c r="R673" s="54"/>
      <c r="S673" s="32">
        <f t="shared" si="111"/>
        <v>0</v>
      </c>
      <c r="T673" s="40">
        <f t="shared" si="112"/>
        <v>0</v>
      </c>
      <c r="U673" s="41">
        <f t="shared" si="113"/>
        <v>0</v>
      </c>
    </row>
    <row r="674" spans="1:21" ht="14.25">
      <c r="A674" s="14" t="s">
        <v>54</v>
      </c>
      <c r="B674" s="31" t="s">
        <v>19</v>
      </c>
      <c r="C674" s="32" t="s">
        <v>945</v>
      </c>
      <c r="D674" s="191"/>
      <c r="E674" s="216"/>
      <c r="F674" s="31" t="s">
        <v>947</v>
      </c>
      <c r="G674" s="31" t="s">
        <v>959</v>
      </c>
      <c r="H674" s="44"/>
      <c r="I674" s="40" t="s">
        <v>30</v>
      </c>
      <c r="J674" s="67">
        <f t="shared" si="116"/>
        <v>0</v>
      </c>
      <c r="K674" s="35">
        <v>4</v>
      </c>
      <c r="L674" s="35">
        <v>24</v>
      </c>
      <c r="M674" s="35">
        <f t="shared" si="114"/>
        <v>96</v>
      </c>
      <c r="N674" s="37"/>
      <c r="O674" s="38"/>
      <c r="P674" s="39">
        <v>0</v>
      </c>
      <c r="Q674" s="39"/>
      <c r="R674" s="54"/>
      <c r="S674" s="32">
        <f t="shared" si="111"/>
        <v>0</v>
      </c>
      <c r="T674" s="40">
        <f t="shared" si="112"/>
        <v>0</v>
      </c>
      <c r="U674" s="41">
        <f t="shared" si="113"/>
        <v>0</v>
      </c>
    </row>
    <row r="675" spans="1:21" ht="14.25">
      <c r="A675" s="14" t="s">
        <v>54</v>
      </c>
      <c r="B675" s="31" t="s">
        <v>19</v>
      </c>
      <c r="C675" s="32" t="s">
        <v>960</v>
      </c>
      <c r="D675" s="191">
        <v>4978446070023</v>
      </c>
      <c r="E675" s="216" t="s">
        <v>961</v>
      </c>
      <c r="F675" s="31" t="s">
        <v>947</v>
      </c>
      <c r="G675" s="31" t="s">
        <v>962</v>
      </c>
      <c r="H675" s="49">
        <v>6.23</v>
      </c>
      <c r="I675" s="35" t="s">
        <v>24</v>
      </c>
      <c r="J675" s="36">
        <f>+H675/M677</f>
        <v>2.1631944444444447E-2</v>
      </c>
      <c r="K675" s="35">
        <v>1</v>
      </c>
      <c r="L675" s="35">
        <v>1</v>
      </c>
      <c r="M675" s="35">
        <f t="shared" si="114"/>
        <v>1</v>
      </c>
      <c r="N675" s="37"/>
      <c r="O675" s="38"/>
      <c r="P675" s="39">
        <v>0</v>
      </c>
      <c r="Q675" s="39"/>
      <c r="R675" s="54"/>
      <c r="S675" s="32">
        <f t="shared" si="111"/>
        <v>0</v>
      </c>
      <c r="T675" s="40">
        <f t="shared" si="112"/>
        <v>0</v>
      </c>
      <c r="U675" s="41">
        <f t="shared" si="113"/>
        <v>0</v>
      </c>
    </row>
    <row r="676" spans="1:21" ht="14.25">
      <c r="A676" s="14" t="s">
        <v>54</v>
      </c>
      <c r="B676" s="31" t="s">
        <v>19</v>
      </c>
      <c r="C676" s="32" t="s">
        <v>960</v>
      </c>
      <c r="D676" s="191"/>
      <c r="E676" s="216"/>
      <c r="F676" s="31" t="s">
        <v>947</v>
      </c>
      <c r="G676" s="31" t="s">
        <v>963</v>
      </c>
      <c r="H676" s="34">
        <v>1.04</v>
      </c>
      <c r="I676" s="35" t="s">
        <v>24</v>
      </c>
      <c r="J676" s="36">
        <f>+H676/K677</f>
        <v>8.666666666666667E-2</v>
      </c>
      <c r="K676" s="35">
        <v>1</v>
      </c>
      <c r="L676" s="35">
        <v>24</v>
      </c>
      <c r="M676" s="35">
        <f t="shared" si="114"/>
        <v>24</v>
      </c>
      <c r="N676" s="37"/>
      <c r="O676" s="38"/>
      <c r="P676" s="39">
        <v>0</v>
      </c>
      <c r="Q676" s="39"/>
      <c r="R676" s="54"/>
      <c r="S676" s="32">
        <f t="shared" si="111"/>
        <v>0</v>
      </c>
      <c r="T676" s="40">
        <f t="shared" si="112"/>
        <v>0</v>
      </c>
      <c r="U676" s="41">
        <f t="shared" si="113"/>
        <v>0</v>
      </c>
    </row>
    <row r="677" spans="1:21" ht="14.25">
      <c r="A677" s="14" t="s">
        <v>54</v>
      </c>
      <c r="B677" s="31" t="s">
        <v>19</v>
      </c>
      <c r="C677" s="32" t="s">
        <v>960</v>
      </c>
      <c r="D677" s="191"/>
      <c r="E677" s="216"/>
      <c r="F677" s="31" t="s">
        <v>947</v>
      </c>
      <c r="G677" s="31" t="s">
        <v>964</v>
      </c>
      <c r="H677" s="42">
        <v>0.15</v>
      </c>
      <c r="I677" s="40" t="s">
        <v>147</v>
      </c>
      <c r="J677" s="67">
        <f>+H677</f>
        <v>0.15</v>
      </c>
      <c r="K677" s="35">
        <v>12</v>
      </c>
      <c r="L677" s="35">
        <v>24</v>
      </c>
      <c r="M677" s="35">
        <f t="shared" si="114"/>
        <v>288</v>
      </c>
      <c r="N677" s="37"/>
      <c r="O677" s="38"/>
      <c r="P677" s="39">
        <v>0</v>
      </c>
      <c r="Q677" s="39"/>
      <c r="R677" s="54"/>
      <c r="S677" s="32">
        <f t="shared" si="111"/>
        <v>0</v>
      </c>
      <c r="T677" s="40">
        <f t="shared" si="112"/>
        <v>0</v>
      </c>
      <c r="U677" s="41">
        <f t="shared" si="113"/>
        <v>0</v>
      </c>
    </row>
    <row r="678" spans="1:21" ht="14.25">
      <c r="A678" s="14" t="s">
        <v>54</v>
      </c>
      <c r="B678" s="31" t="s">
        <v>19</v>
      </c>
      <c r="C678" s="32" t="s">
        <v>960</v>
      </c>
      <c r="D678" s="191"/>
      <c r="E678" s="216"/>
      <c r="F678" s="31" t="s">
        <v>947</v>
      </c>
      <c r="G678" s="78" t="s">
        <v>965</v>
      </c>
      <c r="H678" s="44"/>
      <c r="I678" s="40" t="s">
        <v>30</v>
      </c>
      <c r="J678" s="67">
        <f t="shared" ref="J678:J683" si="117">96/288*H678</f>
        <v>0</v>
      </c>
      <c r="K678" s="35">
        <v>4</v>
      </c>
      <c r="L678" s="35">
        <v>24</v>
      </c>
      <c r="M678" s="35">
        <f t="shared" si="114"/>
        <v>96</v>
      </c>
      <c r="N678" s="37"/>
      <c r="O678" s="38"/>
      <c r="P678" s="39">
        <v>0</v>
      </c>
      <c r="Q678" s="39"/>
      <c r="R678" s="54"/>
      <c r="S678" s="32">
        <f t="shared" si="111"/>
        <v>0</v>
      </c>
      <c r="T678" s="40">
        <f t="shared" si="112"/>
        <v>0</v>
      </c>
      <c r="U678" s="41">
        <f t="shared" si="113"/>
        <v>0</v>
      </c>
    </row>
    <row r="679" spans="1:21" ht="14.25">
      <c r="A679" s="14" t="s">
        <v>54</v>
      </c>
      <c r="B679" s="31" t="s">
        <v>19</v>
      </c>
      <c r="C679" s="32" t="s">
        <v>960</v>
      </c>
      <c r="D679" s="191"/>
      <c r="E679" s="216"/>
      <c r="F679" s="31" t="s">
        <v>947</v>
      </c>
      <c r="G679" s="78" t="s">
        <v>966</v>
      </c>
      <c r="H679" s="44"/>
      <c r="I679" s="40" t="s">
        <v>30</v>
      </c>
      <c r="J679" s="67">
        <f t="shared" si="117"/>
        <v>0</v>
      </c>
      <c r="K679" s="35">
        <v>4</v>
      </c>
      <c r="L679" s="35">
        <v>24</v>
      </c>
      <c r="M679" s="35">
        <f t="shared" si="114"/>
        <v>96</v>
      </c>
      <c r="N679" s="37"/>
      <c r="O679" s="38"/>
      <c r="P679" s="39">
        <v>0</v>
      </c>
      <c r="Q679" s="39"/>
      <c r="R679" s="54"/>
      <c r="S679" s="32">
        <f t="shared" si="111"/>
        <v>0</v>
      </c>
      <c r="T679" s="40">
        <f t="shared" si="112"/>
        <v>0</v>
      </c>
      <c r="U679" s="41">
        <f t="shared" si="113"/>
        <v>0</v>
      </c>
    </row>
    <row r="680" spans="1:21" ht="14.25">
      <c r="A680" s="14" t="s">
        <v>54</v>
      </c>
      <c r="B680" s="31" t="s">
        <v>19</v>
      </c>
      <c r="C680" s="32" t="s">
        <v>960</v>
      </c>
      <c r="D680" s="191"/>
      <c r="E680" s="216"/>
      <c r="F680" s="31" t="s">
        <v>947</v>
      </c>
      <c r="G680" s="78" t="s">
        <v>967</v>
      </c>
      <c r="H680" s="44"/>
      <c r="I680" s="40" t="s">
        <v>30</v>
      </c>
      <c r="J680" s="67">
        <f t="shared" si="117"/>
        <v>0</v>
      </c>
      <c r="K680" s="35">
        <v>4</v>
      </c>
      <c r="L680" s="35">
        <v>24</v>
      </c>
      <c r="M680" s="35">
        <f t="shared" si="114"/>
        <v>96</v>
      </c>
      <c r="N680" s="37"/>
      <c r="O680" s="38"/>
      <c r="P680" s="39">
        <v>0</v>
      </c>
      <c r="Q680" s="39"/>
      <c r="R680" s="54"/>
      <c r="S680" s="32">
        <f t="shared" si="111"/>
        <v>0</v>
      </c>
      <c r="T680" s="40">
        <f t="shared" si="112"/>
        <v>0</v>
      </c>
      <c r="U680" s="41">
        <f t="shared" si="113"/>
        <v>0</v>
      </c>
    </row>
    <row r="681" spans="1:21" ht="14.25">
      <c r="A681" s="14" t="s">
        <v>54</v>
      </c>
      <c r="B681" s="31" t="s">
        <v>19</v>
      </c>
      <c r="C681" s="32" t="s">
        <v>960</v>
      </c>
      <c r="D681" s="191"/>
      <c r="E681" s="216"/>
      <c r="F681" s="31" t="s">
        <v>947</v>
      </c>
      <c r="G681" s="78" t="s">
        <v>968</v>
      </c>
      <c r="H681" s="44"/>
      <c r="I681" s="40" t="s">
        <v>30</v>
      </c>
      <c r="J681" s="67">
        <f t="shared" si="117"/>
        <v>0</v>
      </c>
      <c r="K681" s="35">
        <v>4</v>
      </c>
      <c r="L681" s="35">
        <v>24</v>
      </c>
      <c r="M681" s="35">
        <f t="shared" si="114"/>
        <v>96</v>
      </c>
      <c r="N681" s="37"/>
      <c r="O681" s="38"/>
      <c r="P681" s="39">
        <v>0</v>
      </c>
      <c r="Q681" s="39"/>
      <c r="R681" s="54"/>
      <c r="S681" s="32">
        <f t="shared" si="111"/>
        <v>0</v>
      </c>
      <c r="T681" s="40">
        <f t="shared" si="112"/>
        <v>0</v>
      </c>
      <c r="U681" s="41">
        <f t="shared" si="113"/>
        <v>0</v>
      </c>
    </row>
    <row r="682" spans="1:21" ht="14.25">
      <c r="A682" s="14" t="s">
        <v>54</v>
      </c>
      <c r="B682" s="31" t="s">
        <v>19</v>
      </c>
      <c r="C682" s="32" t="s">
        <v>960</v>
      </c>
      <c r="D682" s="191"/>
      <c r="E682" s="216"/>
      <c r="F682" s="31" t="s">
        <v>947</v>
      </c>
      <c r="G682" s="78" t="s">
        <v>969</v>
      </c>
      <c r="H682" s="44"/>
      <c r="I682" s="40" t="s">
        <v>30</v>
      </c>
      <c r="J682" s="67">
        <f t="shared" si="117"/>
        <v>0</v>
      </c>
      <c r="K682" s="35">
        <v>4</v>
      </c>
      <c r="L682" s="35">
        <v>24</v>
      </c>
      <c r="M682" s="35">
        <f t="shared" si="114"/>
        <v>96</v>
      </c>
      <c r="N682" s="37"/>
      <c r="O682" s="38"/>
      <c r="P682" s="39">
        <v>0</v>
      </c>
      <c r="Q682" s="39"/>
      <c r="R682" s="54"/>
      <c r="S682" s="32">
        <f t="shared" si="111"/>
        <v>0</v>
      </c>
      <c r="T682" s="40">
        <f t="shared" si="112"/>
        <v>0</v>
      </c>
      <c r="U682" s="41">
        <f t="shared" si="113"/>
        <v>0</v>
      </c>
    </row>
    <row r="683" spans="1:21" ht="14.25">
      <c r="A683" s="14" t="s">
        <v>54</v>
      </c>
      <c r="B683" s="31" t="s">
        <v>19</v>
      </c>
      <c r="C683" s="32" t="s">
        <v>960</v>
      </c>
      <c r="D683" s="191"/>
      <c r="E683" s="216"/>
      <c r="F683" s="31" t="s">
        <v>947</v>
      </c>
      <c r="G683" s="78" t="s">
        <v>970</v>
      </c>
      <c r="H683" s="44"/>
      <c r="I683" s="40" t="s">
        <v>30</v>
      </c>
      <c r="J683" s="67">
        <f t="shared" si="117"/>
        <v>0</v>
      </c>
      <c r="K683" s="35">
        <v>4</v>
      </c>
      <c r="L683" s="35">
        <v>24</v>
      </c>
      <c r="M683" s="35">
        <f t="shared" si="114"/>
        <v>96</v>
      </c>
      <c r="N683" s="37"/>
      <c r="O683" s="38"/>
      <c r="P683" s="39">
        <v>0</v>
      </c>
      <c r="Q683" s="39"/>
      <c r="R683" s="54"/>
      <c r="S683" s="32">
        <f t="shared" si="111"/>
        <v>0</v>
      </c>
      <c r="T683" s="40">
        <f t="shared" si="112"/>
        <v>0</v>
      </c>
      <c r="U683" s="41">
        <f t="shared" si="113"/>
        <v>0</v>
      </c>
    </row>
    <row r="684" spans="1:21" ht="14.25">
      <c r="A684" s="14" t="s">
        <v>131</v>
      </c>
      <c r="B684" s="46" t="s">
        <v>55</v>
      </c>
      <c r="C684" s="55" t="s">
        <v>971</v>
      </c>
      <c r="D684" s="29">
        <v>4984343703117</v>
      </c>
      <c r="E684" s="31" t="s">
        <v>972</v>
      </c>
      <c r="F684" s="31" t="s">
        <v>973</v>
      </c>
      <c r="G684" s="31" t="s">
        <v>974</v>
      </c>
      <c r="H684" s="42">
        <v>0.14000000000000001</v>
      </c>
      <c r="I684" s="40" t="s">
        <v>147</v>
      </c>
      <c r="J684" s="67"/>
      <c r="K684" s="35">
        <v>20</v>
      </c>
      <c r="L684" s="35">
        <v>6</v>
      </c>
      <c r="M684" s="35">
        <f t="shared" si="114"/>
        <v>120</v>
      </c>
      <c r="N684" s="37"/>
      <c r="O684" s="38"/>
      <c r="P684" s="39">
        <v>0</v>
      </c>
      <c r="Q684" s="39"/>
      <c r="R684" s="54"/>
      <c r="S684" s="32">
        <f t="shared" si="111"/>
        <v>0</v>
      </c>
      <c r="T684" s="40">
        <f t="shared" si="112"/>
        <v>0</v>
      </c>
      <c r="U684" s="41">
        <f t="shared" si="113"/>
        <v>0</v>
      </c>
    </row>
    <row r="685" spans="1:21" ht="14.25">
      <c r="A685" s="14" t="s">
        <v>131</v>
      </c>
      <c r="B685" s="46" t="s">
        <v>55</v>
      </c>
      <c r="C685" s="55" t="s">
        <v>971</v>
      </c>
      <c r="D685" s="29">
        <v>4984343703117</v>
      </c>
      <c r="E685" s="31" t="s">
        <v>972</v>
      </c>
      <c r="F685" s="31" t="s">
        <v>973</v>
      </c>
      <c r="G685" s="31" t="s">
        <v>975</v>
      </c>
      <c r="H685" s="44"/>
      <c r="I685" s="40"/>
      <c r="J685" s="67" t="s">
        <v>976</v>
      </c>
      <c r="K685" s="35">
        <v>1</v>
      </c>
      <c r="L685" s="35">
        <v>6</v>
      </c>
      <c r="M685" s="35">
        <f t="shared" si="114"/>
        <v>6</v>
      </c>
      <c r="N685" s="37"/>
      <c r="O685" s="38"/>
      <c r="P685" s="39">
        <v>0</v>
      </c>
      <c r="Q685" s="39"/>
      <c r="R685" s="54"/>
      <c r="S685" s="32">
        <f t="shared" si="111"/>
        <v>0</v>
      </c>
      <c r="T685" s="40">
        <f t="shared" si="112"/>
        <v>0</v>
      </c>
      <c r="U685" s="41">
        <f t="shared" si="113"/>
        <v>0</v>
      </c>
    </row>
    <row r="686" spans="1:21" ht="14.25">
      <c r="A686" s="14" t="s">
        <v>131</v>
      </c>
      <c r="B686" s="46" t="s">
        <v>55</v>
      </c>
      <c r="C686" s="55" t="s">
        <v>971</v>
      </c>
      <c r="D686" s="29">
        <v>4984343703117</v>
      </c>
      <c r="E686" s="31" t="s">
        <v>972</v>
      </c>
      <c r="F686" s="31" t="s">
        <v>973</v>
      </c>
      <c r="G686" s="31" t="s">
        <v>977</v>
      </c>
      <c r="H686" s="44"/>
      <c r="I686" s="40"/>
      <c r="J686" s="67" t="s">
        <v>976</v>
      </c>
      <c r="K686" s="35">
        <v>1</v>
      </c>
      <c r="L686" s="35">
        <v>6</v>
      </c>
      <c r="M686" s="35">
        <f t="shared" si="114"/>
        <v>6</v>
      </c>
      <c r="N686" s="37"/>
      <c r="O686" s="38"/>
      <c r="P686" s="39">
        <v>0</v>
      </c>
      <c r="Q686" s="39"/>
      <c r="R686" s="54"/>
      <c r="S686" s="32">
        <f t="shared" si="111"/>
        <v>0</v>
      </c>
      <c r="T686" s="40">
        <f t="shared" si="112"/>
        <v>0</v>
      </c>
      <c r="U686" s="41">
        <f t="shared" si="113"/>
        <v>0</v>
      </c>
    </row>
    <row r="687" spans="1:21" ht="14.25">
      <c r="A687" s="14" t="s">
        <v>131</v>
      </c>
      <c r="B687" s="46" t="s">
        <v>55</v>
      </c>
      <c r="C687" s="55" t="s">
        <v>971</v>
      </c>
      <c r="D687" s="29">
        <v>4984343703117</v>
      </c>
      <c r="E687" s="31" t="s">
        <v>972</v>
      </c>
      <c r="F687" s="31" t="s">
        <v>973</v>
      </c>
      <c r="G687" s="31" t="s">
        <v>978</v>
      </c>
      <c r="H687" s="44"/>
      <c r="I687" s="35" t="s">
        <v>24</v>
      </c>
      <c r="J687" s="67" t="s">
        <v>976</v>
      </c>
      <c r="K687" s="35">
        <v>1</v>
      </c>
      <c r="L687" s="35">
        <v>1</v>
      </c>
      <c r="M687" s="35">
        <f t="shared" si="114"/>
        <v>1</v>
      </c>
      <c r="N687" s="37"/>
      <c r="O687" s="38"/>
      <c r="P687" s="39">
        <v>0</v>
      </c>
      <c r="Q687" s="39"/>
      <c r="R687" s="54"/>
      <c r="S687" s="32">
        <f t="shared" si="111"/>
        <v>0</v>
      </c>
      <c r="T687" s="40">
        <f t="shared" si="112"/>
        <v>0</v>
      </c>
      <c r="U687" s="41">
        <f t="shared" si="113"/>
        <v>0</v>
      </c>
    </row>
    <row r="688" spans="1:21" ht="14.25">
      <c r="A688" s="14" t="s">
        <v>131</v>
      </c>
      <c r="B688" s="46" t="s">
        <v>55</v>
      </c>
      <c r="C688" s="55" t="s">
        <v>979</v>
      </c>
      <c r="D688" s="191">
        <v>4984343703124</v>
      </c>
      <c r="E688" s="190" t="s">
        <v>980</v>
      </c>
      <c r="F688" s="31" t="s">
        <v>981</v>
      </c>
      <c r="G688" s="31" t="s">
        <v>982</v>
      </c>
      <c r="H688" s="42">
        <v>0.14499999999999999</v>
      </c>
      <c r="I688" s="40" t="s">
        <v>27</v>
      </c>
      <c r="J688" s="67">
        <f>+H688</f>
        <v>0.14499999999999999</v>
      </c>
      <c r="K688" s="35">
        <v>20</v>
      </c>
      <c r="L688" s="35">
        <v>6</v>
      </c>
      <c r="M688" s="35">
        <f t="shared" si="114"/>
        <v>120</v>
      </c>
      <c r="N688" s="37"/>
      <c r="O688" s="38"/>
      <c r="P688" s="39">
        <v>8820</v>
      </c>
      <c r="Q688" s="39"/>
      <c r="R688" s="54"/>
      <c r="S688" s="32">
        <f t="shared" si="111"/>
        <v>0</v>
      </c>
      <c r="T688" s="40">
        <f t="shared" si="112"/>
        <v>0</v>
      </c>
      <c r="U688" s="41">
        <f t="shared" si="113"/>
        <v>8820</v>
      </c>
    </row>
    <row r="689" spans="1:21" ht="14.25">
      <c r="A689" s="14" t="s">
        <v>131</v>
      </c>
      <c r="B689" s="46" t="s">
        <v>55</v>
      </c>
      <c r="C689" s="55" t="s">
        <v>979</v>
      </c>
      <c r="D689" s="191"/>
      <c r="E689" s="190"/>
      <c r="F689" s="31" t="s">
        <v>981</v>
      </c>
      <c r="G689" s="31" t="s">
        <v>983</v>
      </c>
      <c r="H689" s="44">
        <v>0.3</v>
      </c>
      <c r="I689" s="43" t="s">
        <v>62</v>
      </c>
      <c r="J689" s="67">
        <f>+H689/20</f>
        <v>1.4999999999999999E-2</v>
      </c>
      <c r="K689" s="35">
        <v>1</v>
      </c>
      <c r="L689" s="35">
        <v>6</v>
      </c>
      <c r="M689" s="35">
        <f t="shared" si="114"/>
        <v>6</v>
      </c>
      <c r="N689" s="37"/>
      <c r="O689" s="38"/>
      <c r="P689" s="39">
        <v>0</v>
      </c>
      <c r="Q689" s="39"/>
      <c r="R689" s="54"/>
      <c r="S689" s="32">
        <f t="shared" si="111"/>
        <v>0</v>
      </c>
      <c r="T689" s="40">
        <f t="shared" si="112"/>
        <v>0</v>
      </c>
      <c r="U689" s="41">
        <f t="shared" si="113"/>
        <v>0</v>
      </c>
    </row>
    <row r="690" spans="1:21" ht="14.25">
      <c r="A690" s="14" t="s">
        <v>131</v>
      </c>
      <c r="B690" s="46" t="s">
        <v>55</v>
      </c>
      <c r="C690" s="55" t="s">
        <v>979</v>
      </c>
      <c r="D690" s="191"/>
      <c r="E690" s="190"/>
      <c r="F690" s="31" t="s">
        <v>981</v>
      </c>
      <c r="G690" s="31" t="s">
        <v>984</v>
      </c>
      <c r="H690" s="49">
        <v>8.4700000000000006</v>
      </c>
      <c r="I690" s="35" t="s">
        <v>24</v>
      </c>
      <c r="J690" s="67">
        <f>+H690/M688</f>
        <v>7.0583333333333345E-2</v>
      </c>
      <c r="K690" s="35">
        <v>1</v>
      </c>
      <c r="L690" s="35">
        <v>1</v>
      </c>
      <c r="M690" s="35">
        <f t="shared" si="114"/>
        <v>1</v>
      </c>
      <c r="N690" s="37"/>
      <c r="O690" s="38"/>
      <c r="P690" s="39">
        <v>-40</v>
      </c>
      <c r="Q690" s="39"/>
      <c r="R690" s="54"/>
      <c r="S690" s="32">
        <f t="shared" si="111"/>
        <v>0</v>
      </c>
      <c r="T690" s="40">
        <f t="shared" si="112"/>
        <v>0</v>
      </c>
      <c r="U690" s="41">
        <f t="shared" si="113"/>
        <v>-40</v>
      </c>
    </row>
    <row r="691" spans="1:21" ht="14.25">
      <c r="A691" s="14"/>
      <c r="B691" s="190" t="s">
        <v>44</v>
      </c>
      <c r="C691" s="55" t="s">
        <v>985</v>
      </c>
      <c r="D691" s="191">
        <v>4984343927506</v>
      </c>
      <c r="E691" s="216" t="s">
        <v>986</v>
      </c>
      <c r="F691" s="33" t="s">
        <v>987</v>
      </c>
      <c r="G691" s="33" t="s">
        <v>988</v>
      </c>
      <c r="H691" s="49">
        <v>8.73</v>
      </c>
      <c r="I691" s="40" t="s">
        <v>24</v>
      </c>
      <c r="J691" s="67">
        <f>H691/M693</f>
        <v>3.6375000000000005E-2</v>
      </c>
      <c r="K691" s="35">
        <v>1</v>
      </c>
      <c r="L691" s="35">
        <v>1</v>
      </c>
      <c r="M691" s="35">
        <f t="shared" si="114"/>
        <v>1</v>
      </c>
      <c r="N691" s="37"/>
      <c r="O691" s="38"/>
      <c r="P691" s="39">
        <v>0</v>
      </c>
      <c r="Q691" s="39"/>
      <c r="R691" s="54"/>
      <c r="S691" s="32">
        <f t="shared" si="111"/>
        <v>0</v>
      </c>
      <c r="T691" s="40">
        <f t="shared" si="112"/>
        <v>0</v>
      </c>
      <c r="U691" s="41">
        <f t="shared" si="113"/>
        <v>0</v>
      </c>
    </row>
    <row r="692" spans="1:21" ht="14.25">
      <c r="A692" s="14"/>
      <c r="B692" s="190"/>
      <c r="C692" s="55" t="s">
        <v>985</v>
      </c>
      <c r="D692" s="191"/>
      <c r="E692" s="216"/>
      <c r="F692" s="33" t="s">
        <v>987</v>
      </c>
      <c r="G692" s="33" t="s">
        <v>989</v>
      </c>
      <c r="H692" s="34">
        <v>0.7</v>
      </c>
      <c r="I692" s="40" t="s">
        <v>24</v>
      </c>
      <c r="J692" s="67">
        <f>+H692/K693</f>
        <v>0.11666666666666665</v>
      </c>
      <c r="K692" s="35">
        <v>1</v>
      </c>
      <c r="L692" s="35">
        <v>40</v>
      </c>
      <c r="M692" s="35">
        <f t="shared" si="114"/>
        <v>40</v>
      </c>
      <c r="N692" s="37"/>
      <c r="O692" s="38"/>
      <c r="P692" s="39">
        <v>0</v>
      </c>
      <c r="Q692" s="39"/>
      <c r="R692" s="54"/>
      <c r="S692" s="32">
        <f t="shared" si="111"/>
        <v>0</v>
      </c>
      <c r="T692" s="40">
        <f t="shared" si="112"/>
        <v>0</v>
      </c>
      <c r="U692" s="41">
        <f t="shared" si="113"/>
        <v>0</v>
      </c>
    </row>
    <row r="693" spans="1:21" ht="14.25">
      <c r="A693" s="14"/>
      <c r="B693" s="190"/>
      <c r="C693" s="55" t="s">
        <v>985</v>
      </c>
      <c r="D693" s="191"/>
      <c r="E693" s="216"/>
      <c r="F693" s="33" t="s">
        <v>987</v>
      </c>
      <c r="G693" s="33" t="s">
        <v>990</v>
      </c>
      <c r="H693" s="42">
        <v>0.16500000000000001</v>
      </c>
      <c r="I693" s="35" t="s">
        <v>147</v>
      </c>
      <c r="J693" s="36">
        <f>+H693</f>
        <v>0.16500000000000001</v>
      </c>
      <c r="K693" s="35">
        <v>6</v>
      </c>
      <c r="L693" s="35">
        <v>40</v>
      </c>
      <c r="M693" s="35">
        <f t="shared" si="114"/>
        <v>240</v>
      </c>
      <c r="N693" s="37"/>
      <c r="O693" s="38"/>
      <c r="P693" s="39">
        <v>0</v>
      </c>
      <c r="Q693" s="39"/>
      <c r="R693" s="54"/>
      <c r="S693" s="32">
        <f t="shared" si="111"/>
        <v>0</v>
      </c>
      <c r="T693" s="40">
        <f t="shared" si="112"/>
        <v>0</v>
      </c>
      <c r="U693" s="41">
        <f t="shared" si="113"/>
        <v>0</v>
      </c>
    </row>
    <row r="694" spans="1:21" ht="14.25">
      <c r="A694" s="14"/>
      <c r="B694" s="190"/>
      <c r="C694" s="55" t="s">
        <v>985</v>
      </c>
      <c r="D694" s="191"/>
      <c r="E694" s="216"/>
      <c r="F694" s="33" t="s">
        <v>987</v>
      </c>
      <c r="G694" s="33" t="s">
        <v>991</v>
      </c>
      <c r="H694" s="44">
        <v>3.4000000000000002E-2</v>
      </c>
      <c r="I694" s="35" t="s">
        <v>310</v>
      </c>
      <c r="J694" s="36">
        <f>+M694/M693*H694</f>
        <v>0.54400000000000004</v>
      </c>
      <c r="K694" s="35">
        <v>96</v>
      </c>
      <c r="L694" s="35">
        <v>40</v>
      </c>
      <c r="M694" s="35">
        <f t="shared" si="114"/>
        <v>3840</v>
      </c>
      <c r="N694" s="37"/>
      <c r="O694" s="38"/>
      <c r="P694" s="39">
        <v>0</v>
      </c>
      <c r="Q694" s="39"/>
      <c r="R694" s="54"/>
      <c r="S694" s="32">
        <f t="shared" si="111"/>
        <v>0</v>
      </c>
      <c r="T694" s="40">
        <f t="shared" si="112"/>
        <v>0</v>
      </c>
      <c r="U694" s="41">
        <f t="shared" si="113"/>
        <v>0</v>
      </c>
    </row>
    <row r="695" spans="1:21" ht="14.25">
      <c r="A695" s="14"/>
      <c r="B695" s="190"/>
      <c r="C695" s="55" t="s">
        <v>985</v>
      </c>
      <c r="D695" s="191"/>
      <c r="E695" s="216"/>
      <c r="F695" s="33" t="s">
        <v>987</v>
      </c>
      <c r="G695" s="33" t="s">
        <v>992</v>
      </c>
      <c r="H695" s="44">
        <v>0.05</v>
      </c>
      <c r="I695" s="35" t="s">
        <v>310</v>
      </c>
      <c r="J695" s="36">
        <f t="shared" ref="J695:J698" si="118">4*H695</f>
        <v>0.2</v>
      </c>
      <c r="K695" s="35">
        <f t="shared" ref="K695:K698" si="119">6*4</f>
        <v>24</v>
      </c>
      <c r="L695" s="35">
        <v>40</v>
      </c>
      <c r="M695" s="35">
        <f t="shared" si="114"/>
        <v>960</v>
      </c>
      <c r="N695" s="37"/>
      <c r="O695" s="38"/>
      <c r="P695" s="39">
        <v>0</v>
      </c>
      <c r="Q695" s="39"/>
      <c r="R695" s="54"/>
      <c r="S695" s="32">
        <f t="shared" si="111"/>
        <v>0</v>
      </c>
      <c r="T695" s="40">
        <f t="shared" si="112"/>
        <v>0</v>
      </c>
      <c r="U695" s="41">
        <f t="shared" si="113"/>
        <v>0</v>
      </c>
    </row>
    <row r="696" spans="1:21" ht="14.25">
      <c r="A696" s="14"/>
      <c r="B696" s="190"/>
      <c r="C696" s="55" t="s">
        <v>985</v>
      </c>
      <c r="D696" s="191"/>
      <c r="E696" s="216"/>
      <c r="F696" s="33" t="s">
        <v>987</v>
      </c>
      <c r="G696" s="33" t="s">
        <v>993</v>
      </c>
      <c r="H696" s="44">
        <v>0.05</v>
      </c>
      <c r="I696" s="35" t="s">
        <v>310</v>
      </c>
      <c r="J696" s="36">
        <f t="shared" si="118"/>
        <v>0.2</v>
      </c>
      <c r="K696" s="35">
        <f t="shared" si="119"/>
        <v>24</v>
      </c>
      <c r="L696" s="35">
        <v>40</v>
      </c>
      <c r="M696" s="35">
        <f t="shared" si="114"/>
        <v>960</v>
      </c>
      <c r="N696" s="37"/>
      <c r="O696" s="38"/>
      <c r="P696" s="39">
        <v>0</v>
      </c>
      <c r="Q696" s="39"/>
      <c r="R696" s="54"/>
      <c r="S696" s="32">
        <f t="shared" si="111"/>
        <v>0</v>
      </c>
      <c r="T696" s="40">
        <f t="shared" si="112"/>
        <v>0</v>
      </c>
      <c r="U696" s="41">
        <f t="shared" si="113"/>
        <v>0</v>
      </c>
    </row>
    <row r="697" spans="1:21" ht="14.25">
      <c r="A697" s="14"/>
      <c r="B697" s="190"/>
      <c r="C697" s="55" t="s">
        <v>985</v>
      </c>
      <c r="D697" s="191"/>
      <c r="E697" s="216"/>
      <c r="F697" s="33" t="s">
        <v>987</v>
      </c>
      <c r="G697" s="33" t="s">
        <v>994</v>
      </c>
      <c r="H697" s="44">
        <v>0.05</v>
      </c>
      <c r="I697" s="35" t="s">
        <v>310</v>
      </c>
      <c r="J697" s="36">
        <f t="shared" si="118"/>
        <v>0.2</v>
      </c>
      <c r="K697" s="35">
        <f t="shared" si="119"/>
        <v>24</v>
      </c>
      <c r="L697" s="35">
        <v>40</v>
      </c>
      <c r="M697" s="35">
        <f t="shared" si="114"/>
        <v>960</v>
      </c>
      <c r="N697" s="37"/>
      <c r="O697" s="38"/>
      <c r="P697" s="39">
        <v>0</v>
      </c>
      <c r="Q697" s="39"/>
      <c r="R697" s="54"/>
      <c r="S697" s="32">
        <f t="shared" si="111"/>
        <v>0</v>
      </c>
      <c r="T697" s="40">
        <f t="shared" si="112"/>
        <v>0</v>
      </c>
      <c r="U697" s="41">
        <f t="shared" si="113"/>
        <v>0</v>
      </c>
    </row>
    <row r="698" spans="1:21" ht="14.25">
      <c r="A698" s="14"/>
      <c r="B698" s="190"/>
      <c r="C698" s="55" t="s">
        <v>985</v>
      </c>
      <c r="D698" s="191"/>
      <c r="E698" s="216"/>
      <c r="F698" s="33" t="s">
        <v>987</v>
      </c>
      <c r="G698" s="33" t="s">
        <v>995</v>
      </c>
      <c r="H698" s="44">
        <v>0.05</v>
      </c>
      <c r="I698" s="35" t="s">
        <v>310</v>
      </c>
      <c r="J698" s="36">
        <f t="shared" si="118"/>
        <v>0.2</v>
      </c>
      <c r="K698" s="35">
        <f t="shared" si="119"/>
        <v>24</v>
      </c>
      <c r="L698" s="35">
        <v>40</v>
      </c>
      <c r="M698" s="35">
        <f t="shared" si="114"/>
        <v>960</v>
      </c>
      <c r="N698" s="37"/>
      <c r="O698" s="38"/>
      <c r="P698" s="39">
        <v>0</v>
      </c>
      <c r="Q698" s="39"/>
      <c r="R698" s="54"/>
      <c r="S698" s="32">
        <f t="shared" si="111"/>
        <v>0</v>
      </c>
      <c r="T698" s="40">
        <f t="shared" si="112"/>
        <v>0</v>
      </c>
      <c r="U698" s="41">
        <f t="shared" si="113"/>
        <v>0</v>
      </c>
    </row>
    <row r="699" spans="1:21" ht="14.25">
      <c r="A699" s="14" t="s">
        <v>54</v>
      </c>
      <c r="B699" s="31" t="s">
        <v>19</v>
      </c>
      <c r="C699" s="55" t="s">
        <v>996</v>
      </c>
      <c r="D699" s="191">
        <v>4984343993815</v>
      </c>
      <c r="E699" s="216" t="s">
        <v>997</v>
      </c>
      <c r="F699" s="31" t="s">
        <v>998</v>
      </c>
      <c r="G699" s="31" t="s">
        <v>999</v>
      </c>
      <c r="H699" s="48">
        <v>2.56</v>
      </c>
      <c r="I699" s="32" t="s">
        <v>24</v>
      </c>
      <c r="J699" s="36">
        <f>+H699/M702</f>
        <v>6.4000000000000003E-3</v>
      </c>
      <c r="K699" s="35">
        <v>1</v>
      </c>
      <c r="L699" s="35">
        <v>1</v>
      </c>
      <c r="M699" s="35">
        <f t="shared" si="114"/>
        <v>1</v>
      </c>
      <c r="N699" s="37"/>
      <c r="O699" s="38"/>
      <c r="P699" s="39">
        <v>0</v>
      </c>
      <c r="Q699" s="39"/>
      <c r="R699" s="54"/>
      <c r="S699" s="32">
        <f t="shared" si="111"/>
        <v>0</v>
      </c>
      <c r="T699" s="40">
        <f t="shared" si="112"/>
        <v>0</v>
      </c>
      <c r="U699" s="41">
        <f t="shared" si="113"/>
        <v>0</v>
      </c>
    </row>
    <row r="700" spans="1:21" ht="14.25">
      <c r="A700" s="14" t="s">
        <v>54</v>
      </c>
      <c r="B700" s="31" t="s">
        <v>19</v>
      </c>
      <c r="C700" s="55" t="s">
        <v>996</v>
      </c>
      <c r="D700" s="191"/>
      <c r="E700" s="216"/>
      <c r="F700" s="31" t="s">
        <v>998</v>
      </c>
      <c r="G700" s="31" t="s">
        <v>1000</v>
      </c>
      <c r="H700" s="48">
        <v>0.25</v>
      </c>
      <c r="I700" s="32" t="s">
        <v>24</v>
      </c>
      <c r="J700" s="36">
        <f>+H700/K701</f>
        <v>2.5000000000000001E-2</v>
      </c>
      <c r="K700" s="35">
        <v>1</v>
      </c>
      <c r="L700" s="35">
        <v>40</v>
      </c>
      <c r="M700" s="35">
        <f t="shared" si="114"/>
        <v>40</v>
      </c>
      <c r="N700" s="37"/>
      <c r="O700" s="38"/>
      <c r="P700" s="39">
        <v>0</v>
      </c>
      <c r="Q700" s="39"/>
      <c r="R700" s="54"/>
      <c r="S700" s="32">
        <f t="shared" si="111"/>
        <v>0</v>
      </c>
      <c r="T700" s="40">
        <f t="shared" si="112"/>
        <v>0</v>
      </c>
      <c r="U700" s="41">
        <f t="shared" si="113"/>
        <v>0</v>
      </c>
    </row>
    <row r="701" spans="1:21" ht="14.25">
      <c r="A701" s="14" t="s">
        <v>54</v>
      </c>
      <c r="B701" s="31" t="s">
        <v>19</v>
      </c>
      <c r="C701" s="55" t="s">
        <v>996</v>
      </c>
      <c r="D701" s="191"/>
      <c r="E701" s="216"/>
      <c r="F701" s="31" t="s">
        <v>998</v>
      </c>
      <c r="G701" s="31" t="s">
        <v>1001</v>
      </c>
      <c r="H701" s="42">
        <v>0.03</v>
      </c>
      <c r="I701" s="40" t="s">
        <v>451</v>
      </c>
      <c r="J701" s="67">
        <f t="shared" ref="J701:J705" si="120">+H701</f>
        <v>0.03</v>
      </c>
      <c r="K701" s="35">
        <v>10</v>
      </c>
      <c r="L701" s="35">
        <v>40</v>
      </c>
      <c r="M701" s="35">
        <f t="shared" si="114"/>
        <v>400</v>
      </c>
      <c r="N701" s="37"/>
      <c r="O701" s="38"/>
      <c r="P701" s="39">
        <v>0</v>
      </c>
      <c r="Q701" s="39"/>
      <c r="R701" s="54"/>
      <c r="S701" s="32">
        <f t="shared" si="111"/>
        <v>0</v>
      </c>
      <c r="T701" s="40">
        <f t="shared" si="112"/>
        <v>0</v>
      </c>
      <c r="U701" s="41">
        <f t="shared" si="113"/>
        <v>0</v>
      </c>
    </row>
    <row r="702" spans="1:21" ht="14.25">
      <c r="A702" s="14" t="s">
        <v>54</v>
      </c>
      <c r="B702" s="31" t="s">
        <v>19</v>
      </c>
      <c r="C702" s="55" t="s">
        <v>996</v>
      </c>
      <c r="D702" s="191"/>
      <c r="E702" s="216"/>
      <c r="F702" s="31" t="s">
        <v>998</v>
      </c>
      <c r="G702" s="31" t="s">
        <v>1002</v>
      </c>
      <c r="H702" s="42">
        <v>7.5999999999999998E-2</v>
      </c>
      <c r="I702" s="40" t="s">
        <v>147</v>
      </c>
      <c r="J702" s="67">
        <f t="shared" si="120"/>
        <v>7.5999999999999998E-2</v>
      </c>
      <c r="K702" s="35">
        <v>10</v>
      </c>
      <c r="L702" s="35">
        <v>40</v>
      </c>
      <c r="M702" s="35">
        <f t="shared" si="114"/>
        <v>400</v>
      </c>
      <c r="N702" s="37"/>
      <c r="O702" s="38"/>
      <c r="P702" s="39">
        <v>0</v>
      </c>
      <c r="Q702" s="39"/>
      <c r="R702" s="54"/>
      <c r="S702" s="32">
        <f t="shared" si="111"/>
        <v>0</v>
      </c>
      <c r="T702" s="40">
        <f t="shared" si="112"/>
        <v>0</v>
      </c>
      <c r="U702" s="41">
        <f t="shared" si="113"/>
        <v>0</v>
      </c>
    </row>
    <row r="703" spans="1:21" ht="14.25">
      <c r="A703" s="14" t="s">
        <v>54</v>
      </c>
      <c r="B703" s="31" t="s">
        <v>19</v>
      </c>
      <c r="C703" s="55" t="s">
        <v>996</v>
      </c>
      <c r="D703" s="191"/>
      <c r="E703" s="216"/>
      <c r="F703" s="31" t="s">
        <v>998</v>
      </c>
      <c r="G703" s="31" t="s">
        <v>1003</v>
      </c>
      <c r="H703" s="44"/>
      <c r="I703" s="40" t="s">
        <v>30</v>
      </c>
      <c r="J703" s="67">
        <f t="shared" si="120"/>
        <v>0</v>
      </c>
      <c r="K703" s="35">
        <v>10</v>
      </c>
      <c r="L703" s="35">
        <v>40</v>
      </c>
      <c r="M703" s="35">
        <f t="shared" si="114"/>
        <v>400</v>
      </c>
      <c r="N703" s="37"/>
      <c r="O703" s="38"/>
      <c r="P703" s="39">
        <v>0</v>
      </c>
      <c r="Q703" s="39"/>
      <c r="R703" s="54"/>
      <c r="S703" s="32">
        <f t="shared" si="111"/>
        <v>0</v>
      </c>
      <c r="T703" s="40">
        <f t="shared" si="112"/>
        <v>0</v>
      </c>
      <c r="U703" s="41">
        <f t="shared" si="113"/>
        <v>0</v>
      </c>
    </row>
    <row r="704" spans="1:21" ht="14.25">
      <c r="A704" s="14" t="s">
        <v>54</v>
      </c>
      <c r="B704" s="31" t="s">
        <v>19</v>
      </c>
      <c r="C704" s="55" t="s">
        <v>996</v>
      </c>
      <c r="D704" s="191"/>
      <c r="E704" s="216"/>
      <c r="F704" s="31" t="s">
        <v>998</v>
      </c>
      <c r="G704" s="31" t="s">
        <v>1004</v>
      </c>
      <c r="H704" s="44"/>
      <c r="I704" s="40" t="s">
        <v>30</v>
      </c>
      <c r="J704" s="67">
        <f t="shared" si="120"/>
        <v>0</v>
      </c>
      <c r="K704" s="35">
        <v>10</v>
      </c>
      <c r="L704" s="35">
        <v>40</v>
      </c>
      <c r="M704" s="35">
        <f t="shared" si="114"/>
        <v>400</v>
      </c>
      <c r="N704" s="37"/>
      <c r="O704" s="38"/>
      <c r="P704" s="39">
        <v>0</v>
      </c>
      <c r="Q704" s="39"/>
      <c r="R704" s="54"/>
      <c r="S704" s="32">
        <f t="shared" si="111"/>
        <v>0</v>
      </c>
      <c r="T704" s="40">
        <f t="shared" si="112"/>
        <v>0</v>
      </c>
      <c r="U704" s="41">
        <f t="shared" si="113"/>
        <v>0</v>
      </c>
    </row>
    <row r="705" spans="1:21" ht="14.25">
      <c r="A705" s="14" t="s">
        <v>54</v>
      </c>
      <c r="B705" s="31" t="s">
        <v>19</v>
      </c>
      <c r="C705" s="55" t="s">
        <v>996</v>
      </c>
      <c r="D705" s="191"/>
      <c r="E705" s="216"/>
      <c r="F705" s="31" t="s">
        <v>998</v>
      </c>
      <c r="G705" s="31" t="s">
        <v>1005</v>
      </c>
      <c r="H705" s="44"/>
      <c r="I705" s="40" t="s">
        <v>30</v>
      </c>
      <c r="J705" s="67">
        <f t="shared" si="120"/>
        <v>0</v>
      </c>
      <c r="K705" s="35">
        <v>10</v>
      </c>
      <c r="L705" s="35">
        <v>40</v>
      </c>
      <c r="M705" s="35">
        <f t="shared" si="114"/>
        <v>400</v>
      </c>
      <c r="N705" s="37"/>
      <c r="O705" s="38"/>
      <c r="P705" s="39">
        <v>0</v>
      </c>
      <c r="Q705" s="39"/>
      <c r="R705" s="54"/>
      <c r="S705" s="32">
        <f t="shared" si="111"/>
        <v>0</v>
      </c>
      <c r="T705" s="40">
        <f t="shared" si="112"/>
        <v>0</v>
      </c>
      <c r="U705" s="41">
        <f t="shared" si="113"/>
        <v>0</v>
      </c>
    </row>
    <row r="706" spans="1:21" ht="14.25">
      <c r="A706" s="14" t="s">
        <v>54</v>
      </c>
      <c r="B706" s="31" t="s">
        <v>19</v>
      </c>
      <c r="C706" s="32" t="s">
        <v>1006</v>
      </c>
      <c r="D706" s="191">
        <v>4978446503330</v>
      </c>
      <c r="E706" s="192" t="s">
        <v>1007</v>
      </c>
      <c r="F706" s="33" t="s">
        <v>1008</v>
      </c>
      <c r="G706" s="33" t="s">
        <v>1009</v>
      </c>
      <c r="H706" s="49">
        <v>9.7799999999999994</v>
      </c>
      <c r="I706" s="35" t="s">
        <v>24</v>
      </c>
      <c r="J706" s="36">
        <f>+H706/M708</f>
        <v>4.0749999999999995E-2</v>
      </c>
      <c r="K706" s="35">
        <v>1</v>
      </c>
      <c r="L706" s="35">
        <v>1</v>
      </c>
      <c r="M706" s="35">
        <f t="shared" ref="M706:M732" si="121">L706*K706</f>
        <v>1</v>
      </c>
      <c r="N706" s="37"/>
      <c r="O706" s="38"/>
      <c r="P706" s="39">
        <v>57</v>
      </c>
      <c r="Q706" s="39"/>
      <c r="R706" s="54"/>
      <c r="S706" s="32">
        <f t="shared" si="111"/>
        <v>0</v>
      </c>
      <c r="T706" s="40">
        <f t="shared" si="112"/>
        <v>0</v>
      </c>
      <c r="U706" s="41">
        <f t="shared" si="113"/>
        <v>57</v>
      </c>
    </row>
    <row r="707" spans="1:21" ht="14.25">
      <c r="A707" s="14" t="s">
        <v>54</v>
      </c>
      <c r="B707" s="31" t="s">
        <v>19</v>
      </c>
      <c r="C707" s="32" t="s">
        <v>1006</v>
      </c>
      <c r="D707" s="191"/>
      <c r="E707" s="192"/>
      <c r="F707" s="33" t="s">
        <v>1008</v>
      </c>
      <c r="G707" s="33" t="s">
        <v>1010</v>
      </c>
      <c r="H707" s="34">
        <v>0.95</v>
      </c>
      <c r="I707" s="35" t="s">
        <v>24</v>
      </c>
      <c r="J707" s="36">
        <f>+H707/K708</f>
        <v>9.5000000000000001E-2</v>
      </c>
      <c r="K707" s="35">
        <v>1</v>
      </c>
      <c r="L707" s="35">
        <v>24</v>
      </c>
      <c r="M707" s="35">
        <f t="shared" si="121"/>
        <v>24</v>
      </c>
      <c r="N707" s="37"/>
      <c r="O707" s="38"/>
      <c r="P707" s="39">
        <v>1370</v>
      </c>
      <c r="Q707" s="39"/>
      <c r="R707" s="54"/>
      <c r="S707" s="32">
        <f t="shared" ref="S707:S770" si="122">SUM(W707:BC707)</f>
        <v>0</v>
      </c>
      <c r="T707" s="40">
        <f t="shared" ref="T707:T770" si="123">SUM(BE707:HT707)</f>
        <v>0</v>
      </c>
      <c r="U707" s="41">
        <f t="shared" ref="U707:U770" si="124">P707+R707+S707-T707-BD707-Q707</f>
        <v>1370</v>
      </c>
    </row>
    <row r="708" spans="1:21" ht="14.25">
      <c r="A708" s="14" t="s">
        <v>54</v>
      </c>
      <c r="B708" s="31" t="s">
        <v>19</v>
      </c>
      <c r="C708" s="32" t="s">
        <v>1006</v>
      </c>
      <c r="D708" s="191"/>
      <c r="E708" s="192"/>
      <c r="F708" s="33" t="s">
        <v>1008</v>
      </c>
      <c r="G708" s="33" t="s">
        <v>1011</v>
      </c>
      <c r="H708" s="42">
        <v>0.14000000000000001</v>
      </c>
      <c r="I708" s="62" t="s">
        <v>295</v>
      </c>
      <c r="J708" s="36">
        <f>+H708</f>
        <v>0.14000000000000001</v>
      </c>
      <c r="K708" s="35">
        <v>10</v>
      </c>
      <c r="L708" s="35">
        <v>24</v>
      </c>
      <c r="M708" s="35">
        <f t="shared" si="121"/>
        <v>240</v>
      </c>
      <c r="N708" s="37"/>
      <c r="O708" s="38"/>
      <c r="P708" s="39">
        <v>0</v>
      </c>
      <c r="Q708" s="39"/>
      <c r="R708" s="54"/>
      <c r="S708" s="32">
        <f t="shared" si="122"/>
        <v>0</v>
      </c>
      <c r="T708" s="40">
        <f t="shared" si="123"/>
        <v>0</v>
      </c>
      <c r="U708" s="41">
        <f t="shared" si="124"/>
        <v>0</v>
      </c>
    </row>
    <row r="709" spans="1:21" ht="14.25">
      <c r="A709" s="14" t="s">
        <v>54</v>
      </c>
      <c r="B709" s="31" t="s">
        <v>19</v>
      </c>
      <c r="C709" s="32" t="s">
        <v>1006</v>
      </c>
      <c r="D709" s="191"/>
      <c r="E709" s="192"/>
      <c r="F709" s="33" t="s">
        <v>1008</v>
      </c>
      <c r="G709" s="33" t="s">
        <v>1012</v>
      </c>
      <c r="H709" s="42">
        <v>0.13</v>
      </c>
      <c r="I709" s="43" t="s">
        <v>27</v>
      </c>
      <c r="J709" s="36">
        <f>+H709</f>
        <v>0.13</v>
      </c>
      <c r="K709" s="35">
        <v>10</v>
      </c>
      <c r="L709" s="35">
        <v>24</v>
      </c>
      <c r="M709" s="35">
        <f t="shared" si="121"/>
        <v>240</v>
      </c>
      <c r="N709" s="37"/>
      <c r="O709" s="38"/>
      <c r="P709" s="39">
        <v>13900</v>
      </c>
      <c r="Q709" s="39"/>
      <c r="R709" s="54"/>
      <c r="S709" s="32">
        <f t="shared" si="122"/>
        <v>0</v>
      </c>
      <c r="T709" s="40">
        <f t="shared" si="123"/>
        <v>0</v>
      </c>
      <c r="U709" s="41">
        <f t="shared" si="124"/>
        <v>13900</v>
      </c>
    </row>
    <row r="710" spans="1:21" ht="14.25">
      <c r="A710" s="14" t="s">
        <v>54</v>
      </c>
      <c r="B710" s="31" t="s">
        <v>19</v>
      </c>
      <c r="C710" s="32" t="s">
        <v>1006</v>
      </c>
      <c r="D710" s="191"/>
      <c r="E710" s="192"/>
      <c r="F710" s="33" t="s">
        <v>1008</v>
      </c>
      <c r="G710" s="33" t="s">
        <v>1013</v>
      </c>
      <c r="H710" s="44"/>
      <c r="I710" s="35" t="s">
        <v>30</v>
      </c>
      <c r="J710" s="36">
        <f>+M710/M709*H710</f>
        <v>0</v>
      </c>
      <c r="K710" s="35">
        <v>5</v>
      </c>
      <c r="L710" s="35">
        <v>24</v>
      </c>
      <c r="M710" s="35">
        <f t="shared" si="121"/>
        <v>120</v>
      </c>
      <c r="N710" s="37"/>
      <c r="O710" s="38"/>
      <c r="P710" s="39">
        <v>0</v>
      </c>
      <c r="Q710" s="39"/>
      <c r="R710" s="54"/>
      <c r="S710" s="32">
        <f t="shared" si="122"/>
        <v>0</v>
      </c>
      <c r="T710" s="40">
        <f t="shared" si="123"/>
        <v>0</v>
      </c>
      <c r="U710" s="41">
        <f t="shared" si="124"/>
        <v>0</v>
      </c>
    </row>
    <row r="711" spans="1:21" ht="14.25">
      <c r="A711" s="14" t="s">
        <v>54</v>
      </c>
      <c r="B711" s="31" t="s">
        <v>19</v>
      </c>
      <c r="C711" s="32" t="s">
        <v>1006</v>
      </c>
      <c r="D711" s="191"/>
      <c r="E711" s="192"/>
      <c r="F711" s="33" t="s">
        <v>1008</v>
      </c>
      <c r="G711" s="33" t="s">
        <v>1014</v>
      </c>
      <c r="H711" s="44"/>
      <c r="I711" s="35" t="s">
        <v>30</v>
      </c>
      <c r="J711" s="36">
        <f>+M711/M710*H711</f>
        <v>0</v>
      </c>
      <c r="K711" s="35">
        <v>5</v>
      </c>
      <c r="L711" s="35">
        <v>24</v>
      </c>
      <c r="M711" s="35">
        <f t="shared" si="121"/>
        <v>120</v>
      </c>
      <c r="N711" s="37"/>
      <c r="O711" s="38"/>
      <c r="P711" s="39">
        <v>0</v>
      </c>
      <c r="Q711" s="39"/>
      <c r="R711" s="54"/>
      <c r="S711" s="32">
        <f t="shared" si="122"/>
        <v>0</v>
      </c>
      <c r="T711" s="40">
        <f t="shared" si="123"/>
        <v>0</v>
      </c>
      <c r="U711" s="41">
        <f t="shared" si="124"/>
        <v>0</v>
      </c>
    </row>
    <row r="712" spans="1:21" ht="14.25">
      <c r="A712" s="14" t="s">
        <v>54</v>
      </c>
      <c r="B712" s="31" t="s">
        <v>19</v>
      </c>
      <c r="C712" s="57">
        <v>3347</v>
      </c>
      <c r="D712" s="211" t="s">
        <v>1015</v>
      </c>
      <c r="E712" s="216" t="s">
        <v>1016</v>
      </c>
      <c r="F712" s="33" t="s">
        <v>1008</v>
      </c>
      <c r="G712" s="33" t="s">
        <v>1017</v>
      </c>
      <c r="H712" s="49">
        <v>5.65</v>
      </c>
      <c r="I712" s="35" t="s">
        <v>24</v>
      </c>
      <c r="J712" s="36">
        <f>+H712/M714</f>
        <v>2.3541666666666669E-2</v>
      </c>
      <c r="K712" s="35">
        <v>1</v>
      </c>
      <c r="L712" s="35">
        <v>1</v>
      </c>
      <c r="M712" s="35">
        <f t="shared" si="121"/>
        <v>1</v>
      </c>
      <c r="N712" s="37"/>
      <c r="O712" s="38"/>
      <c r="P712" s="39">
        <v>0</v>
      </c>
      <c r="Q712" s="39"/>
      <c r="R712" s="54"/>
      <c r="S712" s="32">
        <f t="shared" si="122"/>
        <v>0</v>
      </c>
      <c r="T712" s="40">
        <f t="shared" si="123"/>
        <v>0</v>
      </c>
      <c r="U712" s="41">
        <f t="shared" si="124"/>
        <v>0</v>
      </c>
    </row>
    <row r="713" spans="1:21" ht="14.25">
      <c r="A713" s="14" t="s">
        <v>54</v>
      </c>
      <c r="B713" s="31" t="s">
        <v>19</v>
      </c>
      <c r="C713" s="57">
        <v>3347</v>
      </c>
      <c r="D713" s="212"/>
      <c r="E713" s="216"/>
      <c r="F713" s="33" t="s">
        <v>1008</v>
      </c>
      <c r="G713" s="33" t="s">
        <v>1018</v>
      </c>
      <c r="H713" s="34">
        <v>0.76</v>
      </c>
      <c r="I713" s="35" t="s">
        <v>24</v>
      </c>
      <c r="J713" s="36">
        <f>+H713/K714</f>
        <v>7.5999999999999998E-2</v>
      </c>
      <c r="K713" s="35">
        <v>1</v>
      </c>
      <c r="L713" s="35">
        <v>24</v>
      </c>
      <c r="M713" s="35">
        <f t="shared" si="121"/>
        <v>24</v>
      </c>
      <c r="N713" s="37"/>
      <c r="O713" s="38"/>
      <c r="P713" s="39">
        <v>24</v>
      </c>
      <c r="Q713" s="39"/>
      <c r="R713" s="54"/>
      <c r="S713" s="32">
        <f t="shared" si="122"/>
        <v>0</v>
      </c>
      <c r="T713" s="40">
        <f t="shared" si="123"/>
        <v>0</v>
      </c>
      <c r="U713" s="41">
        <f t="shared" si="124"/>
        <v>24</v>
      </c>
    </row>
    <row r="714" spans="1:21" ht="14.25">
      <c r="A714" s="14" t="s">
        <v>54</v>
      </c>
      <c r="B714" s="31" t="s">
        <v>19</v>
      </c>
      <c r="C714" s="57">
        <v>3347</v>
      </c>
      <c r="D714" s="212"/>
      <c r="E714" s="216"/>
      <c r="F714" s="33" t="s">
        <v>1008</v>
      </c>
      <c r="G714" s="33" t="s">
        <v>1019</v>
      </c>
      <c r="H714" s="42">
        <v>0.13</v>
      </c>
      <c r="I714" s="43" t="s">
        <v>27</v>
      </c>
      <c r="J714" s="36">
        <f t="shared" ref="J714:J718" si="125">+H714</f>
        <v>0.13</v>
      </c>
      <c r="K714" s="35">
        <v>10</v>
      </c>
      <c r="L714" s="35">
        <v>24</v>
      </c>
      <c r="M714" s="35">
        <f t="shared" si="121"/>
        <v>240</v>
      </c>
      <c r="N714" s="37"/>
      <c r="O714" s="38"/>
      <c r="P714" s="39">
        <v>0</v>
      </c>
      <c r="Q714" s="39"/>
      <c r="R714" s="54"/>
      <c r="S714" s="32">
        <f t="shared" si="122"/>
        <v>0</v>
      </c>
      <c r="T714" s="40">
        <f t="shared" si="123"/>
        <v>0</v>
      </c>
      <c r="U714" s="41">
        <f t="shared" si="124"/>
        <v>0</v>
      </c>
    </row>
    <row r="715" spans="1:21" ht="14.25">
      <c r="A715" s="14" t="s">
        <v>54</v>
      </c>
      <c r="B715" s="31" t="s">
        <v>19</v>
      </c>
      <c r="C715" s="57">
        <v>3347</v>
      </c>
      <c r="D715" s="212"/>
      <c r="E715" s="216"/>
      <c r="F715" s="33" t="s">
        <v>1008</v>
      </c>
      <c r="G715" s="33" t="s">
        <v>1020</v>
      </c>
      <c r="H715" s="42">
        <v>0.155</v>
      </c>
      <c r="I715" s="62" t="s">
        <v>295</v>
      </c>
      <c r="J715" s="36">
        <f t="shared" si="125"/>
        <v>0.155</v>
      </c>
      <c r="K715" s="35">
        <v>10</v>
      </c>
      <c r="L715" s="35">
        <v>24</v>
      </c>
      <c r="M715" s="35">
        <f t="shared" si="121"/>
        <v>240</v>
      </c>
      <c r="N715" s="37"/>
      <c r="O715" s="38"/>
      <c r="P715" s="39">
        <v>0</v>
      </c>
      <c r="Q715" s="39"/>
      <c r="R715" s="54"/>
      <c r="S715" s="32">
        <f t="shared" si="122"/>
        <v>0</v>
      </c>
      <c r="T715" s="40">
        <f t="shared" si="123"/>
        <v>0</v>
      </c>
      <c r="U715" s="41">
        <f t="shared" si="124"/>
        <v>0</v>
      </c>
    </row>
    <row r="716" spans="1:21" ht="14.25">
      <c r="A716" s="14" t="s">
        <v>54</v>
      </c>
      <c r="B716" s="31" t="s">
        <v>19</v>
      </c>
      <c r="C716" s="57">
        <v>3347</v>
      </c>
      <c r="D716" s="212"/>
      <c r="E716" s="216"/>
      <c r="F716" s="33" t="s">
        <v>1008</v>
      </c>
      <c r="G716" s="33" t="s">
        <v>1021</v>
      </c>
      <c r="H716" s="44"/>
      <c r="I716" s="35" t="s">
        <v>30</v>
      </c>
      <c r="J716" s="36">
        <f t="shared" si="125"/>
        <v>0</v>
      </c>
      <c r="K716" s="35">
        <v>10</v>
      </c>
      <c r="L716" s="35">
        <v>24</v>
      </c>
      <c r="M716" s="35">
        <f t="shared" si="121"/>
        <v>240</v>
      </c>
      <c r="N716" s="37"/>
      <c r="O716" s="79"/>
      <c r="P716" s="39">
        <v>0</v>
      </c>
      <c r="Q716" s="39"/>
      <c r="R716" s="54"/>
      <c r="S716" s="32">
        <f t="shared" si="122"/>
        <v>0</v>
      </c>
      <c r="T716" s="40">
        <f t="shared" si="123"/>
        <v>0</v>
      </c>
      <c r="U716" s="41">
        <f t="shared" si="124"/>
        <v>0</v>
      </c>
    </row>
    <row r="717" spans="1:21" ht="14.25">
      <c r="A717" s="14" t="s">
        <v>54</v>
      </c>
      <c r="B717" s="31" t="s">
        <v>19</v>
      </c>
      <c r="C717" s="57">
        <v>3347</v>
      </c>
      <c r="D717" s="212"/>
      <c r="E717" s="216"/>
      <c r="F717" s="33" t="s">
        <v>1008</v>
      </c>
      <c r="G717" s="33" t="s">
        <v>1022</v>
      </c>
      <c r="H717" s="44"/>
      <c r="I717" s="35" t="s">
        <v>30</v>
      </c>
      <c r="J717" s="36">
        <f t="shared" si="125"/>
        <v>0</v>
      </c>
      <c r="K717" s="35">
        <v>10</v>
      </c>
      <c r="L717" s="35">
        <v>24</v>
      </c>
      <c r="M717" s="35">
        <f t="shared" si="121"/>
        <v>240</v>
      </c>
      <c r="N717" s="37"/>
      <c r="O717" s="79"/>
      <c r="P717" s="39">
        <v>0</v>
      </c>
      <c r="Q717" s="39"/>
      <c r="R717" s="54"/>
      <c r="S717" s="32">
        <f t="shared" si="122"/>
        <v>0</v>
      </c>
      <c r="T717" s="40">
        <f t="shared" si="123"/>
        <v>0</v>
      </c>
      <c r="U717" s="41">
        <f t="shared" si="124"/>
        <v>0</v>
      </c>
    </row>
    <row r="718" spans="1:21" ht="14.25">
      <c r="A718" s="14" t="s">
        <v>54</v>
      </c>
      <c r="B718" s="31" t="s">
        <v>19</v>
      </c>
      <c r="C718" s="57">
        <v>3347</v>
      </c>
      <c r="D718" s="212"/>
      <c r="E718" s="216"/>
      <c r="F718" s="33" t="s">
        <v>1008</v>
      </c>
      <c r="G718" s="33" t="s">
        <v>1023</v>
      </c>
      <c r="H718" s="44"/>
      <c r="I718" s="35" t="s">
        <v>30</v>
      </c>
      <c r="J718" s="36">
        <f t="shared" si="125"/>
        <v>0</v>
      </c>
      <c r="K718" s="35">
        <v>10</v>
      </c>
      <c r="L718" s="35">
        <v>24</v>
      </c>
      <c r="M718" s="35">
        <f t="shared" si="121"/>
        <v>240</v>
      </c>
      <c r="N718" s="37"/>
      <c r="O718" s="79"/>
      <c r="P718" s="39">
        <v>0</v>
      </c>
      <c r="Q718" s="39"/>
      <c r="R718" s="54"/>
      <c r="S718" s="32">
        <f t="shared" si="122"/>
        <v>0</v>
      </c>
      <c r="T718" s="40">
        <f t="shared" si="123"/>
        <v>0</v>
      </c>
      <c r="U718" s="41">
        <f t="shared" si="124"/>
        <v>0</v>
      </c>
    </row>
    <row r="719" spans="1:21" ht="14.25">
      <c r="A719" s="14" t="s">
        <v>54</v>
      </c>
      <c r="B719" s="31" t="s">
        <v>19</v>
      </c>
      <c r="C719" s="51" t="s">
        <v>1024</v>
      </c>
      <c r="D719" s="191">
        <v>4978446035220</v>
      </c>
      <c r="E719" s="216" t="s">
        <v>1025</v>
      </c>
      <c r="F719" s="31" t="s">
        <v>1026</v>
      </c>
      <c r="G719" s="31" t="s">
        <v>1027</v>
      </c>
      <c r="H719" s="49">
        <v>6.61</v>
      </c>
      <c r="I719" s="35" t="s">
        <v>24</v>
      </c>
      <c r="J719" s="36">
        <f>+H719/M721</f>
        <v>4.1312500000000002E-2</v>
      </c>
      <c r="K719" s="35">
        <v>1</v>
      </c>
      <c r="L719" s="35">
        <v>1</v>
      </c>
      <c r="M719" s="35">
        <f t="shared" si="121"/>
        <v>1</v>
      </c>
      <c r="N719" s="37"/>
      <c r="O719" s="38"/>
      <c r="P719" s="39">
        <v>0</v>
      </c>
      <c r="Q719" s="39"/>
      <c r="R719" s="54"/>
      <c r="S719" s="32">
        <f t="shared" si="122"/>
        <v>0</v>
      </c>
      <c r="T719" s="40">
        <f t="shared" si="123"/>
        <v>0</v>
      </c>
      <c r="U719" s="41">
        <f t="shared" si="124"/>
        <v>0</v>
      </c>
    </row>
    <row r="720" spans="1:21" ht="14.25">
      <c r="A720" s="14" t="s">
        <v>54</v>
      </c>
      <c r="B720" s="31" t="s">
        <v>19</v>
      </c>
      <c r="C720" s="51" t="s">
        <v>1024</v>
      </c>
      <c r="D720" s="191"/>
      <c r="E720" s="216"/>
      <c r="F720" s="31" t="s">
        <v>1026</v>
      </c>
      <c r="G720" s="31" t="s">
        <v>1028</v>
      </c>
      <c r="H720" s="34">
        <v>1.1499999999999999</v>
      </c>
      <c r="I720" s="35" t="s">
        <v>24</v>
      </c>
      <c r="J720" s="36">
        <f>+H720/K721</f>
        <v>0.14374999999999999</v>
      </c>
      <c r="K720" s="35">
        <v>1</v>
      </c>
      <c r="L720" s="35">
        <v>20</v>
      </c>
      <c r="M720" s="35">
        <f t="shared" si="121"/>
        <v>20</v>
      </c>
      <c r="N720" s="37"/>
      <c r="O720" s="38"/>
      <c r="P720" s="39">
        <v>0</v>
      </c>
      <c r="Q720" s="39"/>
      <c r="R720" s="54"/>
      <c r="S720" s="32">
        <f t="shared" si="122"/>
        <v>0</v>
      </c>
      <c r="T720" s="40">
        <f t="shared" si="123"/>
        <v>0</v>
      </c>
      <c r="U720" s="41">
        <f t="shared" si="124"/>
        <v>0</v>
      </c>
    </row>
    <row r="721" spans="1:21" ht="14.25">
      <c r="A721" s="14" t="s">
        <v>54</v>
      </c>
      <c r="B721" s="31" t="s">
        <v>19</v>
      </c>
      <c r="C721" s="51" t="s">
        <v>1024</v>
      </c>
      <c r="D721" s="191"/>
      <c r="E721" s="216"/>
      <c r="F721" s="31" t="s">
        <v>1026</v>
      </c>
      <c r="G721" s="31" t="s">
        <v>1029</v>
      </c>
      <c r="H721" s="42">
        <v>0.21</v>
      </c>
      <c r="I721" s="43" t="s">
        <v>27</v>
      </c>
      <c r="J721" s="36">
        <f t="shared" ref="J721:J725" si="126">+H721</f>
        <v>0.21</v>
      </c>
      <c r="K721" s="35">
        <v>8</v>
      </c>
      <c r="L721" s="35">
        <v>20</v>
      </c>
      <c r="M721" s="35">
        <f t="shared" si="121"/>
        <v>160</v>
      </c>
      <c r="N721" s="37"/>
      <c r="O721" s="38"/>
      <c r="P721" s="39">
        <v>0</v>
      </c>
      <c r="Q721" s="39"/>
      <c r="R721" s="54"/>
      <c r="S721" s="32">
        <f t="shared" si="122"/>
        <v>0</v>
      </c>
      <c r="T721" s="40">
        <f t="shared" si="123"/>
        <v>0</v>
      </c>
      <c r="U721" s="41">
        <f t="shared" si="124"/>
        <v>0</v>
      </c>
    </row>
    <row r="722" spans="1:21" ht="14.25">
      <c r="A722" s="14" t="s">
        <v>54</v>
      </c>
      <c r="B722" s="31" t="s">
        <v>19</v>
      </c>
      <c r="C722" s="51" t="s">
        <v>1024</v>
      </c>
      <c r="D722" s="191"/>
      <c r="E722" s="216"/>
      <c r="F722" s="31" t="s">
        <v>1026</v>
      </c>
      <c r="G722" s="31" t="s">
        <v>1030</v>
      </c>
      <c r="H722" s="44">
        <v>0.27</v>
      </c>
      <c r="I722" s="35" t="s">
        <v>284</v>
      </c>
      <c r="J722" s="36">
        <f t="shared" si="126"/>
        <v>0.27</v>
      </c>
      <c r="K722" s="35">
        <v>8</v>
      </c>
      <c r="L722" s="35">
        <v>20</v>
      </c>
      <c r="M722" s="35">
        <f t="shared" si="121"/>
        <v>160</v>
      </c>
      <c r="N722" s="37"/>
      <c r="O722" s="38"/>
      <c r="P722" s="39">
        <v>0</v>
      </c>
      <c r="Q722" s="39"/>
      <c r="R722" s="54"/>
      <c r="S722" s="32">
        <f t="shared" si="122"/>
        <v>0</v>
      </c>
      <c r="T722" s="40">
        <f t="shared" si="123"/>
        <v>0</v>
      </c>
      <c r="U722" s="41">
        <f t="shared" si="124"/>
        <v>0</v>
      </c>
    </row>
    <row r="723" spans="1:21" ht="14.25">
      <c r="A723" s="14" t="s">
        <v>54</v>
      </c>
      <c r="B723" s="31" t="s">
        <v>19</v>
      </c>
      <c r="C723" s="51" t="s">
        <v>1024</v>
      </c>
      <c r="D723" s="191"/>
      <c r="E723" s="216"/>
      <c r="F723" s="31" t="s">
        <v>1026</v>
      </c>
      <c r="G723" s="31" t="s">
        <v>1031</v>
      </c>
      <c r="H723" s="44">
        <v>2.4E-2</v>
      </c>
      <c r="I723" s="40" t="s">
        <v>1032</v>
      </c>
      <c r="J723" s="67">
        <f>2*H723</f>
        <v>4.8000000000000001E-2</v>
      </c>
      <c r="K723" s="35">
        <v>16</v>
      </c>
      <c r="L723" s="35">
        <v>20</v>
      </c>
      <c r="M723" s="35">
        <f t="shared" si="121"/>
        <v>320</v>
      </c>
      <c r="N723" s="37"/>
      <c r="O723" s="38"/>
      <c r="P723" s="39">
        <v>0</v>
      </c>
      <c r="Q723" s="39"/>
      <c r="R723" s="54"/>
      <c r="S723" s="32">
        <f t="shared" si="122"/>
        <v>0</v>
      </c>
      <c r="T723" s="40">
        <f t="shared" si="123"/>
        <v>0</v>
      </c>
      <c r="U723" s="41">
        <f t="shared" si="124"/>
        <v>0</v>
      </c>
    </row>
    <row r="724" spans="1:21" ht="14.25">
      <c r="A724" s="14" t="s">
        <v>54</v>
      </c>
      <c r="B724" s="31" t="s">
        <v>19</v>
      </c>
      <c r="C724" s="51" t="s">
        <v>1024</v>
      </c>
      <c r="D724" s="191"/>
      <c r="E724" s="216"/>
      <c r="F724" s="31" t="s">
        <v>1026</v>
      </c>
      <c r="G724" s="31" t="s">
        <v>1033</v>
      </c>
      <c r="H724" s="44"/>
      <c r="I724" s="40" t="s">
        <v>30</v>
      </c>
      <c r="J724" s="67">
        <f t="shared" si="126"/>
        <v>0</v>
      </c>
      <c r="K724" s="35">
        <v>8</v>
      </c>
      <c r="L724" s="35">
        <v>20</v>
      </c>
      <c r="M724" s="35">
        <f t="shared" si="121"/>
        <v>160</v>
      </c>
      <c r="N724" s="37"/>
      <c r="O724" s="38"/>
      <c r="P724" s="39">
        <v>0</v>
      </c>
      <c r="Q724" s="39"/>
      <c r="R724" s="54"/>
      <c r="S724" s="32">
        <f t="shared" si="122"/>
        <v>0</v>
      </c>
      <c r="T724" s="40">
        <f t="shared" si="123"/>
        <v>0</v>
      </c>
      <c r="U724" s="41">
        <f t="shared" si="124"/>
        <v>0</v>
      </c>
    </row>
    <row r="725" spans="1:21" ht="14.25">
      <c r="A725" s="14" t="s">
        <v>54</v>
      </c>
      <c r="B725" s="31" t="s">
        <v>19</v>
      </c>
      <c r="C725" s="51" t="s">
        <v>1024</v>
      </c>
      <c r="D725" s="191"/>
      <c r="E725" s="216"/>
      <c r="F725" s="31" t="s">
        <v>1026</v>
      </c>
      <c r="G725" s="31" t="s">
        <v>1034</v>
      </c>
      <c r="H725" s="44"/>
      <c r="I725" s="40" t="s">
        <v>30</v>
      </c>
      <c r="J725" s="67">
        <f t="shared" si="126"/>
        <v>0</v>
      </c>
      <c r="K725" s="35">
        <v>8</v>
      </c>
      <c r="L725" s="35">
        <v>20</v>
      </c>
      <c r="M725" s="35">
        <f t="shared" si="121"/>
        <v>160</v>
      </c>
      <c r="N725" s="37"/>
      <c r="O725" s="38"/>
      <c r="P725" s="39">
        <v>0</v>
      </c>
      <c r="Q725" s="39"/>
      <c r="R725" s="54"/>
      <c r="S725" s="32">
        <f t="shared" si="122"/>
        <v>0</v>
      </c>
      <c r="T725" s="40">
        <f t="shared" si="123"/>
        <v>0</v>
      </c>
      <c r="U725" s="41">
        <f t="shared" si="124"/>
        <v>0</v>
      </c>
    </row>
    <row r="726" spans="1:21" ht="14.25">
      <c r="A726" s="14" t="s">
        <v>54</v>
      </c>
      <c r="B726" s="31" t="s">
        <v>19</v>
      </c>
      <c r="C726" s="57">
        <v>5181</v>
      </c>
      <c r="D726" s="211" t="s">
        <v>1035</v>
      </c>
      <c r="E726" s="216" t="s">
        <v>1036</v>
      </c>
      <c r="F726" s="31" t="s">
        <v>1037</v>
      </c>
      <c r="G726" s="31" t="s">
        <v>1038</v>
      </c>
      <c r="H726" s="49">
        <v>6.62</v>
      </c>
      <c r="I726" s="35" t="s">
        <v>24</v>
      </c>
      <c r="J726" s="36">
        <f>+H726/M728</f>
        <v>3.3099999999999997E-2</v>
      </c>
      <c r="K726" s="35">
        <v>1</v>
      </c>
      <c r="L726" s="35">
        <v>1</v>
      </c>
      <c r="M726" s="35">
        <f t="shared" si="121"/>
        <v>1</v>
      </c>
      <c r="N726" s="37"/>
      <c r="O726" s="38"/>
      <c r="P726" s="39">
        <v>0</v>
      </c>
      <c r="Q726" s="39"/>
      <c r="R726" s="54"/>
      <c r="S726" s="32">
        <f t="shared" si="122"/>
        <v>0</v>
      </c>
      <c r="T726" s="40">
        <f t="shared" si="123"/>
        <v>0</v>
      </c>
      <c r="U726" s="41">
        <f t="shared" si="124"/>
        <v>0</v>
      </c>
    </row>
    <row r="727" spans="1:21" ht="14.25">
      <c r="A727" s="14" t="s">
        <v>54</v>
      </c>
      <c r="B727" s="31" t="s">
        <v>19</v>
      </c>
      <c r="C727" s="57">
        <v>5181</v>
      </c>
      <c r="D727" s="212"/>
      <c r="E727" s="216"/>
      <c r="F727" s="31" t="s">
        <v>1037</v>
      </c>
      <c r="G727" s="31" t="s">
        <v>1039</v>
      </c>
      <c r="H727" s="49">
        <v>0.64</v>
      </c>
      <c r="I727" s="35" t="s">
        <v>24</v>
      </c>
      <c r="J727" s="36">
        <f>+H727/K728</f>
        <v>6.4000000000000001E-2</v>
      </c>
      <c r="K727" s="35">
        <v>1</v>
      </c>
      <c r="L727" s="35">
        <v>20</v>
      </c>
      <c r="M727" s="35">
        <f t="shared" si="121"/>
        <v>20</v>
      </c>
      <c r="N727" s="37"/>
      <c r="O727" s="38"/>
      <c r="P727" s="39">
        <v>0</v>
      </c>
      <c r="Q727" s="39"/>
      <c r="R727" s="54"/>
      <c r="S727" s="32">
        <f t="shared" si="122"/>
        <v>0</v>
      </c>
      <c r="T727" s="40">
        <f t="shared" si="123"/>
        <v>0</v>
      </c>
      <c r="U727" s="41">
        <f t="shared" si="124"/>
        <v>0</v>
      </c>
    </row>
    <row r="728" spans="1:21" ht="14.25">
      <c r="A728" s="14" t="s">
        <v>54</v>
      </c>
      <c r="B728" s="31" t="s">
        <v>19</v>
      </c>
      <c r="C728" s="57">
        <v>5181</v>
      </c>
      <c r="D728" s="212"/>
      <c r="E728" s="216"/>
      <c r="F728" s="31" t="s">
        <v>1037</v>
      </c>
      <c r="G728" s="31" t="s">
        <v>1040</v>
      </c>
      <c r="H728" s="42">
        <v>0.151</v>
      </c>
      <c r="I728" s="43" t="s">
        <v>27</v>
      </c>
      <c r="J728" s="36">
        <f t="shared" ref="J728:J732" si="127">+H728</f>
        <v>0.151</v>
      </c>
      <c r="K728" s="35">
        <v>10</v>
      </c>
      <c r="L728" s="35">
        <v>20</v>
      </c>
      <c r="M728" s="35">
        <f t="shared" si="121"/>
        <v>200</v>
      </c>
      <c r="N728" s="37"/>
      <c r="O728" s="38"/>
      <c r="P728" s="39">
        <v>0</v>
      </c>
      <c r="Q728" s="39"/>
      <c r="R728" s="54"/>
      <c r="S728" s="32">
        <f t="shared" si="122"/>
        <v>0</v>
      </c>
      <c r="T728" s="40">
        <f t="shared" si="123"/>
        <v>0</v>
      </c>
      <c r="U728" s="41">
        <f t="shared" si="124"/>
        <v>0</v>
      </c>
    </row>
    <row r="729" spans="1:21" ht="14.25">
      <c r="A729" s="14" t="s">
        <v>54</v>
      </c>
      <c r="B729" s="31" t="s">
        <v>19</v>
      </c>
      <c r="C729" s="57">
        <v>5181</v>
      </c>
      <c r="D729" s="212"/>
      <c r="E729" s="216"/>
      <c r="F729" s="31" t="s">
        <v>1037</v>
      </c>
      <c r="G729" s="31" t="s">
        <v>1041</v>
      </c>
      <c r="H729" s="42">
        <v>0.2</v>
      </c>
      <c r="I729" s="62" t="s">
        <v>295</v>
      </c>
      <c r="J729" s="67">
        <f t="shared" si="127"/>
        <v>0.2</v>
      </c>
      <c r="K729" s="35">
        <v>10</v>
      </c>
      <c r="L729" s="35">
        <v>20</v>
      </c>
      <c r="M729" s="35">
        <f t="shared" si="121"/>
        <v>200</v>
      </c>
      <c r="N729" s="37"/>
      <c r="O729" s="38"/>
      <c r="P729" s="39">
        <v>0</v>
      </c>
      <c r="Q729" s="39"/>
      <c r="R729" s="54"/>
      <c r="S729" s="32">
        <f t="shared" si="122"/>
        <v>0</v>
      </c>
      <c r="T729" s="40">
        <f t="shared" si="123"/>
        <v>0</v>
      </c>
      <c r="U729" s="41">
        <f t="shared" si="124"/>
        <v>0</v>
      </c>
    </row>
    <row r="730" spans="1:21" ht="14.25">
      <c r="A730" s="14" t="s">
        <v>54</v>
      </c>
      <c r="B730" s="31" t="s">
        <v>19</v>
      </c>
      <c r="C730" s="57">
        <v>5181</v>
      </c>
      <c r="D730" s="212"/>
      <c r="E730" s="216"/>
      <c r="F730" s="31" t="s">
        <v>1037</v>
      </c>
      <c r="G730" s="31" t="s">
        <v>1042</v>
      </c>
      <c r="H730" s="44">
        <v>3.5000000000000003E-2</v>
      </c>
      <c r="I730" s="40" t="s">
        <v>1032</v>
      </c>
      <c r="J730" s="67">
        <f>4*H730</f>
        <v>0.14000000000000001</v>
      </c>
      <c r="K730" s="35">
        <v>40</v>
      </c>
      <c r="L730" s="35">
        <v>20</v>
      </c>
      <c r="M730" s="35">
        <f t="shared" si="121"/>
        <v>800</v>
      </c>
      <c r="N730" s="37"/>
      <c r="O730" s="38"/>
      <c r="P730" s="39">
        <v>0</v>
      </c>
      <c r="Q730" s="39"/>
      <c r="R730" s="54"/>
      <c r="S730" s="32">
        <f t="shared" si="122"/>
        <v>0</v>
      </c>
      <c r="T730" s="40">
        <f t="shared" si="123"/>
        <v>0</v>
      </c>
      <c r="U730" s="41">
        <f t="shared" si="124"/>
        <v>0</v>
      </c>
    </row>
    <row r="731" spans="1:21" ht="14.25">
      <c r="A731" s="14" t="s">
        <v>54</v>
      </c>
      <c r="B731" s="31" t="s">
        <v>19</v>
      </c>
      <c r="C731" s="57">
        <v>5181</v>
      </c>
      <c r="D731" s="212"/>
      <c r="E731" s="216"/>
      <c r="F731" s="31" t="s">
        <v>1037</v>
      </c>
      <c r="G731" s="31" t="s">
        <v>1043</v>
      </c>
      <c r="H731" s="44"/>
      <c r="I731" s="40"/>
      <c r="J731" s="67">
        <f t="shared" si="127"/>
        <v>0</v>
      </c>
      <c r="K731" s="35">
        <v>10</v>
      </c>
      <c r="L731" s="35">
        <v>20</v>
      </c>
      <c r="M731" s="35">
        <f t="shared" si="121"/>
        <v>200</v>
      </c>
      <c r="N731" s="37"/>
      <c r="O731" s="38"/>
      <c r="P731" s="39">
        <v>0</v>
      </c>
      <c r="Q731" s="39"/>
      <c r="R731" s="54"/>
      <c r="S731" s="32">
        <f t="shared" si="122"/>
        <v>0</v>
      </c>
      <c r="T731" s="40">
        <f t="shared" si="123"/>
        <v>0</v>
      </c>
      <c r="U731" s="41">
        <f t="shared" si="124"/>
        <v>0</v>
      </c>
    </row>
    <row r="732" spans="1:21" ht="14.25">
      <c r="A732" s="14" t="s">
        <v>54</v>
      </c>
      <c r="B732" s="31" t="s">
        <v>19</v>
      </c>
      <c r="C732" s="57">
        <v>5181</v>
      </c>
      <c r="D732" s="212"/>
      <c r="E732" s="216"/>
      <c r="F732" s="31" t="s">
        <v>1037</v>
      </c>
      <c r="G732" s="31" t="s">
        <v>1044</v>
      </c>
      <c r="H732" s="44"/>
      <c r="I732" s="40"/>
      <c r="J732" s="67">
        <f t="shared" si="127"/>
        <v>0</v>
      </c>
      <c r="K732" s="35">
        <v>10</v>
      </c>
      <c r="L732" s="35">
        <v>20</v>
      </c>
      <c r="M732" s="35">
        <f t="shared" si="121"/>
        <v>200</v>
      </c>
      <c r="N732" s="37"/>
      <c r="O732" s="38"/>
      <c r="P732" s="39">
        <v>0</v>
      </c>
      <c r="Q732" s="39"/>
      <c r="R732" s="54"/>
      <c r="S732" s="32">
        <f t="shared" si="122"/>
        <v>0</v>
      </c>
      <c r="T732" s="40">
        <f t="shared" si="123"/>
        <v>0</v>
      </c>
      <c r="U732" s="41">
        <f t="shared" si="124"/>
        <v>0</v>
      </c>
    </row>
    <row r="733" spans="1:21" ht="14.25">
      <c r="A733" s="14"/>
      <c r="B733" s="31"/>
      <c r="C733" s="57" t="s">
        <v>1045</v>
      </c>
      <c r="D733" s="80"/>
      <c r="E733" s="31"/>
      <c r="F733" s="31"/>
      <c r="G733" s="57" t="s">
        <v>1045</v>
      </c>
      <c r="H733" s="40"/>
      <c r="I733" s="40"/>
      <c r="J733" s="67"/>
      <c r="K733" s="40"/>
      <c r="L733" s="40"/>
      <c r="M733" s="40"/>
      <c r="N733" s="81"/>
      <c r="O733" s="82"/>
      <c r="P733" s="39">
        <v>16400</v>
      </c>
      <c r="Q733" s="39"/>
      <c r="R733" s="54"/>
      <c r="S733" s="32">
        <f t="shared" si="122"/>
        <v>0</v>
      </c>
      <c r="T733" s="40">
        <f t="shared" si="123"/>
        <v>0</v>
      </c>
      <c r="U733" s="41">
        <f t="shared" si="124"/>
        <v>16400</v>
      </c>
    </row>
    <row r="734" spans="1:21" ht="14.25">
      <c r="A734" s="14"/>
      <c r="B734" s="31"/>
      <c r="C734" s="57">
        <v>3567</v>
      </c>
      <c r="D734" s="80"/>
      <c r="E734" s="31"/>
      <c r="F734" s="31"/>
      <c r="G734" s="57" t="s">
        <v>1046</v>
      </c>
      <c r="H734" s="40">
        <v>0.13</v>
      </c>
      <c r="I734" s="43" t="s">
        <v>27</v>
      </c>
      <c r="J734" s="67"/>
      <c r="K734" s="40"/>
      <c r="L734" s="40"/>
      <c r="M734" s="40"/>
      <c r="N734" s="81"/>
      <c r="O734" s="82"/>
      <c r="P734" s="39">
        <v>61500</v>
      </c>
      <c r="Q734" s="39"/>
      <c r="R734" s="54"/>
      <c r="S734" s="32">
        <f t="shared" si="122"/>
        <v>0</v>
      </c>
      <c r="T734" s="40">
        <f t="shared" si="123"/>
        <v>0</v>
      </c>
      <c r="U734" s="41">
        <f t="shared" si="124"/>
        <v>61500</v>
      </c>
    </row>
    <row r="735" spans="1:21" ht="14.25">
      <c r="A735" s="83" t="s">
        <v>456</v>
      </c>
      <c r="B735" s="210" t="s">
        <v>19</v>
      </c>
      <c r="C735" s="84">
        <v>3785</v>
      </c>
      <c r="D735" s="211" t="s">
        <v>1047</v>
      </c>
      <c r="E735" s="209"/>
      <c r="F735" s="209" t="s">
        <v>1048</v>
      </c>
      <c r="G735" s="76" t="s">
        <v>1049</v>
      </c>
      <c r="H735" s="85">
        <v>2.75</v>
      </c>
      <c r="I735" s="35" t="s">
        <v>24</v>
      </c>
      <c r="J735" s="36">
        <f>H735/M737</f>
        <v>7.6388888888888886E-3</v>
      </c>
      <c r="K735" s="35">
        <v>1</v>
      </c>
      <c r="L735" s="35">
        <v>1</v>
      </c>
      <c r="M735" s="35">
        <f t="shared" ref="M735:M741" si="128">L735*K735</f>
        <v>1</v>
      </c>
      <c r="N735" s="86"/>
      <c r="O735" s="87"/>
      <c r="P735" s="39">
        <v>0</v>
      </c>
      <c r="Q735" s="39"/>
      <c r="R735" s="54"/>
      <c r="S735" s="32">
        <f t="shared" si="122"/>
        <v>0</v>
      </c>
      <c r="T735" s="40">
        <f t="shared" si="123"/>
        <v>0</v>
      </c>
      <c r="U735" s="41">
        <f t="shared" si="124"/>
        <v>0</v>
      </c>
    </row>
    <row r="736" spans="1:21" ht="14.25">
      <c r="A736" s="83" t="s">
        <v>456</v>
      </c>
      <c r="B736" s="210"/>
      <c r="C736" s="84">
        <v>3785</v>
      </c>
      <c r="D736" s="212"/>
      <c r="E736" s="209"/>
      <c r="F736" s="209"/>
      <c r="G736" s="76" t="s">
        <v>1050</v>
      </c>
      <c r="H736" s="88">
        <v>0.65</v>
      </c>
      <c r="I736" s="35" t="s">
        <v>24</v>
      </c>
      <c r="J736" s="36">
        <f>H736/K737</f>
        <v>6.5000000000000002E-2</v>
      </c>
      <c r="K736" s="62">
        <v>1</v>
      </c>
      <c r="L736" s="62">
        <v>36</v>
      </c>
      <c r="M736" s="62">
        <v>36</v>
      </c>
      <c r="N736" s="86"/>
      <c r="O736" s="87"/>
      <c r="P736" s="39">
        <v>68</v>
      </c>
      <c r="Q736" s="39"/>
      <c r="R736" s="54"/>
      <c r="S736" s="32">
        <f t="shared" si="122"/>
        <v>0</v>
      </c>
      <c r="T736" s="40">
        <f t="shared" si="123"/>
        <v>0</v>
      </c>
      <c r="U736" s="41">
        <f t="shared" si="124"/>
        <v>68</v>
      </c>
    </row>
    <row r="737" spans="1:21" ht="14.25">
      <c r="A737" s="83" t="s">
        <v>456</v>
      </c>
      <c r="B737" s="210"/>
      <c r="C737" s="84">
        <v>3785</v>
      </c>
      <c r="D737" s="212"/>
      <c r="E737" s="209"/>
      <c r="F737" s="209"/>
      <c r="G737" s="76" t="s">
        <v>1051</v>
      </c>
      <c r="H737" s="60">
        <v>0.09</v>
      </c>
      <c r="I737" s="62" t="s">
        <v>147</v>
      </c>
      <c r="J737" s="89">
        <v>0.09</v>
      </c>
      <c r="K737" s="62">
        <v>10</v>
      </c>
      <c r="L737" s="62">
        <v>36</v>
      </c>
      <c r="M737" s="62">
        <v>360</v>
      </c>
      <c r="N737" s="86"/>
      <c r="O737" s="87"/>
      <c r="P737" s="39">
        <v>800</v>
      </c>
      <c r="Q737" s="39"/>
      <c r="R737" s="54"/>
      <c r="S737" s="32">
        <f t="shared" si="122"/>
        <v>0</v>
      </c>
      <c r="T737" s="40">
        <f t="shared" si="123"/>
        <v>0</v>
      </c>
      <c r="U737" s="41">
        <f t="shared" si="124"/>
        <v>800</v>
      </c>
    </row>
    <row r="738" spans="1:21" ht="14.25">
      <c r="A738" s="83" t="s">
        <v>54</v>
      </c>
      <c r="B738" s="31" t="s">
        <v>19</v>
      </c>
      <c r="C738" s="84">
        <v>5167</v>
      </c>
      <c r="D738" s="193" t="s">
        <v>1052</v>
      </c>
      <c r="E738" s="208" t="s">
        <v>1053</v>
      </c>
      <c r="F738" s="209" t="s">
        <v>1054</v>
      </c>
      <c r="G738" s="76" t="s">
        <v>1055</v>
      </c>
      <c r="H738" s="90">
        <v>9.31</v>
      </c>
      <c r="I738" s="62" t="s">
        <v>24</v>
      </c>
      <c r="J738" s="89">
        <f>+H738/M740</f>
        <v>4.6550000000000001E-2</v>
      </c>
      <c r="K738" s="62">
        <v>1</v>
      </c>
      <c r="L738" s="62">
        <v>1</v>
      </c>
      <c r="M738" s="62">
        <f t="shared" si="128"/>
        <v>1</v>
      </c>
      <c r="N738" s="86"/>
      <c r="O738" s="87"/>
      <c r="P738" s="39">
        <v>0</v>
      </c>
      <c r="Q738" s="39"/>
      <c r="R738" s="91"/>
      <c r="S738" s="32">
        <f t="shared" si="122"/>
        <v>0</v>
      </c>
      <c r="T738" s="40">
        <f t="shared" si="123"/>
        <v>0</v>
      </c>
      <c r="U738" s="41">
        <f t="shared" si="124"/>
        <v>0</v>
      </c>
    </row>
    <row r="739" spans="1:21" ht="14.25">
      <c r="A739" s="83" t="s">
        <v>54</v>
      </c>
      <c r="B739" s="31" t="s">
        <v>19</v>
      </c>
      <c r="C739" s="84">
        <v>5167</v>
      </c>
      <c r="D739" s="194"/>
      <c r="E739" s="208"/>
      <c r="F739" s="209"/>
      <c r="G739" s="76" t="s">
        <v>1056</v>
      </c>
      <c r="H739" s="92">
        <v>0.9</v>
      </c>
      <c r="I739" s="62" t="s">
        <v>24</v>
      </c>
      <c r="J739" s="89">
        <f>H739/10</f>
        <v>0.09</v>
      </c>
      <c r="K739" s="62">
        <v>1</v>
      </c>
      <c r="L739" s="62">
        <v>20</v>
      </c>
      <c r="M739" s="62">
        <f t="shared" si="128"/>
        <v>20</v>
      </c>
      <c r="N739" s="86"/>
      <c r="O739" s="87"/>
      <c r="P739" s="39">
        <v>47</v>
      </c>
      <c r="Q739" s="39"/>
      <c r="R739" s="91"/>
      <c r="S739" s="32">
        <f t="shared" si="122"/>
        <v>0</v>
      </c>
      <c r="T739" s="40">
        <f t="shared" si="123"/>
        <v>0</v>
      </c>
      <c r="U739" s="41">
        <f t="shared" si="124"/>
        <v>47</v>
      </c>
    </row>
    <row r="740" spans="1:21" ht="14.25">
      <c r="A740" s="83" t="s">
        <v>54</v>
      </c>
      <c r="B740" s="31" t="s">
        <v>19</v>
      </c>
      <c r="C740" s="84">
        <v>5167</v>
      </c>
      <c r="D740" s="194"/>
      <c r="E740" s="208"/>
      <c r="F740" s="209"/>
      <c r="G740" s="76" t="s">
        <v>1057</v>
      </c>
      <c r="H740" s="60">
        <v>0.185</v>
      </c>
      <c r="I740" s="62" t="s">
        <v>295</v>
      </c>
      <c r="J740" s="89">
        <v>0.185</v>
      </c>
      <c r="K740" s="62">
        <v>10</v>
      </c>
      <c r="L740" s="62">
        <v>20</v>
      </c>
      <c r="M740" s="62">
        <f t="shared" si="128"/>
        <v>200</v>
      </c>
      <c r="N740" s="86"/>
      <c r="O740" s="87"/>
      <c r="P740" s="39">
        <v>0</v>
      </c>
      <c r="Q740" s="39"/>
      <c r="R740" s="91"/>
      <c r="S740" s="32">
        <f t="shared" si="122"/>
        <v>0</v>
      </c>
      <c r="T740" s="40">
        <f t="shared" si="123"/>
        <v>0</v>
      </c>
      <c r="U740" s="41">
        <f t="shared" si="124"/>
        <v>0</v>
      </c>
    </row>
    <row r="741" spans="1:21" ht="14.25">
      <c r="A741" s="83" t="s">
        <v>54</v>
      </c>
      <c r="B741" s="31" t="s">
        <v>19</v>
      </c>
      <c r="C741" s="84">
        <v>5167</v>
      </c>
      <c r="D741" s="213"/>
      <c r="E741" s="214"/>
      <c r="F741" s="215"/>
      <c r="G741" s="76" t="s">
        <v>1058</v>
      </c>
      <c r="H741" s="62">
        <v>0.1</v>
      </c>
      <c r="I741" s="62" t="s">
        <v>62</v>
      </c>
      <c r="J741" s="89">
        <f>H741</f>
        <v>0.1</v>
      </c>
      <c r="K741" s="62">
        <v>10</v>
      </c>
      <c r="L741" s="62">
        <v>20</v>
      </c>
      <c r="M741" s="62">
        <f t="shared" si="128"/>
        <v>200</v>
      </c>
      <c r="N741" s="86"/>
      <c r="O741" s="87"/>
      <c r="P741" s="39">
        <v>850</v>
      </c>
      <c r="Q741" s="39"/>
      <c r="R741" s="91"/>
      <c r="S741" s="32">
        <f t="shared" si="122"/>
        <v>0</v>
      </c>
      <c r="T741" s="40">
        <f t="shared" si="123"/>
        <v>0</v>
      </c>
      <c r="U741" s="41">
        <f t="shared" si="124"/>
        <v>850</v>
      </c>
    </row>
    <row r="742" spans="1:21" ht="14.25">
      <c r="A742" s="83" t="s">
        <v>54</v>
      </c>
      <c r="B742" s="31" t="s">
        <v>19</v>
      </c>
      <c r="C742" s="84">
        <v>5174</v>
      </c>
      <c r="D742" s="193" t="s">
        <v>1059</v>
      </c>
      <c r="E742" s="208" t="s">
        <v>1060</v>
      </c>
      <c r="F742" s="208" t="s">
        <v>1061</v>
      </c>
      <c r="G742" s="76" t="s">
        <v>1062</v>
      </c>
      <c r="H742" s="85">
        <v>6.16</v>
      </c>
      <c r="I742" s="62" t="s">
        <v>24</v>
      </c>
      <c r="J742" s="89">
        <v>3.2000000000000001E-2</v>
      </c>
      <c r="K742" s="62"/>
      <c r="L742" s="62"/>
      <c r="M742" s="62"/>
      <c r="N742" s="86"/>
      <c r="O742" s="87"/>
      <c r="P742" s="39">
        <v>0</v>
      </c>
      <c r="Q742" s="39"/>
      <c r="R742" s="91"/>
      <c r="S742" s="32">
        <f t="shared" si="122"/>
        <v>0</v>
      </c>
      <c r="T742" s="40">
        <f t="shared" si="123"/>
        <v>0</v>
      </c>
      <c r="U742" s="41">
        <f t="shared" si="124"/>
        <v>0</v>
      </c>
    </row>
    <row r="743" spans="1:21" ht="14.25">
      <c r="A743" s="83" t="s">
        <v>54</v>
      </c>
      <c r="B743" s="31" t="s">
        <v>19</v>
      </c>
      <c r="C743" s="84">
        <v>5174</v>
      </c>
      <c r="D743" s="194"/>
      <c r="E743" s="208"/>
      <c r="F743" s="208"/>
      <c r="G743" s="76" t="s">
        <v>1063</v>
      </c>
      <c r="H743" s="92">
        <v>0.9</v>
      </c>
      <c r="I743" s="62" t="s">
        <v>24</v>
      </c>
      <c r="J743" s="89">
        <v>0.09</v>
      </c>
      <c r="K743" s="62"/>
      <c r="L743" s="62"/>
      <c r="M743" s="62"/>
      <c r="N743" s="86"/>
      <c r="O743" s="87"/>
      <c r="P743" s="39">
        <v>48</v>
      </c>
      <c r="Q743" s="39"/>
      <c r="R743" s="91"/>
      <c r="S743" s="32">
        <f t="shared" si="122"/>
        <v>0</v>
      </c>
      <c r="T743" s="40">
        <f t="shared" si="123"/>
        <v>0</v>
      </c>
      <c r="U743" s="41">
        <f t="shared" si="124"/>
        <v>48</v>
      </c>
    </row>
    <row r="744" spans="1:21" ht="14.25">
      <c r="A744" s="83" t="s">
        <v>54</v>
      </c>
      <c r="B744" s="31" t="s">
        <v>19</v>
      </c>
      <c r="C744" s="84">
        <v>5174</v>
      </c>
      <c r="D744" s="194"/>
      <c r="E744" s="208"/>
      <c r="F744" s="208"/>
      <c r="G744" s="76" t="s">
        <v>1064</v>
      </c>
      <c r="H744" s="60">
        <v>0.14499999999999999</v>
      </c>
      <c r="I744" s="62" t="s">
        <v>295</v>
      </c>
      <c r="J744" s="89">
        <v>0.14499999999999999</v>
      </c>
      <c r="K744" s="62">
        <v>10</v>
      </c>
      <c r="L744" s="62">
        <v>20</v>
      </c>
      <c r="M744" s="62">
        <v>200</v>
      </c>
      <c r="N744" s="86"/>
      <c r="O744" s="87"/>
      <c r="P744" s="39">
        <v>0</v>
      </c>
      <c r="Q744" s="39"/>
      <c r="R744" s="91"/>
      <c r="S744" s="32">
        <f t="shared" si="122"/>
        <v>0</v>
      </c>
      <c r="T744" s="40">
        <f t="shared" si="123"/>
        <v>0</v>
      </c>
      <c r="U744" s="41">
        <f t="shared" si="124"/>
        <v>0</v>
      </c>
    </row>
    <row r="745" spans="1:21" ht="14.25">
      <c r="A745" s="83" t="s">
        <v>54</v>
      </c>
      <c r="B745" s="31" t="s">
        <v>19</v>
      </c>
      <c r="C745" s="84">
        <v>5174</v>
      </c>
      <c r="D745" s="194"/>
      <c r="E745" s="208"/>
      <c r="F745" s="208"/>
      <c r="G745" s="76" t="s">
        <v>1065</v>
      </c>
      <c r="H745" s="62">
        <v>0.1</v>
      </c>
      <c r="I745" s="62" t="s">
        <v>147</v>
      </c>
      <c r="J745" s="89">
        <v>0.1</v>
      </c>
      <c r="K745" s="62">
        <v>10</v>
      </c>
      <c r="L745" s="62">
        <v>20</v>
      </c>
      <c r="M745" s="62">
        <v>200</v>
      </c>
      <c r="N745" s="86"/>
      <c r="O745" s="87"/>
      <c r="P745" s="39">
        <v>0</v>
      </c>
      <c r="Q745" s="39"/>
      <c r="R745" s="91"/>
      <c r="S745" s="32">
        <f t="shared" si="122"/>
        <v>0</v>
      </c>
      <c r="T745" s="40">
        <f t="shared" si="123"/>
        <v>0</v>
      </c>
      <c r="U745" s="41">
        <f t="shared" si="124"/>
        <v>0</v>
      </c>
    </row>
    <row r="746" spans="1:21" ht="14.25">
      <c r="A746" s="83" t="s">
        <v>196</v>
      </c>
      <c r="B746" s="31" t="s">
        <v>19</v>
      </c>
      <c r="C746" s="84">
        <v>9153</v>
      </c>
      <c r="D746" s="194">
        <v>4562373449153</v>
      </c>
      <c r="E746" s="209" t="s">
        <v>1066</v>
      </c>
      <c r="F746" s="76"/>
      <c r="G746" s="76" t="s">
        <v>1067</v>
      </c>
      <c r="H746" s="85">
        <v>3.86</v>
      </c>
      <c r="I746" s="35" t="s">
        <v>24</v>
      </c>
      <c r="J746" s="89">
        <f>+H746/M752</f>
        <v>6.4333333333333334E-3</v>
      </c>
      <c r="K746" s="62">
        <v>1</v>
      </c>
      <c r="L746" s="62">
        <v>1</v>
      </c>
      <c r="M746" s="62">
        <f t="shared" ref="M746:M750" si="129">K746*L746</f>
        <v>1</v>
      </c>
      <c r="N746" s="86"/>
      <c r="O746" s="87"/>
      <c r="P746" s="39">
        <v>0</v>
      </c>
      <c r="Q746" s="39"/>
      <c r="R746" s="91"/>
      <c r="S746" s="32">
        <f t="shared" si="122"/>
        <v>0</v>
      </c>
      <c r="T746" s="40">
        <f t="shared" si="123"/>
        <v>0</v>
      </c>
      <c r="U746" s="41">
        <f t="shared" si="124"/>
        <v>0</v>
      </c>
    </row>
    <row r="747" spans="1:21" ht="14.25">
      <c r="A747" s="83" t="s">
        <v>196</v>
      </c>
      <c r="B747" s="31" t="s">
        <v>19</v>
      </c>
      <c r="C747" s="84">
        <v>9153</v>
      </c>
      <c r="D747" s="194"/>
      <c r="E747" s="209"/>
      <c r="F747" s="76"/>
      <c r="G747" s="76" t="s">
        <v>1068</v>
      </c>
      <c r="H747" s="85">
        <v>0.95</v>
      </c>
      <c r="I747" s="35" t="s">
        <v>24</v>
      </c>
      <c r="J747" s="89">
        <f>+H747/K750</f>
        <v>9.5000000000000001E-2</v>
      </c>
      <c r="K747" s="62">
        <v>1</v>
      </c>
      <c r="L747" s="62">
        <v>20</v>
      </c>
      <c r="M747" s="62">
        <f t="shared" si="129"/>
        <v>20</v>
      </c>
      <c r="N747" s="86"/>
      <c r="O747" s="87"/>
      <c r="P747" s="39">
        <v>0</v>
      </c>
      <c r="Q747" s="39"/>
      <c r="R747" s="91"/>
      <c r="S747" s="32">
        <f t="shared" si="122"/>
        <v>0</v>
      </c>
      <c r="T747" s="40">
        <f t="shared" si="123"/>
        <v>0</v>
      </c>
      <c r="U747" s="41">
        <f t="shared" si="124"/>
        <v>0</v>
      </c>
    </row>
    <row r="748" spans="1:21" ht="14.25">
      <c r="A748" s="83" t="s">
        <v>196</v>
      </c>
      <c r="B748" s="31" t="s">
        <v>19</v>
      </c>
      <c r="C748" s="84">
        <v>9153</v>
      </c>
      <c r="D748" s="194"/>
      <c r="E748" s="209"/>
      <c r="F748" s="76"/>
      <c r="G748" s="76" t="s">
        <v>1069</v>
      </c>
      <c r="H748" s="92">
        <v>0.05</v>
      </c>
      <c r="I748" s="35" t="s">
        <v>260</v>
      </c>
      <c r="J748" s="89"/>
      <c r="K748" s="62">
        <v>1</v>
      </c>
      <c r="L748" s="62">
        <v>2</v>
      </c>
      <c r="M748" s="62">
        <f t="shared" si="129"/>
        <v>2</v>
      </c>
      <c r="N748" s="86"/>
      <c r="O748" s="87"/>
      <c r="P748" s="39">
        <v>0</v>
      </c>
      <c r="Q748" s="39"/>
      <c r="R748" s="91"/>
      <c r="S748" s="32">
        <f t="shared" si="122"/>
        <v>0</v>
      </c>
      <c r="T748" s="40">
        <f t="shared" si="123"/>
        <v>0</v>
      </c>
      <c r="U748" s="41">
        <f t="shared" si="124"/>
        <v>0</v>
      </c>
    </row>
    <row r="749" spans="1:21" ht="14.25">
      <c r="A749" s="83" t="s">
        <v>196</v>
      </c>
      <c r="B749" s="31" t="s">
        <v>19</v>
      </c>
      <c r="C749" s="84">
        <v>9153</v>
      </c>
      <c r="D749" s="194"/>
      <c r="E749" s="209"/>
      <c r="F749" s="76"/>
      <c r="G749" s="76" t="s">
        <v>1070</v>
      </c>
      <c r="H749" s="62">
        <v>4.4999999999999998E-2</v>
      </c>
      <c r="I749" s="62" t="s">
        <v>260</v>
      </c>
      <c r="J749" s="89"/>
      <c r="K749" s="62">
        <v>1</v>
      </c>
      <c r="L749" s="62">
        <v>20</v>
      </c>
      <c r="M749" s="62">
        <f t="shared" si="129"/>
        <v>20</v>
      </c>
      <c r="N749" s="86"/>
      <c r="O749" s="87"/>
      <c r="P749" s="39">
        <v>0</v>
      </c>
      <c r="Q749" s="39"/>
      <c r="R749" s="91"/>
      <c r="S749" s="32">
        <f t="shared" si="122"/>
        <v>0</v>
      </c>
      <c r="T749" s="40">
        <f t="shared" si="123"/>
        <v>0</v>
      </c>
      <c r="U749" s="41">
        <f t="shared" si="124"/>
        <v>0</v>
      </c>
    </row>
    <row r="750" spans="1:21" ht="14.25">
      <c r="A750" s="83" t="s">
        <v>196</v>
      </c>
      <c r="B750" s="31" t="s">
        <v>19</v>
      </c>
      <c r="C750" s="84">
        <v>9153</v>
      </c>
      <c r="D750" s="194"/>
      <c r="E750" s="209"/>
      <c r="F750" s="76"/>
      <c r="G750" s="76" t="s">
        <v>1071</v>
      </c>
      <c r="H750" s="62">
        <v>3.5000000000000003E-2</v>
      </c>
      <c r="I750" s="62" t="s">
        <v>24</v>
      </c>
      <c r="J750" s="89">
        <f t="shared" ref="J750:J755" si="130">+H750</f>
        <v>3.5000000000000003E-2</v>
      </c>
      <c r="K750" s="62">
        <v>10</v>
      </c>
      <c r="L750" s="62">
        <v>20</v>
      </c>
      <c r="M750" s="62">
        <f t="shared" si="129"/>
        <v>200</v>
      </c>
      <c r="N750" s="86"/>
      <c r="O750" s="87"/>
      <c r="P750" s="39">
        <v>0</v>
      </c>
      <c r="Q750" s="39"/>
      <c r="R750" s="91"/>
      <c r="S750" s="32">
        <f t="shared" si="122"/>
        <v>0</v>
      </c>
      <c r="T750" s="40">
        <f t="shared" si="123"/>
        <v>0</v>
      </c>
      <c r="U750" s="41">
        <f t="shared" si="124"/>
        <v>0</v>
      </c>
    </row>
    <row r="751" spans="1:21" ht="14.25">
      <c r="A751" s="83" t="s">
        <v>196</v>
      </c>
      <c r="B751" s="31" t="s">
        <v>19</v>
      </c>
      <c r="C751" s="84">
        <v>9153</v>
      </c>
      <c r="D751" s="194"/>
      <c r="E751" s="209"/>
      <c r="F751" s="76"/>
      <c r="G751" s="76" t="s">
        <v>1072</v>
      </c>
      <c r="H751" s="60">
        <v>3.5000000000000003E-2</v>
      </c>
      <c r="I751" s="62" t="s">
        <v>147</v>
      </c>
      <c r="J751" s="89">
        <f t="shared" si="130"/>
        <v>3.5000000000000003E-2</v>
      </c>
      <c r="K751" s="62">
        <v>10</v>
      </c>
      <c r="L751" s="62">
        <v>20</v>
      </c>
      <c r="M751" s="62">
        <v>200</v>
      </c>
      <c r="N751" s="86"/>
      <c r="O751" s="87"/>
      <c r="P751" s="39">
        <v>0</v>
      </c>
      <c r="Q751" s="39"/>
      <c r="R751" s="91"/>
      <c r="S751" s="32">
        <f t="shared" si="122"/>
        <v>0</v>
      </c>
      <c r="T751" s="40">
        <f t="shared" si="123"/>
        <v>0</v>
      </c>
      <c r="U751" s="41">
        <f t="shared" si="124"/>
        <v>0</v>
      </c>
    </row>
    <row r="752" spans="1:21" ht="14.25">
      <c r="A752" s="83" t="s">
        <v>196</v>
      </c>
      <c r="B752" s="31" t="s">
        <v>19</v>
      </c>
      <c r="C752" s="84">
        <v>9153</v>
      </c>
      <c r="D752" s="194"/>
      <c r="E752" s="209"/>
      <c r="F752" s="76"/>
      <c r="G752" s="76" t="s">
        <v>1073</v>
      </c>
      <c r="H752" s="62"/>
      <c r="I752" s="62" t="s">
        <v>30</v>
      </c>
      <c r="J752" s="89"/>
      <c r="K752" s="62">
        <v>30</v>
      </c>
      <c r="L752" s="62">
        <v>20</v>
      </c>
      <c r="M752" s="62">
        <v>600</v>
      </c>
      <c r="N752" s="86"/>
      <c r="O752" s="87"/>
      <c r="P752" s="39">
        <v>0</v>
      </c>
      <c r="Q752" s="39"/>
      <c r="R752" s="91"/>
      <c r="S752" s="32">
        <f t="shared" si="122"/>
        <v>0</v>
      </c>
      <c r="T752" s="40">
        <f t="shared" si="123"/>
        <v>0</v>
      </c>
      <c r="U752" s="41">
        <f t="shared" si="124"/>
        <v>0</v>
      </c>
    </row>
    <row r="753" spans="1:21" ht="14.25">
      <c r="A753" s="83"/>
      <c r="B753" s="46" t="s">
        <v>55</v>
      </c>
      <c r="C753" s="84">
        <v>1804</v>
      </c>
      <c r="D753" s="193" t="s">
        <v>1074</v>
      </c>
      <c r="E753" s="76" t="s">
        <v>1075</v>
      </c>
      <c r="F753" s="76"/>
      <c r="G753" s="76" t="s">
        <v>1067</v>
      </c>
      <c r="H753" s="34">
        <v>8.5</v>
      </c>
      <c r="I753" s="62" t="s">
        <v>24</v>
      </c>
      <c r="J753" s="89">
        <f>+H753/M755</f>
        <v>0.11805555555555555</v>
      </c>
      <c r="K753" s="62">
        <v>1</v>
      </c>
      <c r="L753" s="62">
        <v>1</v>
      </c>
      <c r="M753" s="62">
        <v>1</v>
      </c>
      <c r="N753" s="86"/>
      <c r="O753" s="87"/>
      <c r="P753" s="39">
        <v>0</v>
      </c>
      <c r="Q753" s="39"/>
      <c r="R753" s="91"/>
      <c r="S753" s="32">
        <f t="shared" si="122"/>
        <v>0</v>
      </c>
      <c r="T753" s="40">
        <f t="shared" si="123"/>
        <v>0</v>
      </c>
      <c r="U753" s="41">
        <f t="shared" si="124"/>
        <v>0</v>
      </c>
    </row>
    <row r="754" spans="1:21" ht="14.25">
      <c r="A754" s="83"/>
      <c r="B754" s="46" t="s">
        <v>55</v>
      </c>
      <c r="C754" s="84">
        <v>1804</v>
      </c>
      <c r="D754" s="194"/>
      <c r="E754" s="76" t="s">
        <v>1075</v>
      </c>
      <c r="F754" s="76"/>
      <c r="G754" s="76" t="s">
        <v>1076</v>
      </c>
      <c r="H754" s="35">
        <v>0.28000000000000003</v>
      </c>
      <c r="I754" s="62" t="s">
        <v>24</v>
      </c>
      <c r="J754" s="89">
        <f>+H754/M756</f>
        <v>0.28000000000000003</v>
      </c>
      <c r="K754" s="62">
        <v>1</v>
      </c>
      <c r="L754" s="62">
        <v>1</v>
      </c>
      <c r="M754" s="62">
        <v>1</v>
      </c>
      <c r="N754" s="86"/>
      <c r="O754" s="87"/>
      <c r="P754" s="39">
        <v>0</v>
      </c>
      <c r="Q754" s="39"/>
      <c r="R754" s="91"/>
      <c r="S754" s="32">
        <f t="shared" si="122"/>
        <v>0</v>
      </c>
      <c r="T754" s="40">
        <f t="shared" si="123"/>
        <v>0</v>
      </c>
      <c r="U754" s="41">
        <f t="shared" si="124"/>
        <v>0</v>
      </c>
    </row>
    <row r="755" spans="1:21" ht="14.25">
      <c r="A755" s="83"/>
      <c r="B755" s="46" t="s">
        <v>55</v>
      </c>
      <c r="C755" s="84">
        <v>1804</v>
      </c>
      <c r="D755" s="194"/>
      <c r="E755" s="76" t="s">
        <v>1075</v>
      </c>
      <c r="F755" s="76"/>
      <c r="G755" s="76" t="s">
        <v>1077</v>
      </c>
      <c r="H755" s="60">
        <v>0.18</v>
      </c>
      <c r="I755" s="43" t="s">
        <v>27</v>
      </c>
      <c r="J755" s="89">
        <f t="shared" si="130"/>
        <v>0.18</v>
      </c>
      <c r="K755" s="62">
        <v>6</v>
      </c>
      <c r="L755" s="62">
        <v>12</v>
      </c>
      <c r="M755" s="62">
        <v>72</v>
      </c>
      <c r="N755" s="86"/>
      <c r="O755" s="87"/>
      <c r="P755" s="39">
        <v>0</v>
      </c>
      <c r="Q755" s="39"/>
      <c r="R755" s="91"/>
      <c r="S755" s="32">
        <f t="shared" si="122"/>
        <v>0</v>
      </c>
      <c r="T755" s="40">
        <f t="shared" si="123"/>
        <v>0</v>
      </c>
      <c r="U755" s="41">
        <f t="shared" si="124"/>
        <v>0</v>
      </c>
    </row>
    <row r="756" spans="1:21" ht="14.25">
      <c r="A756" s="83"/>
      <c r="B756" s="46" t="s">
        <v>55</v>
      </c>
      <c r="C756" s="84">
        <v>1798</v>
      </c>
      <c r="D756" s="193" t="s">
        <v>1078</v>
      </c>
      <c r="E756" s="76" t="s">
        <v>1079</v>
      </c>
      <c r="F756" s="76"/>
      <c r="G756" s="76" t="s">
        <v>1080</v>
      </c>
      <c r="H756" s="85">
        <v>5.91</v>
      </c>
      <c r="I756" s="62" t="s">
        <v>24</v>
      </c>
      <c r="J756" s="89">
        <f>H756/M757</f>
        <v>5.4722222222222221E-2</v>
      </c>
      <c r="K756" s="62">
        <v>1</v>
      </c>
      <c r="L756" s="62">
        <v>1</v>
      </c>
      <c r="M756" s="62">
        <v>1</v>
      </c>
      <c r="N756" s="86"/>
      <c r="O756" s="87"/>
      <c r="P756" s="39">
        <v>0</v>
      </c>
      <c r="Q756" s="39"/>
      <c r="R756" s="91"/>
      <c r="S756" s="32">
        <f t="shared" si="122"/>
        <v>0</v>
      </c>
      <c r="T756" s="40">
        <f t="shared" si="123"/>
        <v>0</v>
      </c>
      <c r="U756" s="41">
        <f t="shared" si="124"/>
        <v>0</v>
      </c>
    </row>
    <row r="757" spans="1:21" ht="14.25">
      <c r="A757" s="83"/>
      <c r="B757" s="46" t="s">
        <v>55</v>
      </c>
      <c r="C757" s="84">
        <v>1798</v>
      </c>
      <c r="D757" s="194"/>
      <c r="E757" s="76" t="s">
        <v>1079</v>
      </c>
      <c r="F757" s="76"/>
      <c r="G757" s="76" t="s">
        <v>1081</v>
      </c>
      <c r="H757" s="60">
        <v>0.14199999999999999</v>
      </c>
      <c r="I757" s="43" t="s">
        <v>27</v>
      </c>
      <c r="J757" s="89">
        <v>0.14199999999999999</v>
      </c>
      <c r="K757" s="62">
        <v>1</v>
      </c>
      <c r="L757" s="62">
        <v>108</v>
      </c>
      <c r="M757" s="62">
        <f>L757*K757</f>
        <v>108</v>
      </c>
      <c r="N757" s="86"/>
      <c r="O757" s="87"/>
      <c r="P757" s="39">
        <v>0</v>
      </c>
      <c r="Q757" s="39"/>
      <c r="R757" s="91"/>
      <c r="S757" s="32">
        <f t="shared" si="122"/>
        <v>0</v>
      </c>
      <c r="T757" s="40">
        <f t="shared" si="123"/>
        <v>0</v>
      </c>
      <c r="U757" s="41">
        <f t="shared" si="124"/>
        <v>0</v>
      </c>
    </row>
    <row r="758" spans="1:21" ht="14.25">
      <c r="A758" s="14" t="s">
        <v>54</v>
      </c>
      <c r="B758" s="46" t="s">
        <v>55</v>
      </c>
      <c r="C758" s="32">
        <v>2595</v>
      </c>
      <c r="D758" s="206" t="s">
        <v>1082</v>
      </c>
      <c r="E758" s="190" t="s">
        <v>1083</v>
      </c>
      <c r="F758" s="31" t="s">
        <v>1084</v>
      </c>
      <c r="G758" s="31" t="s">
        <v>1085</v>
      </c>
      <c r="H758" s="53">
        <v>4.0999999999999996</v>
      </c>
      <c r="I758" s="40" t="s">
        <v>24</v>
      </c>
      <c r="J758" s="67">
        <f>H758/M761</f>
        <v>3.4166666666666665E-2</v>
      </c>
      <c r="K758" s="35">
        <v>1</v>
      </c>
      <c r="L758" s="35">
        <v>1</v>
      </c>
      <c r="M758" s="35">
        <f t="shared" ref="M758:M761" si="131">K758*L758</f>
        <v>1</v>
      </c>
      <c r="N758" s="37"/>
      <c r="O758" s="38"/>
      <c r="P758" s="39">
        <v>0</v>
      </c>
      <c r="Q758" s="39"/>
      <c r="R758" s="54"/>
      <c r="S758" s="32">
        <f t="shared" si="122"/>
        <v>0</v>
      </c>
      <c r="T758" s="40">
        <f t="shared" si="123"/>
        <v>0</v>
      </c>
      <c r="U758" s="41">
        <f t="shared" si="124"/>
        <v>0</v>
      </c>
    </row>
    <row r="759" spans="1:21" ht="14.25">
      <c r="A759" s="14" t="s">
        <v>54</v>
      </c>
      <c r="B759" s="46" t="s">
        <v>55</v>
      </c>
      <c r="C759" s="32">
        <v>2595</v>
      </c>
      <c r="D759" s="191"/>
      <c r="E759" s="190"/>
      <c r="F759" s="31" t="s">
        <v>1084</v>
      </c>
      <c r="G759" s="31" t="s">
        <v>1086</v>
      </c>
      <c r="H759" s="34">
        <v>0.8</v>
      </c>
      <c r="I759" s="40" t="s">
        <v>24</v>
      </c>
      <c r="J759" s="67">
        <v>0.12</v>
      </c>
      <c r="K759" s="35">
        <v>1</v>
      </c>
      <c r="L759" s="35">
        <v>12</v>
      </c>
      <c r="M759" s="35">
        <f t="shared" si="131"/>
        <v>12</v>
      </c>
      <c r="N759" s="37"/>
      <c r="O759" s="38"/>
      <c r="P759" s="39">
        <v>0</v>
      </c>
      <c r="Q759" s="39"/>
      <c r="R759" s="54"/>
      <c r="S759" s="32">
        <f t="shared" si="122"/>
        <v>0</v>
      </c>
      <c r="T759" s="40">
        <f t="shared" si="123"/>
        <v>0</v>
      </c>
      <c r="U759" s="41">
        <f t="shared" si="124"/>
        <v>0</v>
      </c>
    </row>
    <row r="760" spans="1:21" ht="14.25">
      <c r="A760" s="14" t="s">
        <v>54</v>
      </c>
      <c r="B760" s="46" t="s">
        <v>55</v>
      </c>
      <c r="C760" s="32">
        <v>2595</v>
      </c>
      <c r="D760" s="191"/>
      <c r="E760" s="190"/>
      <c r="F760" s="31" t="s">
        <v>1084</v>
      </c>
      <c r="G760" s="33" t="s">
        <v>422</v>
      </c>
      <c r="H760" s="44">
        <v>5.8999999999999997E-2</v>
      </c>
      <c r="I760" s="35" t="s">
        <v>310</v>
      </c>
      <c r="J760" s="36">
        <f>+H760*6</f>
        <v>0.35399999999999998</v>
      </c>
      <c r="K760" s="35">
        <v>60</v>
      </c>
      <c r="L760" s="35">
        <v>12</v>
      </c>
      <c r="M760" s="35">
        <f t="shared" si="131"/>
        <v>720</v>
      </c>
      <c r="N760" s="37"/>
      <c r="O760" s="38"/>
      <c r="P760" s="39">
        <v>0</v>
      </c>
      <c r="Q760" s="39"/>
      <c r="R760" s="54"/>
      <c r="S760" s="32">
        <f t="shared" si="122"/>
        <v>0</v>
      </c>
      <c r="T760" s="40">
        <f t="shared" si="123"/>
        <v>0</v>
      </c>
      <c r="U760" s="41">
        <f t="shared" si="124"/>
        <v>0</v>
      </c>
    </row>
    <row r="761" spans="1:21" ht="14.25">
      <c r="A761" s="14" t="s">
        <v>54</v>
      </c>
      <c r="B761" s="46" t="s">
        <v>55</v>
      </c>
      <c r="C761" s="32">
        <v>2595</v>
      </c>
      <c r="D761" s="191"/>
      <c r="E761" s="190"/>
      <c r="F761" s="31" t="s">
        <v>1084</v>
      </c>
      <c r="G761" s="31" t="s">
        <v>1087</v>
      </c>
      <c r="H761" s="42">
        <v>0.17</v>
      </c>
      <c r="I761" s="43" t="s">
        <v>27</v>
      </c>
      <c r="J761" s="67">
        <v>0.17</v>
      </c>
      <c r="K761" s="35">
        <v>10</v>
      </c>
      <c r="L761" s="35">
        <v>12</v>
      </c>
      <c r="M761" s="35">
        <f t="shared" si="131"/>
        <v>120</v>
      </c>
      <c r="N761" s="37"/>
      <c r="O761" s="38"/>
      <c r="P761" s="39">
        <v>0</v>
      </c>
      <c r="Q761" s="39"/>
      <c r="R761" s="54"/>
      <c r="S761" s="32">
        <f t="shared" si="122"/>
        <v>0</v>
      </c>
      <c r="T761" s="40">
        <f t="shared" si="123"/>
        <v>0</v>
      </c>
      <c r="U761" s="41">
        <f t="shared" si="124"/>
        <v>0</v>
      </c>
    </row>
    <row r="762" spans="1:21" ht="14.25">
      <c r="A762" s="83" t="s">
        <v>196</v>
      </c>
      <c r="B762" s="46" t="s">
        <v>55</v>
      </c>
      <c r="C762" s="84">
        <v>80175</v>
      </c>
      <c r="D762" s="194" t="s">
        <v>1088</v>
      </c>
      <c r="E762" s="76"/>
      <c r="F762" s="76"/>
      <c r="G762" s="93" t="s">
        <v>1089</v>
      </c>
      <c r="H762" s="60">
        <v>8.5000000000000006E-2</v>
      </c>
      <c r="I762" s="62" t="s">
        <v>147</v>
      </c>
      <c r="J762" s="89">
        <f t="shared" ref="J762:J767" si="132">+H762</f>
        <v>8.5000000000000006E-2</v>
      </c>
      <c r="K762" s="62">
        <v>1</v>
      </c>
      <c r="L762" s="62">
        <v>10</v>
      </c>
      <c r="M762" s="62">
        <f t="shared" ref="M762:M765" si="133">L762*K762</f>
        <v>10</v>
      </c>
      <c r="N762" s="86"/>
      <c r="O762" s="87"/>
      <c r="P762" s="39">
        <v>0</v>
      </c>
      <c r="Q762" s="39"/>
      <c r="R762" s="91"/>
      <c r="S762" s="32">
        <f t="shared" si="122"/>
        <v>0</v>
      </c>
      <c r="T762" s="40">
        <f t="shared" si="123"/>
        <v>0</v>
      </c>
      <c r="U762" s="41">
        <f t="shared" si="124"/>
        <v>0</v>
      </c>
    </row>
    <row r="763" spans="1:21" ht="14.25">
      <c r="A763" s="83" t="s">
        <v>196</v>
      </c>
      <c r="B763" s="46" t="s">
        <v>55</v>
      </c>
      <c r="C763" s="84">
        <v>80175</v>
      </c>
      <c r="D763" s="194"/>
      <c r="E763" s="76"/>
      <c r="F763" s="76"/>
      <c r="G763" s="93" t="s">
        <v>1090</v>
      </c>
      <c r="H763" s="62">
        <v>0.16</v>
      </c>
      <c r="I763" s="62" t="s">
        <v>29</v>
      </c>
      <c r="J763" s="89">
        <f>+H763/M764</f>
        <v>1.6E-2</v>
      </c>
      <c r="K763" s="62">
        <v>1</v>
      </c>
      <c r="L763" s="62">
        <v>1</v>
      </c>
      <c r="M763" s="62">
        <f t="shared" si="133"/>
        <v>1</v>
      </c>
      <c r="N763" s="86"/>
      <c r="O763" s="87"/>
      <c r="P763" s="39">
        <v>0</v>
      </c>
      <c r="Q763" s="39"/>
      <c r="R763" s="91"/>
      <c r="S763" s="32">
        <f t="shared" si="122"/>
        <v>0</v>
      </c>
      <c r="T763" s="40">
        <f t="shared" si="123"/>
        <v>0</v>
      </c>
      <c r="U763" s="41">
        <f t="shared" si="124"/>
        <v>0</v>
      </c>
    </row>
    <row r="764" spans="1:21" ht="14.25">
      <c r="A764" s="83" t="s">
        <v>196</v>
      </c>
      <c r="B764" s="46" t="s">
        <v>55</v>
      </c>
      <c r="C764" s="84">
        <v>80175</v>
      </c>
      <c r="D764" s="194"/>
      <c r="E764" s="76"/>
      <c r="F764" s="76"/>
      <c r="G764" s="93" t="s">
        <v>1091</v>
      </c>
      <c r="H764" s="92">
        <v>0.05</v>
      </c>
      <c r="I764" s="62" t="s">
        <v>24</v>
      </c>
      <c r="J764" s="89">
        <f t="shared" si="132"/>
        <v>0.05</v>
      </c>
      <c r="K764" s="62">
        <v>1</v>
      </c>
      <c r="L764" s="62">
        <v>10</v>
      </c>
      <c r="M764" s="62">
        <f t="shared" si="133"/>
        <v>10</v>
      </c>
      <c r="N764" s="86"/>
      <c r="O764" s="87"/>
      <c r="P764" s="39">
        <v>0</v>
      </c>
      <c r="Q764" s="39"/>
      <c r="R764" s="91"/>
      <c r="S764" s="32">
        <f t="shared" si="122"/>
        <v>0</v>
      </c>
      <c r="T764" s="40">
        <f t="shared" si="123"/>
        <v>0</v>
      </c>
      <c r="U764" s="41">
        <f t="shared" si="124"/>
        <v>0</v>
      </c>
    </row>
    <row r="765" spans="1:21" ht="14.25">
      <c r="A765" s="83" t="s">
        <v>196</v>
      </c>
      <c r="B765" s="46" t="s">
        <v>55</v>
      </c>
      <c r="C765" s="84">
        <v>80175</v>
      </c>
      <c r="D765" s="194"/>
      <c r="E765" s="76"/>
      <c r="F765" s="76"/>
      <c r="G765" s="93" t="s">
        <v>1092</v>
      </c>
      <c r="H765" s="92">
        <v>0.06</v>
      </c>
      <c r="I765" s="62" t="s">
        <v>24</v>
      </c>
      <c r="J765" s="89">
        <f t="shared" si="132"/>
        <v>0.06</v>
      </c>
      <c r="K765" s="62">
        <v>1</v>
      </c>
      <c r="L765" s="62">
        <v>10</v>
      </c>
      <c r="M765" s="62">
        <f t="shared" si="133"/>
        <v>10</v>
      </c>
      <c r="N765" s="86"/>
      <c r="O765" s="87"/>
      <c r="P765" s="39">
        <v>0</v>
      </c>
      <c r="Q765" s="39"/>
      <c r="R765" s="91"/>
      <c r="S765" s="32">
        <f t="shared" si="122"/>
        <v>0</v>
      </c>
      <c r="T765" s="40">
        <f t="shared" si="123"/>
        <v>0</v>
      </c>
      <c r="U765" s="41">
        <f t="shared" si="124"/>
        <v>0</v>
      </c>
    </row>
    <row r="766" spans="1:21" ht="14.25">
      <c r="A766" s="83" t="s">
        <v>196</v>
      </c>
      <c r="B766" s="46" t="s">
        <v>55</v>
      </c>
      <c r="C766" s="84">
        <v>80199</v>
      </c>
      <c r="D766" s="207" t="s">
        <v>1093</v>
      </c>
      <c r="E766" s="76"/>
      <c r="F766" s="76"/>
      <c r="G766" s="76" t="s">
        <v>1094</v>
      </c>
      <c r="H766" s="60">
        <v>0.05</v>
      </c>
      <c r="I766" s="62" t="s">
        <v>29</v>
      </c>
      <c r="J766" s="89">
        <f t="shared" si="132"/>
        <v>0.05</v>
      </c>
      <c r="K766" s="62">
        <v>1</v>
      </c>
      <c r="L766" s="62">
        <v>5</v>
      </c>
      <c r="M766" s="62">
        <v>5</v>
      </c>
      <c r="N766" s="86"/>
      <c r="O766" s="87"/>
      <c r="P766" s="39">
        <v>0</v>
      </c>
      <c r="Q766" s="39"/>
      <c r="R766" s="91"/>
      <c r="S766" s="32">
        <f t="shared" si="122"/>
        <v>0</v>
      </c>
      <c r="T766" s="40">
        <f t="shared" si="123"/>
        <v>0</v>
      </c>
      <c r="U766" s="41">
        <f t="shared" si="124"/>
        <v>0</v>
      </c>
    </row>
    <row r="767" spans="1:21" ht="14.25">
      <c r="A767" s="83" t="s">
        <v>196</v>
      </c>
      <c r="B767" s="46" t="s">
        <v>55</v>
      </c>
      <c r="C767" s="84">
        <v>80199</v>
      </c>
      <c r="D767" s="207"/>
      <c r="E767" s="76"/>
      <c r="F767" s="76"/>
      <c r="G767" s="76" t="s">
        <v>1095</v>
      </c>
      <c r="H767" s="92">
        <v>0.05</v>
      </c>
      <c r="I767" s="62" t="s">
        <v>24</v>
      </c>
      <c r="J767" s="89">
        <f t="shared" si="132"/>
        <v>0.05</v>
      </c>
      <c r="K767" s="62">
        <v>1</v>
      </c>
      <c r="L767" s="62">
        <v>5</v>
      </c>
      <c r="M767" s="62">
        <v>5</v>
      </c>
      <c r="N767" s="86"/>
      <c r="O767" s="87"/>
      <c r="P767" s="39">
        <v>0</v>
      </c>
      <c r="Q767" s="39"/>
      <c r="R767" s="91"/>
      <c r="S767" s="32">
        <f t="shared" si="122"/>
        <v>0</v>
      </c>
      <c r="T767" s="40">
        <f t="shared" si="123"/>
        <v>0</v>
      </c>
      <c r="U767" s="41">
        <f t="shared" si="124"/>
        <v>0</v>
      </c>
    </row>
    <row r="768" spans="1:21" ht="14.25">
      <c r="A768" s="83" t="s">
        <v>196</v>
      </c>
      <c r="B768" s="46" t="s">
        <v>55</v>
      </c>
      <c r="C768" s="84">
        <v>80199</v>
      </c>
      <c r="D768" s="207"/>
      <c r="E768" s="76"/>
      <c r="F768" s="76"/>
      <c r="G768" s="76" t="s">
        <v>1096</v>
      </c>
      <c r="H768" s="60">
        <v>0.18</v>
      </c>
      <c r="I768" s="84" t="s">
        <v>29</v>
      </c>
      <c r="J768" s="89">
        <f>+H768/M767</f>
        <v>3.5999999999999997E-2</v>
      </c>
      <c r="K768" s="84">
        <v>1</v>
      </c>
      <c r="L768" s="84">
        <v>1</v>
      </c>
      <c r="M768" s="84">
        <v>1</v>
      </c>
      <c r="N768" s="86"/>
      <c r="O768" s="87"/>
      <c r="P768" s="39">
        <v>700</v>
      </c>
      <c r="Q768" s="39"/>
      <c r="R768" s="91"/>
      <c r="S768" s="32">
        <f t="shared" si="122"/>
        <v>0</v>
      </c>
      <c r="T768" s="40">
        <f t="shared" si="123"/>
        <v>0</v>
      </c>
      <c r="U768" s="41">
        <f t="shared" si="124"/>
        <v>700</v>
      </c>
    </row>
    <row r="769" spans="1:21" ht="14.25">
      <c r="A769" s="83"/>
      <c r="B769" s="76"/>
      <c r="C769" s="84" t="s">
        <v>1097</v>
      </c>
      <c r="D769" s="94" t="s">
        <v>1098</v>
      </c>
      <c r="E769" s="76"/>
      <c r="F769" s="76"/>
      <c r="G769" s="76" t="s">
        <v>1099</v>
      </c>
      <c r="H769" s="60">
        <v>3.2</v>
      </c>
      <c r="I769" s="62" t="s">
        <v>29</v>
      </c>
      <c r="J769" s="89"/>
      <c r="K769" s="62"/>
      <c r="L769" s="62"/>
      <c r="M769" s="62"/>
      <c r="N769" s="86"/>
      <c r="O769" s="87"/>
      <c r="P769" s="39">
        <v>0</v>
      </c>
      <c r="Q769" s="39"/>
      <c r="R769" s="91"/>
      <c r="S769" s="32">
        <f t="shared" si="122"/>
        <v>0</v>
      </c>
      <c r="T769" s="40">
        <f t="shared" si="123"/>
        <v>0</v>
      </c>
      <c r="U769" s="41">
        <f t="shared" si="124"/>
        <v>0</v>
      </c>
    </row>
    <row r="770" spans="1:21" ht="14.25">
      <c r="A770" s="83"/>
      <c r="B770" s="76" t="s">
        <v>1100</v>
      </c>
      <c r="C770" s="95" t="s">
        <v>1101</v>
      </c>
      <c r="D770" s="94"/>
      <c r="E770" s="76"/>
      <c r="F770" s="76"/>
      <c r="G770" s="76" t="s">
        <v>1102</v>
      </c>
      <c r="H770" s="92">
        <v>8.5000000000000006E-2</v>
      </c>
      <c r="I770" s="62" t="s">
        <v>24</v>
      </c>
      <c r="J770" s="89"/>
      <c r="K770" s="62"/>
      <c r="L770" s="62"/>
      <c r="M770" s="62"/>
      <c r="N770" s="86"/>
      <c r="O770" s="87"/>
      <c r="P770" s="39">
        <v>0</v>
      </c>
      <c r="Q770" s="39"/>
      <c r="R770" s="91"/>
      <c r="S770" s="32">
        <f t="shared" si="122"/>
        <v>0</v>
      </c>
      <c r="T770" s="40">
        <f t="shared" si="123"/>
        <v>0</v>
      </c>
      <c r="U770" s="41">
        <f t="shared" si="124"/>
        <v>0</v>
      </c>
    </row>
    <row r="771" spans="1:21" ht="14.25">
      <c r="A771" s="83"/>
      <c r="B771" s="76"/>
      <c r="C771" s="95" t="s">
        <v>1101</v>
      </c>
      <c r="D771" s="94"/>
      <c r="E771" s="76"/>
      <c r="F771" s="76"/>
      <c r="G771" s="76" t="s">
        <v>1077</v>
      </c>
      <c r="H771" s="60">
        <v>7.0000000000000007E-2</v>
      </c>
      <c r="I771" s="62" t="s">
        <v>147</v>
      </c>
      <c r="J771" s="89"/>
      <c r="K771" s="62"/>
      <c r="L771" s="62"/>
      <c r="M771" s="62"/>
      <c r="N771" s="86"/>
      <c r="O771" s="87"/>
      <c r="P771" s="39">
        <v>0</v>
      </c>
      <c r="Q771" s="39"/>
      <c r="R771" s="91"/>
      <c r="S771" s="32">
        <f t="shared" ref="S771:S834" si="134">SUM(W771:BC771)</f>
        <v>0</v>
      </c>
      <c r="T771" s="40">
        <f t="shared" ref="T771:T834" si="135">SUM(BE771:HT771)</f>
        <v>0</v>
      </c>
      <c r="U771" s="41">
        <f t="shared" ref="U771:U834" si="136">P771+R771+S771-T771-BD771-Q771</f>
        <v>0</v>
      </c>
    </row>
    <row r="772" spans="1:21" ht="14.25">
      <c r="A772" s="83" t="s">
        <v>54</v>
      </c>
      <c r="B772" s="31" t="s">
        <v>19</v>
      </c>
      <c r="C772" s="84" t="s">
        <v>1103</v>
      </c>
      <c r="D772" s="193" t="s">
        <v>1104</v>
      </c>
      <c r="E772" s="76"/>
      <c r="F772" s="76" t="s">
        <v>1105</v>
      </c>
      <c r="G772" s="76" t="s">
        <v>1106</v>
      </c>
      <c r="H772" s="92">
        <v>7.9</v>
      </c>
      <c r="I772" s="62" t="s">
        <v>24</v>
      </c>
      <c r="J772" s="89">
        <f>+H772/M775</f>
        <v>2.1944444444444447E-2</v>
      </c>
      <c r="K772" s="62">
        <v>1</v>
      </c>
      <c r="L772" s="62">
        <v>1</v>
      </c>
      <c r="M772" s="62">
        <f t="shared" ref="M772:M790" si="137">K772*L772</f>
        <v>1</v>
      </c>
      <c r="N772" s="86"/>
      <c r="O772" s="87"/>
      <c r="P772" s="39">
        <v>-1</v>
      </c>
      <c r="Q772" s="39"/>
      <c r="R772" s="91"/>
      <c r="S772" s="32">
        <f t="shared" si="134"/>
        <v>0</v>
      </c>
      <c r="T772" s="40">
        <f t="shared" si="135"/>
        <v>0</v>
      </c>
      <c r="U772" s="41">
        <f t="shared" si="136"/>
        <v>-1</v>
      </c>
    </row>
    <row r="773" spans="1:21" ht="14.25">
      <c r="A773" s="83" t="s">
        <v>54</v>
      </c>
      <c r="B773" s="31" t="s">
        <v>19</v>
      </c>
      <c r="C773" s="84" t="s">
        <v>1103</v>
      </c>
      <c r="D773" s="194"/>
      <c r="E773" s="76"/>
      <c r="F773" s="76" t="s">
        <v>1105</v>
      </c>
      <c r="G773" s="76" t="s">
        <v>1107</v>
      </c>
      <c r="H773" s="92">
        <v>0.62</v>
      </c>
      <c r="I773" s="62" t="s">
        <v>24</v>
      </c>
      <c r="J773" s="89">
        <f>+H773/K774</f>
        <v>6.2E-2</v>
      </c>
      <c r="K773" s="62">
        <v>1</v>
      </c>
      <c r="L773" s="62">
        <v>36</v>
      </c>
      <c r="M773" s="62">
        <f t="shared" si="137"/>
        <v>36</v>
      </c>
      <c r="N773" s="86"/>
      <c r="O773" s="87"/>
      <c r="P773" s="39">
        <v>0</v>
      </c>
      <c r="Q773" s="39"/>
      <c r="R773" s="91"/>
      <c r="S773" s="32">
        <f t="shared" si="134"/>
        <v>0</v>
      </c>
      <c r="T773" s="40">
        <f t="shared" si="135"/>
        <v>0</v>
      </c>
      <c r="U773" s="41">
        <f t="shared" si="136"/>
        <v>0</v>
      </c>
    </row>
    <row r="774" spans="1:21" ht="14.25">
      <c r="A774" s="83" t="s">
        <v>54</v>
      </c>
      <c r="B774" s="31" t="s">
        <v>19</v>
      </c>
      <c r="C774" s="62" t="s">
        <v>1103</v>
      </c>
      <c r="D774" s="194"/>
      <c r="E774" s="76"/>
      <c r="F774" s="76" t="s">
        <v>1105</v>
      </c>
      <c r="G774" s="76" t="s">
        <v>1108</v>
      </c>
      <c r="H774" s="60">
        <v>0.38</v>
      </c>
      <c r="I774" s="62" t="s">
        <v>295</v>
      </c>
      <c r="J774" s="89">
        <v>0.38</v>
      </c>
      <c r="K774" s="62">
        <v>10</v>
      </c>
      <c r="L774" s="62">
        <v>36</v>
      </c>
      <c r="M774" s="62">
        <f t="shared" si="137"/>
        <v>360</v>
      </c>
      <c r="N774" s="86"/>
      <c r="O774" s="87"/>
      <c r="P774" s="39">
        <v>0</v>
      </c>
      <c r="Q774" s="39"/>
      <c r="R774" s="91"/>
      <c r="S774" s="32">
        <f t="shared" si="134"/>
        <v>0</v>
      </c>
      <c r="T774" s="40">
        <f t="shared" si="135"/>
        <v>0</v>
      </c>
      <c r="U774" s="41">
        <f t="shared" si="136"/>
        <v>0</v>
      </c>
    </row>
    <row r="775" spans="1:21" ht="14.25">
      <c r="A775" s="83" t="s">
        <v>54</v>
      </c>
      <c r="B775" s="31" t="s">
        <v>19</v>
      </c>
      <c r="C775" s="62" t="s">
        <v>1103</v>
      </c>
      <c r="D775" s="194"/>
      <c r="E775" s="76"/>
      <c r="F775" s="76" t="s">
        <v>1105</v>
      </c>
      <c r="G775" s="76" t="s">
        <v>1109</v>
      </c>
      <c r="H775" s="60">
        <v>3.7999999999999999E-2</v>
      </c>
      <c r="I775" s="62" t="s">
        <v>451</v>
      </c>
      <c r="J775" s="89">
        <f>+H775</f>
        <v>3.7999999999999999E-2</v>
      </c>
      <c r="K775" s="62">
        <v>10</v>
      </c>
      <c r="L775" s="62">
        <v>36</v>
      </c>
      <c r="M775" s="62">
        <f t="shared" si="137"/>
        <v>360</v>
      </c>
      <c r="N775" s="86"/>
      <c r="O775" s="87"/>
      <c r="P775" s="39">
        <v>0</v>
      </c>
      <c r="Q775" s="39"/>
      <c r="R775" s="91"/>
      <c r="S775" s="32">
        <f t="shared" si="134"/>
        <v>0</v>
      </c>
      <c r="T775" s="40">
        <f t="shared" si="135"/>
        <v>0</v>
      </c>
      <c r="U775" s="41">
        <f t="shared" si="136"/>
        <v>0</v>
      </c>
    </row>
    <row r="776" spans="1:21" ht="14.25">
      <c r="A776" s="83" t="s">
        <v>54</v>
      </c>
      <c r="B776" s="31" t="s">
        <v>19</v>
      </c>
      <c r="C776" s="62" t="s">
        <v>1110</v>
      </c>
      <c r="D776" s="193" t="s">
        <v>1111</v>
      </c>
      <c r="E776" s="76"/>
      <c r="F776" s="76" t="s">
        <v>1112</v>
      </c>
      <c r="G776" s="31" t="s">
        <v>1113</v>
      </c>
      <c r="H776" s="34">
        <v>6.47</v>
      </c>
      <c r="I776" s="62" t="s">
        <v>24</v>
      </c>
      <c r="J776" s="89">
        <f>+H776/M779</f>
        <v>1.7972222222222223E-2</v>
      </c>
      <c r="K776" s="62">
        <v>1</v>
      </c>
      <c r="L776" s="62">
        <v>1</v>
      </c>
      <c r="M776" s="62">
        <f t="shared" si="137"/>
        <v>1</v>
      </c>
      <c r="N776" s="86"/>
      <c r="O776" s="87"/>
      <c r="P776" s="39">
        <v>2</v>
      </c>
      <c r="Q776" s="39"/>
      <c r="R776" s="91"/>
      <c r="S776" s="32">
        <f t="shared" si="134"/>
        <v>0</v>
      </c>
      <c r="T776" s="40">
        <f t="shared" si="135"/>
        <v>0</v>
      </c>
      <c r="U776" s="41">
        <f t="shared" si="136"/>
        <v>2</v>
      </c>
    </row>
    <row r="777" spans="1:21" ht="14.25">
      <c r="A777" s="83" t="s">
        <v>54</v>
      </c>
      <c r="B777" s="31" t="s">
        <v>19</v>
      </c>
      <c r="C777" s="62" t="s">
        <v>1110</v>
      </c>
      <c r="D777" s="194"/>
      <c r="E777" s="76"/>
      <c r="F777" s="76" t="s">
        <v>1112</v>
      </c>
      <c r="G777" s="31" t="s">
        <v>1114</v>
      </c>
      <c r="H777" s="34">
        <v>0.6</v>
      </c>
      <c r="I777" s="62" t="s">
        <v>24</v>
      </c>
      <c r="J777" s="89">
        <f>+H777/K778</f>
        <v>0.06</v>
      </c>
      <c r="K777" s="62">
        <v>1</v>
      </c>
      <c r="L777" s="62">
        <v>36</v>
      </c>
      <c r="M777" s="62">
        <f t="shared" si="137"/>
        <v>36</v>
      </c>
      <c r="N777" s="86"/>
      <c r="O777" s="87"/>
      <c r="P777" s="39">
        <v>0</v>
      </c>
      <c r="Q777" s="39"/>
      <c r="R777" s="91"/>
      <c r="S777" s="32">
        <f t="shared" si="134"/>
        <v>0</v>
      </c>
      <c r="T777" s="40">
        <f t="shared" si="135"/>
        <v>0</v>
      </c>
      <c r="U777" s="41">
        <f t="shared" si="136"/>
        <v>0</v>
      </c>
    </row>
    <row r="778" spans="1:21" ht="14.25">
      <c r="A778" s="83" t="s">
        <v>54</v>
      </c>
      <c r="B778" s="31" t="s">
        <v>19</v>
      </c>
      <c r="C778" s="62" t="s">
        <v>1110</v>
      </c>
      <c r="D778" s="194"/>
      <c r="E778" s="76"/>
      <c r="F778" s="76" t="s">
        <v>1112</v>
      </c>
      <c r="G778" s="31" t="s">
        <v>1115</v>
      </c>
      <c r="H778" s="60">
        <v>0.36</v>
      </c>
      <c r="I778" s="62" t="s">
        <v>295</v>
      </c>
      <c r="J778" s="89">
        <v>0.36</v>
      </c>
      <c r="K778" s="62">
        <v>10</v>
      </c>
      <c r="L778" s="62">
        <v>36</v>
      </c>
      <c r="M778" s="62">
        <f t="shared" si="137"/>
        <v>360</v>
      </c>
      <c r="N778" s="86"/>
      <c r="O778" s="87"/>
      <c r="P778" s="39">
        <v>0</v>
      </c>
      <c r="Q778" s="39"/>
      <c r="R778" s="91"/>
      <c r="S778" s="32">
        <f t="shared" si="134"/>
        <v>0</v>
      </c>
      <c r="T778" s="40">
        <f t="shared" si="135"/>
        <v>0</v>
      </c>
      <c r="U778" s="41">
        <f t="shared" si="136"/>
        <v>0</v>
      </c>
    </row>
    <row r="779" spans="1:21" ht="14.25">
      <c r="A779" s="83" t="s">
        <v>54</v>
      </c>
      <c r="B779" s="31" t="s">
        <v>19</v>
      </c>
      <c r="C779" s="62" t="s">
        <v>1110</v>
      </c>
      <c r="D779" s="194"/>
      <c r="E779" s="76"/>
      <c r="F779" s="76" t="s">
        <v>1112</v>
      </c>
      <c r="G779" s="31" t="s">
        <v>1116</v>
      </c>
      <c r="H779" s="60">
        <v>3.7999999999999999E-2</v>
      </c>
      <c r="I779" s="62" t="s">
        <v>451</v>
      </c>
      <c r="J779" s="89">
        <f>+H779</f>
        <v>3.7999999999999999E-2</v>
      </c>
      <c r="K779" s="62">
        <v>10</v>
      </c>
      <c r="L779" s="62">
        <v>36</v>
      </c>
      <c r="M779" s="62">
        <f t="shared" si="137"/>
        <v>360</v>
      </c>
      <c r="N779" s="86"/>
      <c r="O779" s="87"/>
      <c r="P779" s="39">
        <v>440</v>
      </c>
      <c r="Q779" s="39"/>
      <c r="R779" s="91"/>
      <c r="S779" s="32">
        <f t="shared" si="134"/>
        <v>0</v>
      </c>
      <c r="T779" s="40">
        <f t="shared" si="135"/>
        <v>0</v>
      </c>
      <c r="U779" s="41">
        <f t="shared" si="136"/>
        <v>440</v>
      </c>
    </row>
    <row r="780" spans="1:21" ht="14.25">
      <c r="A780" s="83" t="s">
        <v>54</v>
      </c>
      <c r="B780" s="31" t="s">
        <v>19</v>
      </c>
      <c r="C780" s="62" t="s">
        <v>1117</v>
      </c>
      <c r="D780" s="193" t="s">
        <v>1118</v>
      </c>
      <c r="E780" s="76"/>
      <c r="F780" s="76" t="s">
        <v>1119</v>
      </c>
      <c r="G780" s="31" t="s">
        <v>1120</v>
      </c>
      <c r="H780" s="92">
        <v>6.8</v>
      </c>
      <c r="I780" s="62" t="s">
        <v>24</v>
      </c>
      <c r="J780" s="89">
        <f>+H780/M783</f>
        <v>1.8888888888888889E-2</v>
      </c>
      <c r="K780" s="62">
        <v>1</v>
      </c>
      <c r="L780" s="62">
        <v>1</v>
      </c>
      <c r="M780" s="62">
        <f t="shared" si="137"/>
        <v>1</v>
      </c>
      <c r="N780" s="86"/>
      <c r="O780" s="87"/>
      <c r="P780" s="39">
        <v>36</v>
      </c>
      <c r="Q780" s="39"/>
      <c r="R780" s="91"/>
      <c r="S780" s="32">
        <f t="shared" si="134"/>
        <v>0</v>
      </c>
      <c r="T780" s="40">
        <f t="shared" si="135"/>
        <v>0</v>
      </c>
      <c r="U780" s="41">
        <f t="shared" si="136"/>
        <v>36</v>
      </c>
    </row>
    <row r="781" spans="1:21" ht="14.25">
      <c r="A781" s="83" t="s">
        <v>54</v>
      </c>
      <c r="B781" s="31" t="s">
        <v>19</v>
      </c>
      <c r="C781" s="62" t="s">
        <v>1117</v>
      </c>
      <c r="D781" s="194"/>
      <c r="E781" s="76"/>
      <c r="F781" s="76" t="s">
        <v>1119</v>
      </c>
      <c r="G781" s="31" t="s">
        <v>1121</v>
      </c>
      <c r="H781" s="92">
        <v>0.72</v>
      </c>
      <c r="I781" s="62" t="s">
        <v>24</v>
      </c>
      <c r="J781" s="89">
        <f>H781/K782</f>
        <v>7.1999999999999995E-2</v>
      </c>
      <c r="K781" s="62">
        <v>1</v>
      </c>
      <c r="L781" s="62">
        <v>36</v>
      </c>
      <c r="M781" s="62">
        <f t="shared" si="137"/>
        <v>36</v>
      </c>
      <c r="N781" s="86"/>
      <c r="O781" s="87"/>
      <c r="P781" s="39">
        <v>1308</v>
      </c>
      <c r="Q781" s="39"/>
      <c r="R781" s="91"/>
      <c r="S781" s="32">
        <f t="shared" si="134"/>
        <v>0</v>
      </c>
      <c r="T781" s="40">
        <f t="shared" si="135"/>
        <v>0</v>
      </c>
      <c r="U781" s="41">
        <f t="shared" si="136"/>
        <v>1308</v>
      </c>
    </row>
    <row r="782" spans="1:21" ht="14.25">
      <c r="A782" s="83" t="s">
        <v>54</v>
      </c>
      <c r="B782" s="31" t="s">
        <v>19</v>
      </c>
      <c r="C782" s="62" t="s">
        <v>1117</v>
      </c>
      <c r="D782" s="194"/>
      <c r="E782" s="76"/>
      <c r="F782" s="76" t="s">
        <v>1119</v>
      </c>
      <c r="G782" s="31" t="s">
        <v>1122</v>
      </c>
      <c r="H782" s="62">
        <v>0.4</v>
      </c>
      <c r="I782" s="62" t="s">
        <v>295</v>
      </c>
      <c r="J782" s="89">
        <v>0.4</v>
      </c>
      <c r="K782" s="62">
        <v>10</v>
      </c>
      <c r="L782" s="62">
        <v>36</v>
      </c>
      <c r="M782" s="62">
        <f t="shared" si="137"/>
        <v>360</v>
      </c>
      <c r="N782" s="86"/>
      <c r="O782" s="87"/>
      <c r="P782" s="39">
        <v>0</v>
      </c>
      <c r="Q782" s="39"/>
      <c r="R782" s="91"/>
      <c r="S782" s="32">
        <f t="shared" si="134"/>
        <v>0</v>
      </c>
      <c r="T782" s="40">
        <f t="shared" si="135"/>
        <v>0</v>
      </c>
      <c r="U782" s="41">
        <f t="shared" si="136"/>
        <v>0</v>
      </c>
    </row>
    <row r="783" spans="1:21" ht="14.25">
      <c r="A783" s="83" t="s">
        <v>54</v>
      </c>
      <c r="B783" s="31" t="s">
        <v>19</v>
      </c>
      <c r="C783" s="62" t="s">
        <v>1117</v>
      </c>
      <c r="D783" s="194"/>
      <c r="E783" s="76"/>
      <c r="F783" s="76" t="s">
        <v>1119</v>
      </c>
      <c r="G783" s="31" t="s">
        <v>1123</v>
      </c>
      <c r="H783" s="60">
        <v>3.7999999999999999E-2</v>
      </c>
      <c r="I783" s="62" t="s">
        <v>451</v>
      </c>
      <c r="J783" s="89">
        <f>+H783</f>
        <v>3.7999999999999999E-2</v>
      </c>
      <c r="K783" s="62">
        <v>10</v>
      </c>
      <c r="L783" s="62">
        <v>36</v>
      </c>
      <c r="M783" s="62">
        <f t="shared" si="137"/>
        <v>360</v>
      </c>
      <c r="N783" s="86"/>
      <c r="O783" s="87"/>
      <c r="P783" s="39">
        <v>25160</v>
      </c>
      <c r="Q783" s="39"/>
      <c r="R783" s="91"/>
      <c r="S783" s="32">
        <f t="shared" si="134"/>
        <v>0</v>
      </c>
      <c r="T783" s="40">
        <f t="shared" si="135"/>
        <v>0</v>
      </c>
      <c r="U783" s="41">
        <f t="shared" si="136"/>
        <v>25160</v>
      </c>
    </row>
    <row r="784" spans="1:21" ht="14.25">
      <c r="A784" s="83" t="s">
        <v>54</v>
      </c>
      <c r="B784" s="31" t="s">
        <v>19</v>
      </c>
      <c r="C784" s="62" t="s">
        <v>1124</v>
      </c>
      <c r="D784" s="193" t="s">
        <v>1125</v>
      </c>
      <c r="E784" s="76"/>
      <c r="F784" s="76" t="s">
        <v>1126</v>
      </c>
      <c r="G784" s="33" t="s">
        <v>1127</v>
      </c>
      <c r="H784" s="92">
        <v>9.0299999999999994</v>
      </c>
      <c r="I784" s="62" t="s">
        <v>24</v>
      </c>
      <c r="J784" s="89">
        <f>+H784/M787</f>
        <v>2.5083333333333332E-2</v>
      </c>
      <c r="K784" s="62">
        <v>1</v>
      </c>
      <c r="L784" s="62">
        <v>1</v>
      </c>
      <c r="M784" s="62">
        <f t="shared" si="137"/>
        <v>1</v>
      </c>
      <c r="N784" s="86"/>
      <c r="O784" s="87"/>
      <c r="P784" s="39">
        <v>0</v>
      </c>
      <c r="Q784" s="39"/>
      <c r="R784" s="91"/>
      <c r="S784" s="32">
        <f t="shared" si="134"/>
        <v>0</v>
      </c>
      <c r="T784" s="40">
        <f t="shared" si="135"/>
        <v>0</v>
      </c>
      <c r="U784" s="41">
        <f t="shared" si="136"/>
        <v>0</v>
      </c>
    </row>
    <row r="785" spans="1:21" ht="14.25">
      <c r="A785" s="83" t="s">
        <v>54</v>
      </c>
      <c r="B785" s="31" t="s">
        <v>19</v>
      </c>
      <c r="C785" s="62" t="s">
        <v>1124</v>
      </c>
      <c r="D785" s="194"/>
      <c r="E785" s="76"/>
      <c r="F785" s="76" t="s">
        <v>1126</v>
      </c>
      <c r="G785" s="33" t="s">
        <v>1128</v>
      </c>
      <c r="H785" s="92">
        <v>0.68</v>
      </c>
      <c r="I785" s="62" t="s">
        <v>24</v>
      </c>
      <c r="J785" s="89">
        <f>+H785/K786</f>
        <v>6.8000000000000005E-2</v>
      </c>
      <c r="K785" s="62">
        <v>1</v>
      </c>
      <c r="L785" s="62">
        <v>36</v>
      </c>
      <c r="M785" s="62">
        <f t="shared" si="137"/>
        <v>36</v>
      </c>
      <c r="N785" s="86"/>
      <c r="O785" s="87"/>
      <c r="P785" s="39">
        <v>0</v>
      </c>
      <c r="Q785" s="39"/>
      <c r="R785" s="91"/>
      <c r="S785" s="32">
        <f t="shared" si="134"/>
        <v>0</v>
      </c>
      <c r="T785" s="40">
        <f t="shared" si="135"/>
        <v>0</v>
      </c>
      <c r="U785" s="41">
        <f t="shared" si="136"/>
        <v>0</v>
      </c>
    </row>
    <row r="786" spans="1:21" ht="14.25">
      <c r="A786" s="83" t="s">
        <v>54</v>
      </c>
      <c r="B786" s="31" t="s">
        <v>19</v>
      </c>
      <c r="C786" s="62" t="s">
        <v>1124</v>
      </c>
      <c r="D786" s="194"/>
      <c r="E786" s="76"/>
      <c r="F786" s="76" t="s">
        <v>1126</v>
      </c>
      <c r="G786" s="33" t="s">
        <v>1129</v>
      </c>
      <c r="H786" s="60">
        <v>0.39500000000000002</v>
      </c>
      <c r="I786" s="62" t="s">
        <v>295</v>
      </c>
      <c r="J786" s="89">
        <v>0.39500000000000002</v>
      </c>
      <c r="K786" s="62">
        <v>10</v>
      </c>
      <c r="L786" s="62">
        <v>36</v>
      </c>
      <c r="M786" s="62">
        <f t="shared" si="137"/>
        <v>360</v>
      </c>
      <c r="N786" s="86"/>
      <c r="O786" s="87"/>
      <c r="P786" s="39">
        <v>0</v>
      </c>
      <c r="Q786" s="39"/>
      <c r="R786" s="91"/>
      <c r="S786" s="32">
        <f t="shared" si="134"/>
        <v>0</v>
      </c>
      <c r="T786" s="40">
        <f t="shared" si="135"/>
        <v>0</v>
      </c>
      <c r="U786" s="41">
        <f t="shared" si="136"/>
        <v>0</v>
      </c>
    </row>
    <row r="787" spans="1:21" ht="14.25">
      <c r="A787" s="83" t="s">
        <v>54</v>
      </c>
      <c r="B787" s="31" t="s">
        <v>19</v>
      </c>
      <c r="C787" s="62" t="s">
        <v>1124</v>
      </c>
      <c r="D787" s="194"/>
      <c r="E787" s="76"/>
      <c r="F787" s="76" t="s">
        <v>1126</v>
      </c>
      <c r="G787" s="33" t="s">
        <v>1130</v>
      </c>
      <c r="H787" s="60">
        <v>3.7999999999999999E-2</v>
      </c>
      <c r="I787" s="62" t="s">
        <v>451</v>
      </c>
      <c r="J787" s="89">
        <f>+H787</f>
        <v>3.7999999999999999E-2</v>
      </c>
      <c r="K787" s="62">
        <v>10</v>
      </c>
      <c r="L787" s="62">
        <v>36</v>
      </c>
      <c r="M787" s="62">
        <f t="shared" si="137"/>
        <v>360</v>
      </c>
      <c r="N787" s="86"/>
      <c r="O787" s="87"/>
      <c r="P787" s="39">
        <v>0</v>
      </c>
      <c r="Q787" s="39"/>
      <c r="R787" s="91"/>
      <c r="S787" s="32">
        <f t="shared" si="134"/>
        <v>0</v>
      </c>
      <c r="T787" s="40">
        <f t="shared" si="135"/>
        <v>0</v>
      </c>
      <c r="U787" s="41">
        <f t="shared" si="136"/>
        <v>0</v>
      </c>
    </row>
    <row r="788" spans="1:21" ht="14.25">
      <c r="A788" s="83"/>
      <c r="B788" s="76" t="s">
        <v>55</v>
      </c>
      <c r="C788" s="50" t="s">
        <v>1131</v>
      </c>
      <c r="F788" s="97" t="s">
        <v>1066</v>
      </c>
      <c r="G788" s="97" t="s">
        <v>1132</v>
      </c>
      <c r="H788" s="98">
        <v>3.81</v>
      </c>
      <c r="I788" s="62" t="s">
        <v>24</v>
      </c>
      <c r="J788" s="89">
        <f>H788/M790</f>
        <v>7.6199999999999998E-4</v>
      </c>
      <c r="K788" s="62">
        <v>1</v>
      </c>
      <c r="L788" s="62">
        <v>1</v>
      </c>
      <c r="M788" s="62">
        <f t="shared" si="137"/>
        <v>1</v>
      </c>
      <c r="N788" s="86"/>
      <c r="O788" s="87"/>
      <c r="P788" s="39">
        <v>0</v>
      </c>
      <c r="Q788" s="39"/>
      <c r="R788" s="91"/>
      <c r="S788" s="32">
        <f t="shared" si="134"/>
        <v>0</v>
      </c>
      <c r="T788" s="40">
        <f t="shared" si="135"/>
        <v>0</v>
      </c>
      <c r="U788" s="41">
        <f t="shared" si="136"/>
        <v>0</v>
      </c>
    </row>
    <row r="789" spans="1:21" ht="14.25">
      <c r="A789" s="83"/>
      <c r="B789" s="76" t="s">
        <v>55</v>
      </c>
      <c r="C789" s="50" t="s">
        <v>1131</v>
      </c>
      <c r="D789" s="94"/>
      <c r="E789" s="76"/>
      <c r="F789" s="97" t="s">
        <v>1066</v>
      </c>
      <c r="G789" s="76" t="s">
        <v>1133</v>
      </c>
      <c r="H789" s="60">
        <v>0.2</v>
      </c>
      <c r="I789" s="62" t="s">
        <v>29</v>
      </c>
      <c r="J789" s="89">
        <f>H789/K790</f>
        <v>4.0000000000000002E-4</v>
      </c>
      <c r="K789" s="62">
        <v>1</v>
      </c>
      <c r="L789" s="62">
        <v>10</v>
      </c>
      <c r="M789" s="62">
        <f t="shared" si="137"/>
        <v>10</v>
      </c>
      <c r="N789" s="86"/>
      <c r="O789" s="87"/>
      <c r="P789" s="39">
        <v>100</v>
      </c>
      <c r="Q789" s="39"/>
      <c r="R789" s="91"/>
      <c r="S789" s="32">
        <f t="shared" si="134"/>
        <v>0</v>
      </c>
      <c r="T789" s="40">
        <f t="shared" si="135"/>
        <v>0</v>
      </c>
      <c r="U789" s="41">
        <f t="shared" si="136"/>
        <v>100</v>
      </c>
    </row>
    <row r="790" spans="1:21" ht="14.25">
      <c r="A790" s="83"/>
      <c r="B790" s="76" t="s">
        <v>55</v>
      </c>
      <c r="C790" s="50" t="s">
        <v>1131</v>
      </c>
      <c r="D790" s="94"/>
      <c r="E790" s="76"/>
      <c r="F790" s="97" t="s">
        <v>1066</v>
      </c>
      <c r="G790" s="97" t="s">
        <v>1134</v>
      </c>
      <c r="H790" s="98">
        <v>0.14000000000000001</v>
      </c>
      <c r="I790" s="62" t="s">
        <v>295</v>
      </c>
      <c r="J790" s="89">
        <f>H790</f>
        <v>0.14000000000000001</v>
      </c>
      <c r="K790" s="62">
        <v>500</v>
      </c>
      <c r="L790" s="62">
        <v>10</v>
      </c>
      <c r="M790" s="62">
        <f t="shared" si="137"/>
        <v>5000</v>
      </c>
      <c r="N790" s="86"/>
      <c r="O790" s="87"/>
      <c r="P790" s="39">
        <v>0</v>
      </c>
      <c r="Q790" s="39"/>
      <c r="R790" s="91"/>
      <c r="S790" s="32">
        <f t="shared" si="134"/>
        <v>0</v>
      </c>
      <c r="T790" s="40">
        <f t="shared" si="135"/>
        <v>0</v>
      </c>
      <c r="U790" s="41">
        <f t="shared" si="136"/>
        <v>0</v>
      </c>
    </row>
    <row r="791" spans="1:21" ht="14.25">
      <c r="A791" s="83" t="s">
        <v>54</v>
      </c>
      <c r="B791" s="202" t="s">
        <v>1135</v>
      </c>
      <c r="C791" s="84">
        <v>2460</v>
      </c>
      <c r="D791" s="194">
        <v>4978446602460</v>
      </c>
      <c r="E791" s="76"/>
      <c r="F791" s="76" t="s">
        <v>1136</v>
      </c>
      <c r="G791" s="76" t="s">
        <v>1137</v>
      </c>
      <c r="H791" s="92">
        <v>5.25</v>
      </c>
      <c r="I791" s="62" t="s">
        <v>24</v>
      </c>
      <c r="J791" s="89">
        <f>+H791/M792</f>
        <v>2.1874999999999999E-2</v>
      </c>
      <c r="K791" s="62">
        <v>1</v>
      </c>
      <c r="L791" s="62">
        <v>1</v>
      </c>
      <c r="M791" s="62">
        <v>1</v>
      </c>
      <c r="N791" s="86"/>
      <c r="O791" s="87"/>
      <c r="P791" s="39">
        <v>0</v>
      </c>
      <c r="Q791" s="39"/>
      <c r="R791" s="91"/>
      <c r="S791" s="32">
        <f t="shared" si="134"/>
        <v>0</v>
      </c>
      <c r="T791" s="40">
        <f t="shared" si="135"/>
        <v>0</v>
      </c>
      <c r="U791" s="41">
        <f t="shared" si="136"/>
        <v>0</v>
      </c>
    </row>
    <row r="792" spans="1:21" ht="14.25">
      <c r="A792" s="83" t="s">
        <v>54</v>
      </c>
      <c r="B792" s="203"/>
      <c r="C792" s="84">
        <v>2460</v>
      </c>
      <c r="D792" s="194"/>
      <c r="E792" s="76"/>
      <c r="F792" s="76" t="s">
        <v>1136</v>
      </c>
      <c r="G792" s="76" t="s">
        <v>1138</v>
      </c>
      <c r="H792" s="60">
        <v>0.1</v>
      </c>
      <c r="I792" s="43" t="s">
        <v>27</v>
      </c>
      <c r="J792" s="89">
        <f>+H792</f>
        <v>0.1</v>
      </c>
      <c r="K792" s="62">
        <v>10</v>
      </c>
      <c r="L792" s="62">
        <v>240</v>
      </c>
      <c r="M792" s="62">
        <v>240</v>
      </c>
      <c r="N792" s="86"/>
      <c r="O792" s="87"/>
      <c r="P792" s="39">
        <v>0</v>
      </c>
      <c r="Q792" s="39"/>
      <c r="R792" s="91"/>
      <c r="S792" s="32">
        <f t="shared" si="134"/>
        <v>0</v>
      </c>
      <c r="T792" s="40">
        <f t="shared" si="135"/>
        <v>0</v>
      </c>
      <c r="U792" s="41">
        <f t="shared" si="136"/>
        <v>0</v>
      </c>
    </row>
    <row r="793" spans="1:21" ht="14.25">
      <c r="A793" s="83" t="s">
        <v>54</v>
      </c>
      <c r="B793" s="203"/>
      <c r="C793" s="84">
        <v>2460</v>
      </c>
      <c r="D793" s="194"/>
      <c r="E793" s="76"/>
      <c r="F793" s="76" t="s">
        <v>1136</v>
      </c>
      <c r="G793" s="46" t="s">
        <v>1139</v>
      </c>
      <c r="H793" s="42">
        <v>0.16</v>
      </c>
      <c r="I793" s="40" t="s">
        <v>29</v>
      </c>
      <c r="J793" s="89">
        <f>+H793/K792</f>
        <v>1.6E-2</v>
      </c>
      <c r="K793" s="62">
        <v>1</v>
      </c>
      <c r="L793" s="62">
        <v>24</v>
      </c>
      <c r="M793" s="62">
        <v>24</v>
      </c>
      <c r="N793" s="86"/>
      <c r="O793" s="87"/>
      <c r="P793" s="39">
        <v>0</v>
      </c>
      <c r="Q793" s="39"/>
      <c r="R793" s="91"/>
      <c r="S793" s="32">
        <f t="shared" si="134"/>
        <v>0</v>
      </c>
      <c r="T793" s="40">
        <f t="shared" si="135"/>
        <v>0</v>
      </c>
      <c r="U793" s="41">
        <f t="shared" si="136"/>
        <v>0</v>
      </c>
    </row>
    <row r="794" spans="1:21" ht="14.25">
      <c r="A794" s="83" t="s">
        <v>54</v>
      </c>
      <c r="B794" s="203"/>
      <c r="C794" s="84">
        <v>2460</v>
      </c>
      <c r="D794" s="194"/>
      <c r="E794" s="76"/>
      <c r="F794" s="76" t="s">
        <v>1136</v>
      </c>
      <c r="G794" s="76" t="s">
        <v>1140</v>
      </c>
      <c r="H794" s="92">
        <v>3.5000000000000003E-2</v>
      </c>
      <c r="I794" s="62" t="s">
        <v>24</v>
      </c>
      <c r="J794" s="89">
        <f>+H794</f>
        <v>3.5000000000000003E-2</v>
      </c>
      <c r="K794" s="62">
        <v>1</v>
      </c>
      <c r="L794" s="62">
        <v>24</v>
      </c>
      <c r="M794" s="62">
        <v>24</v>
      </c>
      <c r="N794" s="86"/>
      <c r="O794" s="87"/>
      <c r="P794" s="39">
        <v>0</v>
      </c>
      <c r="Q794" s="39"/>
      <c r="R794" s="91"/>
      <c r="S794" s="32">
        <f t="shared" si="134"/>
        <v>0</v>
      </c>
      <c r="T794" s="40">
        <f t="shared" si="135"/>
        <v>0</v>
      </c>
      <c r="U794" s="41">
        <f t="shared" si="136"/>
        <v>0</v>
      </c>
    </row>
    <row r="795" spans="1:21" ht="14.25">
      <c r="A795" s="83" t="s">
        <v>54</v>
      </c>
      <c r="B795" s="204"/>
      <c r="C795" s="84">
        <v>2460</v>
      </c>
      <c r="D795" s="194"/>
      <c r="E795" s="76"/>
      <c r="F795" s="76" t="s">
        <v>1136</v>
      </c>
      <c r="G795" s="76" t="s">
        <v>1141</v>
      </c>
      <c r="H795" s="62">
        <v>0.4</v>
      </c>
      <c r="I795" s="62" t="s">
        <v>1142</v>
      </c>
      <c r="J795" s="89">
        <f>+H795*3</f>
        <v>1.2000000000000002</v>
      </c>
      <c r="K795" s="62"/>
      <c r="L795" s="62"/>
      <c r="M795" s="62"/>
      <c r="N795" s="86"/>
      <c r="O795" s="87"/>
      <c r="P795" s="39">
        <v>0</v>
      </c>
      <c r="Q795" s="39"/>
      <c r="R795" s="91"/>
      <c r="S795" s="32">
        <f t="shared" si="134"/>
        <v>0</v>
      </c>
      <c r="T795" s="40">
        <f t="shared" si="135"/>
        <v>0</v>
      </c>
      <c r="U795" s="41">
        <f t="shared" si="136"/>
        <v>0</v>
      </c>
    </row>
    <row r="796" spans="1:21" ht="14.25">
      <c r="A796" s="83"/>
      <c r="B796" s="76" t="s">
        <v>1143</v>
      </c>
      <c r="C796" s="84"/>
      <c r="D796" s="94" t="s">
        <v>1144</v>
      </c>
      <c r="E796" s="76"/>
      <c r="F796" s="76"/>
      <c r="G796" s="76" t="s">
        <v>1145</v>
      </c>
      <c r="H796" s="62">
        <v>0.3</v>
      </c>
      <c r="I796" s="62" t="s">
        <v>1146</v>
      </c>
      <c r="J796" s="99"/>
      <c r="K796" s="62"/>
      <c r="L796" s="62"/>
      <c r="M796" s="62"/>
      <c r="N796" s="86"/>
      <c r="O796" s="87"/>
      <c r="P796" s="39">
        <v>2090</v>
      </c>
      <c r="Q796" s="39"/>
      <c r="R796" s="91"/>
      <c r="S796" s="32">
        <f t="shared" si="134"/>
        <v>0</v>
      </c>
      <c r="T796" s="40">
        <f t="shared" si="135"/>
        <v>0</v>
      </c>
      <c r="U796" s="41">
        <f t="shared" si="136"/>
        <v>2090</v>
      </c>
    </row>
    <row r="797" spans="1:21" ht="14.25">
      <c r="A797" s="83"/>
      <c r="B797" s="76"/>
      <c r="C797" s="84"/>
      <c r="D797" s="94" t="s">
        <v>1144</v>
      </c>
      <c r="E797" s="76"/>
      <c r="F797" s="76"/>
      <c r="G797" s="76" t="s">
        <v>1147</v>
      </c>
      <c r="H797" s="62"/>
      <c r="I797" s="62" t="s">
        <v>1146</v>
      </c>
      <c r="J797" s="99"/>
      <c r="K797" s="62">
        <v>100</v>
      </c>
      <c r="L797" s="62">
        <v>1</v>
      </c>
      <c r="M797" s="62">
        <v>100</v>
      </c>
      <c r="N797" s="86"/>
      <c r="O797" s="87"/>
      <c r="P797" s="39">
        <v>883</v>
      </c>
      <c r="Q797" s="39"/>
      <c r="R797" s="91"/>
      <c r="S797" s="32">
        <f t="shared" si="134"/>
        <v>0</v>
      </c>
      <c r="T797" s="40">
        <f t="shared" si="135"/>
        <v>0</v>
      </c>
      <c r="U797" s="41">
        <f t="shared" si="136"/>
        <v>883</v>
      </c>
    </row>
    <row r="798" spans="1:21" ht="14.25">
      <c r="A798" s="83"/>
      <c r="B798" s="76"/>
      <c r="C798" s="84"/>
      <c r="D798" s="94" t="s">
        <v>1144</v>
      </c>
      <c r="E798" s="76"/>
      <c r="F798" s="76"/>
      <c r="G798" s="76" t="s">
        <v>1148</v>
      </c>
      <c r="H798" s="62">
        <v>0.9</v>
      </c>
      <c r="I798" s="62" t="s">
        <v>1146</v>
      </c>
      <c r="J798" s="99"/>
      <c r="K798" s="62"/>
      <c r="L798" s="62"/>
      <c r="M798" s="62"/>
      <c r="N798" s="86"/>
      <c r="O798" s="87"/>
      <c r="P798" s="39">
        <v>9237</v>
      </c>
      <c r="Q798" s="39"/>
      <c r="R798" s="91"/>
      <c r="S798" s="32">
        <f t="shared" si="134"/>
        <v>0</v>
      </c>
      <c r="T798" s="40">
        <f t="shared" si="135"/>
        <v>0</v>
      </c>
      <c r="U798" s="41">
        <f t="shared" si="136"/>
        <v>9237</v>
      </c>
    </row>
    <row r="799" spans="1:21" ht="14.25">
      <c r="A799" s="83"/>
      <c r="B799" s="76"/>
      <c r="C799" s="84"/>
      <c r="D799" s="94" t="s">
        <v>1144</v>
      </c>
      <c r="E799" s="76"/>
      <c r="F799" s="76"/>
      <c r="G799" s="76" t="s">
        <v>1149</v>
      </c>
      <c r="H799" s="62"/>
      <c r="I799" s="62" t="s">
        <v>1150</v>
      </c>
      <c r="J799" s="99"/>
      <c r="K799" s="62"/>
      <c r="L799" s="62"/>
      <c r="M799" s="62"/>
      <c r="N799" s="86"/>
      <c r="O799" s="87"/>
      <c r="P799" s="39">
        <v>0</v>
      </c>
      <c r="Q799" s="39"/>
      <c r="R799" s="91"/>
      <c r="S799" s="32">
        <f t="shared" si="134"/>
        <v>0</v>
      </c>
      <c r="T799" s="40">
        <f t="shared" si="135"/>
        <v>0</v>
      </c>
      <c r="U799" s="41">
        <f t="shared" si="136"/>
        <v>0</v>
      </c>
    </row>
    <row r="800" spans="1:21" ht="14.25">
      <c r="A800" s="83"/>
      <c r="B800" s="76"/>
      <c r="C800" s="84"/>
      <c r="D800" s="94" t="s">
        <v>1151</v>
      </c>
      <c r="E800" s="76"/>
      <c r="F800" s="76"/>
      <c r="G800" s="76" t="s">
        <v>1152</v>
      </c>
      <c r="H800" s="62"/>
      <c r="I800" s="62" t="s">
        <v>1150</v>
      </c>
      <c r="J800" s="99"/>
      <c r="K800" s="62"/>
      <c r="L800" s="62"/>
      <c r="M800" s="62"/>
      <c r="N800" s="86"/>
      <c r="O800" s="87"/>
      <c r="P800" s="39">
        <v>0</v>
      </c>
      <c r="Q800" s="39"/>
      <c r="R800" s="91"/>
      <c r="S800" s="32">
        <f t="shared" si="134"/>
        <v>0</v>
      </c>
      <c r="T800" s="40">
        <f t="shared" si="135"/>
        <v>0</v>
      </c>
      <c r="U800" s="41">
        <f t="shared" si="136"/>
        <v>0</v>
      </c>
    </row>
    <row r="801" spans="1:21" ht="14.25">
      <c r="A801" s="83"/>
      <c r="B801" s="76"/>
      <c r="C801" s="84"/>
      <c r="D801" s="94" t="s">
        <v>1151</v>
      </c>
      <c r="E801" s="76"/>
      <c r="F801" s="76"/>
      <c r="G801" s="76" t="s">
        <v>1153</v>
      </c>
      <c r="H801" s="62">
        <v>1</v>
      </c>
      <c r="I801" s="62" t="s">
        <v>1146</v>
      </c>
      <c r="J801" s="99"/>
      <c r="K801" s="62"/>
      <c r="L801" s="62"/>
      <c r="M801" s="62"/>
      <c r="N801" s="86"/>
      <c r="O801" s="87"/>
      <c r="P801" s="39">
        <v>5488</v>
      </c>
      <c r="Q801" s="39"/>
      <c r="R801" s="91"/>
      <c r="S801" s="32">
        <f t="shared" si="134"/>
        <v>0</v>
      </c>
      <c r="T801" s="40">
        <f t="shared" si="135"/>
        <v>0</v>
      </c>
      <c r="U801" s="41">
        <f t="shared" si="136"/>
        <v>5488</v>
      </c>
    </row>
    <row r="802" spans="1:21" ht="14.25">
      <c r="A802" s="83"/>
      <c r="B802" s="76"/>
      <c r="C802" s="84"/>
      <c r="D802" s="94" t="s">
        <v>1151</v>
      </c>
      <c r="E802" s="76"/>
      <c r="F802" s="76"/>
      <c r="G802" s="76" t="s">
        <v>1154</v>
      </c>
      <c r="H802" s="62">
        <v>0.18</v>
      </c>
      <c r="I802" s="62" t="s">
        <v>1155</v>
      </c>
      <c r="J802" s="99"/>
      <c r="K802" s="62">
        <v>720</v>
      </c>
      <c r="L802" s="62" t="s">
        <v>1156</v>
      </c>
      <c r="M802" s="62">
        <v>720</v>
      </c>
      <c r="N802" s="86"/>
      <c r="O802" s="87"/>
      <c r="P802" s="39">
        <v>6667</v>
      </c>
      <c r="Q802" s="39"/>
      <c r="R802" s="91"/>
      <c r="S802" s="32">
        <f t="shared" si="134"/>
        <v>0</v>
      </c>
      <c r="T802" s="40">
        <f t="shared" si="135"/>
        <v>0</v>
      </c>
      <c r="U802" s="41">
        <f t="shared" si="136"/>
        <v>6667</v>
      </c>
    </row>
    <row r="803" spans="1:21" ht="14.25">
      <c r="A803" s="83"/>
      <c r="B803" s="76"/>
      <c r="C803" s="84"/>
      <c r="D803" s="94" t="s">
        <v>1151</v>
      </c>
      <c r="E803" s="76"/>
      <c r="F803" s="76"/>
      <c r="G803" s="76" t="s">
        <v>1157</v>
      </c>
      <c r="H803" s="62">
        <v>0.85</v>
      </c>
      <c r="I803" s="62" t="s">
        <v>1155</v>
      </c>
      <c r="J803" s="99"/>
      <c r="K803" s="62"/>
      <c r="L803" s="62"/>
      <c r="M803" s="62"/>
      <c r="N803" s="86"/>
      <c r="O803" s="87"/>
      <c r="P803" s="39">
        <v>0</v>
      </c>
      <c r="Q803" s="39"/>
      <c r="R803" s="91"/>
      <c r="S803" s="32">
        <f t="shared" si="134"/>
        <v>0</v>
      </c>
      <c r="T803" s="40">
        <f t="shared" si="135"/>
        <v>0</v>
      </c>
      <c r="U803" s="41">
        <f t="shared" si="136"/>
        <v>0</v>
      </c>
    </row>
    <row r="804" spans="1:21" ht="14.25">
      <c r="A804" s="83"/>
      <c r="B804" s="76"/>
      <c r="C804" s="84"/>
      <c r="D804" s="94" t="s">
        <v>1151</v>
      </c>
      <c r="E804" s="76"/>
      <c r="F804" s="76"/>
      <c r="G804" s="76" t="s">
        <v>1158</v>
      </c>
      <c r="H804" s="62"/>
      <c r="I804" s="62" t="s">
        <v>1146</v>
      </c>
      <c r="J804" s="99"/>
      <c r="K804" s="62">
        <v>70</v>
      </c>
      <c r="L804" s="62">
        <v>1</v>
      </c>
      <c r="M804" s="62">
        <v>70</v>
      </c>
      <c r="N804" s="86"/>
      <c r="O804" s="87"/>
      <c r="P804" s="39">
        <v>1272</v>
      </c>
      <c r="Q804" s="39"/>
      <c r="R804" s="91"/>
      <c r="S804" s="32">
        <f t="shared" si="134"/>
        <v>0</v>
      </c>
      <c r="T804" s="40">
        <f t="shared" si="135"/>
        <v>0</v>
      </c>
      <c r="U804" s="41">
        <f t="shared" si="136"/>
        <v>1272</v>
      </c>
    </row>
    <row r="805" spans="1:21" ht="14.25">
      <c r="A805" s="83"/>
      <c r="B805" s="76"/>
      <c r="C805" s="84"/>
      <c r="D805" s="94" t="s">
        <v>1151</v>
      </c>
      <c r="E805" s="76"/>
      <c r="F805" s="76"/>
      <c r="G805" s="76" t="s">
        <v>1159</v>
      </c>
      <c r="H805" s="62"/>
      <c r="I805" s="62" t="s">
        <v>1155</v>
      </c>
      <c r="J805" s="99"/>
      <c r="K805" s="62"/>
      <c r="L805" s="62"/>
      <c r="M805" s="62"/>
      <c r="N805" s="86"/>
      <c r="O805" s="87"/>
      <c r="P805" s="39">
        <v>1068</v>
      </c>
      <c r="Q805" s="39"/>
      <c r="R805" s="91"/>
      <c r="S805" s="32">
        <f t="shared" si="134"/>
        <v>0</v>
      </c>
      <c r="T805" s="40">
        <f t="shared" si="135"/>
        <v>0</v>
      </c>
      <c r="U805" s="41">
        <f t="shared" si="136"/>
        <v>1068</v>
      </c>
    </row>
    <row r="806" spans="1:21" ht="14.25">
      <c r="A806" s="83"/>
      <c r="B806" s="83"/>
      <c r="C806" s="84"/>
      <c r="D806" s="94" t="s">
        <v>1151</v>
      </c>
      <c r="E806" s="76"/>
      <c r="F806" s="76"/>
      <c r="G806" s="76" t="s">
        <v>1160</v>
      </c>
      <c r="H806" s="62"/>
      <c r="I806" s="62" t="s">
        <v>1161</v>
      </c>
      <c r="J806" s="99"/>
      <c r="K806" s="62">
        <v>40</v>
      </c>
      <c r="L806" s="62">
        <v>1</v>
      </c>
      <c r="M806" s="62">
        <v>40</v>
      </c>
      <c r="N806" s="86"/>
      <c r="O806" s="87"/>
      <c r="P806" s="39">
        <v>545</v>
      </c>
      <c r="Q806" s="39"/>
      <c r="R806" s="91"/>
      <c r="S806" s="32">
        <f t="shared" si="134"/>
        <v>0</v>
      </c>
      <c r="T806" s="40">
        <f t="shared" si="135"/>
        <v>0</v>
      </c>
      <c r="U806" s="41">
        <f t="shared" si="136"/>
        <v>545</v>
      </c>
    </row>
    <row r="807" spans="1:21" ht="14.25">
      <c r="A807" s="83"/>
      <c r="B807" s="76"/>
      <c r="C807" s="84"/>
      <c r="D807" s="94" t="s">
        <v>1151</v>
      </c>
      <c r="E807" s="76"/>
      <c r="F807" s="76"/>
      <c r="G807" s="76" t="s">
        <v>1162</v>
      </c>
      <c r="H807" s="62">
        <v>1.02</v>
      </c>
      <c r="I807" s="62" t="s">
        <v>1150</v>
      </c>
      <c r="J807" s="99"/>
      <c r="K807" s="62"/>
      <c r="L807" s="62"/>
      <c r="M807" s="62"/>
      <c r="N807" s="86"/>
      <c r="O807" s="87"/>
      <c r="P807" s="39">
        <v>0</v>
      </c>
      <c r="Q807" s="39"/>
      <c r="R807" s="91"/>
      <c r="S807" s="32">
        <f t="shared" si="134"/>
        <v>0</v>
      </c>
      <c r="T807" s="40">
        <f t="shared" si="135"/>
        <v>0</v>
      </c>
      <c r="U807" s="41">
        <f t="shared" si="136"/>
        <v>0</v>
      </c>
    </row>
    <row r="808" spans="1:21" ht="14.25">
      <c r="A808" s="83"/>
      <c r="B808" s="76"/>
      <c r="C808" s="84"/>
      <c r="D808" s="94" t="s">
        <v>1151</v>
      </c>
      <c r="E808" s="76"/>
      <c r="F808" s="76"/>
      <c r="G808" s="76" t="s">
        <v>1163</v>
      </c>
      <c r="H808" s="62"/>
      <c r="I808" s="62" t="s">
        <v>1150</v>
      </c>
      <c r="J808" s="99"/>
      <c r="K808" s="62"/>
      <c r="L808" s="62"/>
      <c r="M808" s="62"/>
      <c r="N808" s="86"/>
      <c r="O808" s="87"/>
      <c r="P808" s="39">
        <v>0</v>
      </c>
      <c r="Q808" s="39"/>
      <c r="R808" s="91"/>
      <c r="S808" s="32">
        <f t="shared" si="134"/>
        <v>0</v>
      </c>
      <c r="T808" s="40">
        <f t="shared" si="135"/>
        <v>0</v>
      </c>
      <c r="U808" s="41">
        <f t="shared" si="136"/>
        <v>0</v>
      </c>
    </row>
    <row r="809" spans="1:21" ht="14.25">
      <c r="A809" s="83"/>
      <c r="B809" s="76"/>
      <c r="C809" s="84"/>
      <c r="D809" s="94" t="s">
        <v>1151</v>
      </c>
      <c r="E809" s="76"/>
      <c r="F809" s="76"/>
      <c r="G809" s="76" t="s">
        <v>1164</v>
      </c>
      <c r="H809" s="62"/>
      <c r="I809" s="62" t="s">
        <v>1150</v>
      </c>
      <c r="J809" s="99"/>
      <c r="K809" s="62"/>
      <c r="L809" s="62"/>
      <c r="M809" s="62"/>
      <c r="N809" s="86"/>
      <c r="O809" s="87"/>
      <c r="P809" s="39">
        <v>0</v>
      </c>
      <c r="Q809" s="39"/>
      <c r="R809" s="91"/>
      <c r="S809" s="32">
        <f t="shared" si="134"/>
        <v>0</v>
      </c>
      <c r="T809" s="40">
        <f t="shared" si="135"/>
        <v>0</v>
      </c>
      <c r="U809" s="41">
        <f t="shared" si="136"/>
        <v>0</v>
      </c>
    </row>
    <row r="810" spans="1:21" ht="14.25">
      <c r="A810" s="83" t="s">
        <v>54</v>
      </c>
      <c r="B810" s="31" t="s">
        <v>19</v>
      </c>
      <c r="C810" s="84">
        <v>5310</v>
      </c>
      <c r="D810" s="205">
        <v>4978446505310</v>
      </c>
      <c r="E810" s="76"/>
      <c r="F810" s="76" t="s">
        <v>1165</v>
      </c>
      <c r="G810" s="33" t="s">
        <v>1166</v>
      </c>
      <c r="H810" s="92">
        <v>2.9</v>
      </c>
      <c r="I810" s="62" t="s">
        <v>24</v>
      </c>
      <c r="J810" s="99">
        <f>+H810/M812</f>
        <v>1.2083333333333333E-2</v>
      </c>
      <c r="K810" s="62">
        <v>1</v>
      </c>
      <c r="L810" s="62">
        <v>1</v>
      </c>
      <c r="M810" s="62">
        <v>1</v>
      </c>
      <c r="N810" s="86"/>
      <c r="O810" s="87"/>
      <c r="P810" s="39">
        <v>0</v>
      </c>
      <c r="Q810" s="39"/>
      <c r="R810" s="91"/>
      <c r="S810" s="32">
        <f t="shared" si="134"/>
        <v>0</v>
      </c>
      <c r="T810" s="40">
        <f t="shared" si="135"/>
        <v>0</v>
      </c>
      <c r="U810" s="41">
        <f t="shared" si="136"/>
        <v>0</v>
      </c>
    </row>
    <row r="811" spans="1:21" ht="14.25">
      <c r="A811" s="83" t="s">
        <v>54</v>
      </c>
      <c r="B811" s="31" t="s">
        <v>19</v>
      </c>
      <c r="C811" s="84">
        <v>5310</v>
      </c>
      <c r="D811" s="205"/>
      <c r="E811" s="76"/>
      <c r="F811" s="76" t="s">
        <v>1165</v>
      </c>
      <c r="G811" s="33" t="s">
        <v>1167</v>
      </c>
      <c r="H811" s="92">
        <v>0.7</v>
      </c>
      <c r="I811" s="62" t="s">
        <v>24</v>
      </c>
      <c r="J811" s="99">
        <f>+H811/K812</f>
        <v>6.9999999999999993E-2</v>
      </c>
      <c r="K811" s="62">
        <v>1</v>
      </c>
      <c r="L811" s="62">
        <v>24</v>
      </c>
      <c r="M811" s="62">
        <v>24</v>
      </c>
      <c r="N811" s="86"/>
      <c r="O811" s="87"/>
      <c r="P811" s="39">
        <v>0</v>
      </c>
      <c r="Q811" s="39"/>
      <c r="R811" s="91"/>
      <c r="S811" s="32">
        <f t="shared" si="134"/>
        <v>0</v>
      </c>
      <c r="T811" s="40">
        <f t="shared" si="135"/>
        <v>0</v>
      </c>
      <c r="U811" s="41">
        <f t="shared" si="136"/>
        <v>0</v>
      </c>
    </row>
    <row r="812" spans="1:21" ht="14.25">
      <c r="A812" s="83" t="s">
        <v>54</v>
      </c>
      <c r="B812" s="31" t="s">
        <v>19</v>
      </c>
      <c r="C812" s="84">
        <v>5310</v>
      </c>
      <c r="D812" s="205"/>
      <c r="E812" s="76"/>
      <c r="F812" s="76" t="s">
        <v>1165</v>
      </c>
      <c r="G812" s="33" t="s">
        <v>1168</v>
      </c>
      <c r="H812" s="92">
        <v>0.04</v>
      </c>
      <c r="I812" s="62" t="s">
        <v>24</v>
      </c>
      <c r="J812" s="99">
        <f t="shared" ref="J812:J817" si="138">+H812</f>
        <v>0.04</v>
      </c>
      <c r="K812" s="62">
        <v>10</v>
      </c>
      <c r="L812" s="62">
        <v>24</v>
      </c>
      <c r="M812" s="62">
        <v>240</v>
      </c>
      <c r="N812" s="86"/>
      <c r="O812" s="87"/>
      <c r="P812" s="39">
        <v>0</v>
      </c>
      <c r="Q812" s="39"/>
      <c r="R812" s="91"/>
      <c r="S812" s="32">
        <f t="shared" si="134"/>
        <v>0</v>
      </c>
      <c r="T812" s="40">
        <f t="shared" si="135"/>
        <v>0</v>
      </c>
      <c r="U812" s="41">
        <f t="shared" si="136"/>
        <v>0</v>
      </c>
    </row>
    <row r="813" spans="1:21" ht="14.25">
      <c r="A813" s="83" t="s">
        <v>54</v>
      </c>
      <c r="B813" s="31" t="s">
        <v>19</v>
      </c>
      <c r="C813" s="84">
        <v>5310</v>
      </c>
      <c r="D813" s="205"/>
      <c r="E813" s="76"/>
      <c r="F813" s="76" t="s">
        <v>1165</v>
      </c>
      <c r="G813" s="33" t="s">
        <v>1169</v>
      </c>
      <c r="H813" s="60">
        <v>4.4999999999999998E-2</v>
      </c>
      <c r="I813" s="62" t="s">
        <v>147</v>
      </c>
      <c r="J813" s="99">
        <f t="shared" si="138"/>
        <v>4.4999999999999998E-2</v>
      </c>
      <c r="K813" s="62">
        <v>10</v>
      </c>
      <c r="L813" s="62">
        <v>24</v>
      </c>
      <c r="M813" s="62">
        <v>240</v>
      </c>
      <c r="N813" s="86"/>
      <c r="O813" s="87"/>
      <c r="P813" s="39">
        <v>0</v>
      </c>
      <c r="Q813" s="39"/>
      <c r="R813" s="91"/>
      <c r="S813" s="32">
        <f t="shared" si="134"/>
        <v>0</v>
      </c>
      <c r="T813" s="40">
        <f t="shared" si="135"/>
        <v>0</v>
      </c>
      <c r="U813" s="41">
        <f t="shared" si="136"/>
        <v>0</v>
      </c>
    </row>
    <row r="814" spans="1:21" ht="14.25">
      <c r="A814" s="83" t="s">
        <v>54</v>
      </c>
      <c r="B814" s="31" t="s">
        <v>19</v>
      </c>
      <c r="C814" s="84">
        <v>5327</v>
      </c>
      <c r="D814" s="194">
        <v>4978446505327</v>
      </c>
      <c r="E814" s="76"/>
      <c r="F814" s="76" t="s">
        <v>1170</v>
      </c>
      <c r="G814" s="33" t="s">
        <v>1171</v>
      </c>
      <c r="H814" s="92">
        <v>3.77</v>
      </c>
      <c r="I814" s="62" t="s">
        <v>24</v>
      </c>
      <c r="J814" s="99">
        <f>+H814/M816</f>
        <v>1.5708333333333335E-2</v>
      </c>
      <c r="K814" s="62">
        <v>1</v>
      </c>
      <c r="L814" s="62">
        <v>1</v>
      </c>
      <c r="M814" s="62">
        <v>1</v>
      </c>
      <c r="N814" s="86"/>
      <c r="O814" s="87"/>
      <c r="P814" s="39">
        <v>0</v>
      </c>
      <c r="Q814" s="39"/>
      <c r="R814" s="91"/>
      <c r="S814" s="32">
        <f t="shared" si="134"/>
        <v>0</v>
      </c>
      <c r="T814" s="40">
        <f t="shared" si="135"/>
        <v>0</v>
      </c>
      <c r="U814" s="41">
        <f t="shared" si="136"/>
        <v>0</v>
      </c>
    </row>
    <row r="815" spans="1:21" ht="14.25">
      <c r="A815" s="83" t="s">
        <v>54</v>
      </c>
      <c r="B815" s="31" t="s">
        <v>19</v>
      </c>
      <c r="C815" s="84">
        <v>5327</v>
      </c>
      <c r="D815" s="194"/>
      <c r="E815" s="76"/>
      <c r="F815" s="76" t="s">
        <v>1170</v>
      </c>
      <c r="G815" s="33" t="s">
        <v>1172</v>
      </c>
      <c r="H815" s="92">
        <v>0.8</v>
      </c>
      <c r="I815" s="62" t="s">
        <v>24</v>
      </c>
      <c r="J815" s="99">
        <f>+H815/K816</f>
        <v>0.08</v>
      </c>
      <c r="K815" s="62">
        <v>1</v>
      </c>
      <c r="L815" s="62">
        <v>24</v>
      </c>
      <c r="M815" s="62">
        <v>24</v>
      </c>
      <c r="N815" s="86"/>
      <c r="O815" s="87"/>
      <c r="P815" s="39">
        <v>0</v>
      </c>
      <c r="Q815" s="39"/>
      <c r="R815" s="91"/>
      <c r="S815" s="32">
        <f t="shared" si="134"/>
        <v>0</v>
      </c>
      <c r="T815" s="40">
        <f t="shared" si="135"/>
        <v>0</v>
      </c>
      <c r="U815" s="41">
        <f t="shared" si="136"/>
        <v>0</v>
      </c>
    </row>
    <row r="816" spans="1:21" ht="14.25">
      <c r="A816" s="83" t="s">
        <v>54</v>
      </c>
      <c r="B816" s="31" t="s">
        <v>19</v>
      </c>
      <c r="C816" s="84">
        <v>5327</v>
      </c>
      <c r="D816" s="194"/>
      <c r="E816" s="76"/>
      <c r="F816" s="76" t="s">
        <v>1170</v>
      </c>
      <c r="G816" s="33" t="s">
        <v>1173</v>
      </c>
      <c r="H816" s="92">
        <v>4.4999999999999998E-2</v>
      </c>
      <c r="I816" s="62" t="s">
        <v>24</v>
      </c>
      <c r="J816" s="99">
        <f t="shared" si="138"/>
        <v>4.4999999999999998E-2</v>
      </c>
      <c r="K816" s="62">
        <v>10</v>
      </c>
      <c r="L816" s="62">
        <v>24</v>
      </c>
      <c r="M816" s="62">
        <v>240</v>
      </c>
      <c r="N816" s="86"/>
      <c r="O816" s="87"/>
      <c r="P816" s="39">
        <v>0</v>
      </c>
      <c r="Q816" s="39"/>
      <c r="R816" s="91"/>
      <c r="S816" s="32">
        <f t="shared" si="134"/>
        <v>0</v>
      </c>
      <c r="T816" s="40">
        <f t="shared" si="135"/>
        <v>0</v>
      </c>
      <c r="U816" s="41">
        <f t="shared" si="136"/>
        <v>0</v>
      </c>
    </row>
    <row r="817" spans="1:21" ht="14.25">
      <c r="A817" s="83" t="s">
        <v>54</v>
      </c>
      <c r="B817" s="31" t="s">
        <v>19</v>
      </c>
      <c r="C817" s="84">
        <v>5327</v>
      </c>
      <c r="D817" s="194"/>
      <c r="E817" s="76"/>
      <c r="F817" s="76" t="s">
        <v>1170</v>
      </c>
      <c r="G817" s="33" t="s">
        <v>1174</v>
      </c>
      <c r="H817" s="60">
        <v>0.05</v>
      </c>
      <c r="I817" s="62" t="s">
        <v>147</v>
      </c>
      <c r="J817" s="99">
        <f t="shared" si="138"/>
        <v>0.05</v>
      </c>
      <c r="K817" s="62">
        <v>10</v>
      </c>
      <c r="L817" s="62">
        <v>24</v>
      </c>
      <c r="M817" s="62">
        <v>240</v>
      </c>
      <c r="N817" s="86"/>
      <c r="O817" s="87"/>
      <c r="P817" s="39">
        <v>0</v>
      </c>
      <c r="Q817" s="39"/>
      <c r="R817" s="91"/>
      <c r="S817" s="32">
        <f t="shared" si="134"/>
        <v>0</v>
      </c>
      <c r="T817" s="40">
        <f t="shared" si="135"/>
        <v>0</v>
      </c>
      <c r="U817" s="41">
        <f t="shared" si="136"/>
        <v>0</v>
      </c>
    </row>
    <row r="818" spans="1:21" ht="14.25">
      <c r="A818" s="83" t="s">
        <v>54</v>
      </c>
      <c r="B818" s="31" t="s">
        <v>19</v>
      </c>
      <c r="C818" s="84">
        <v>5334</v>
      </c>
      <c r="D818" s="194">
        <v>4978446505334</v>
      </c>
      <c r="E818" s="76"/>
      <c r="F818" s="76" t="s">
        <v>1165</v>
      </c>
      <c r="G818" s="33" t="s">
        <v>1166</v>
      </c>
      <c r="H818" s="92">
        <v>2.9</v>
      </c>
      <c r="I818" s="62" t="s">
        <v>24</v>
      </c>
      <c r="J818" s="99">
        <f>+H818/M820</f>
        <v>1.2083333333333333E-2</v>
      </c>
      <c r="K818" s="62">
        <v>1</v>
      </c>
      <c r="L818" s="62">
        <v>1</v>
      </c>
      <c r="M818" s="62">
        <v>1</v>
      </c>
      <c r="N818" s="86"/>
      <c r="O818" s="87"/>
      <c r="P818" s="39">
        <v>0</v>
      </c>
      <c r="Q818" s="39"/>
      <c r="R818" s="91"/>
      <c r="S818" s="32">
        <f t="shared" si="134"/>
        <v>0</v>
      </c>
      <c r="T818" s="40">
        <f t="shared" si="135"/>
        <v>0</v>
      </c>
      <c r="U818" s="41">
        <f t="shared" si="136"/>
        <v>0</v>
      </c>
    </row>
    <row r="819" spans="1:21" ht="14.25">
      <c r="A819" s="83" t="s">
        <v>54</v>
      </c>
      <c r="B819" s="31" t="s">
        <v>19</v>
      </c>
      <c r="C819" s="84">
        <v>5334</v>
      </c>
      <c r="D819" s="194"/>
      <c r="E819" s="76"/>
      <c r="F819" s="76" t="s">
        <v>1165</v>
      </c>
      <c r="G819" s="33" t="s">
        <v>1167</v>
      </c>
      <c r="H819" s="92">
        <v>0.7</v>
      </c>
      <c r="I819" s="62" t="s">
        <v>24</v>
      </c>
      <c r="J819" s="99">
        <f>+H819/K820</f>
        <v>6.9999999999999993E-2</v>
      </c>
      <c r="K819" s="62">
        <v>1</v>
      </c>
      <c r="L819" s="62">
        <v>24</v>
      </c>
      <c r="M819" s="62">
        <v>24</v>
      </c>
      <c r="N819" s="86"/>
      <c r="O819" s="87"/>
      <c r="P819" s="39">
        <v>0</v>
      </c>
      <c r="Q819" s="39"/>
      <c r="R819" s="91"/>
      <c r="S819" s="32">
        <f t="shared" si="134"/>
        <v>0</v>
      </c>
      <c r="T819" s="40">
        <f t="shared" si="135"/>
        <v>0</v>
      </c>
      <c r="U819" s="41">
        <f t="shared" si="136"/>
        <v>0</v>
      </c>
    </row>
    <row r="820" spans="1:21" ht="14.25">
      <c r="A820" s="83" t="s">
        <v>54</v>
      </c>
      <c r="B820" s="31" t="s">
        <v>19</v>
      </c>
      <c r="C820" s="84">
        <v>5334</v>
      </c>
      <c r="D820" s="194"/>
      <c r="E820" s="76"/>
      <c r="F820" s="76" t="s">
        <v>1165</v>
      </c>
      <c r="G820" s="33" t="s">
        <v>1168</v>
      </c>
      <c r="H820" s="92">
        <v>0.04</v>
      </c>
      <c r="I820" s="62" t="s">
        <v>24</v>
      </c>
      <c r="J820" s="99">
        <f t="shared" ref="J820:J825" si="139">+H820</f>
        <v>0.04</v>
      </c>
      <c r="K820" s="62">
        <v>10</v>
      </c>
      <c r="L820" s="62">
        <v>24</v>
      </c>
      <c r="M820" s="62">
        <v>240</v>
      </c>
      <c r="N820" s="86"/>
      <c r="O820" s="87"/>
      <c r="P820" s="39">
        <v>0</v>
      </c>
      <c r="Q820" s="39"/>
      <c r="R820" s="91"/>
      <c r="S820" s="32">
        <f t="shared" si="134"/>
        <v>0</v>
      </c>
      <c r="T820" s="40">
        <f t="shared" si="135"/>
        <v>0</v>
      </c>
      <c r="U820" s="41">
        <f t="shared" si="136"/>
        <v>0</v>
      </c>
    </row>
    <row r="821" spans="1:21" ht="14.25">
      <c r="A821" s="83" t="s">
        <v>54</v>
      </c>
      <c r="B821" s="31" t="s">
        <v>19</v>
      </c>
      <c r="C821" s="84">
        <v>5334</v>
      </c>
      <c r="D821" s="194"/>
      <c r="E821" s="76"/>
      <c r="F821" s="76" t="s">
        <v>1165</v>
      </c>
      <c r="G821" s="33" t="s">
        <v>1169</v>
      </c>
      <c r="H821" s="62">
        <v>4.4999999999999998E-2</v>
      </c>
      <c r="I821" s="62" t="s">
        <v>147</v>
      </c>
      <c r="J821" s="99">
        <f t="shared" si="139"/>
        <v>4.4999999999999998E-2</v>
      </c>
      <c r="K821" s="62">
        <v>10</v>
      </c>
      <c r="L821" s="62">
        <v>24</v>
      </c>
      <c r="M821" s="62">
        <v>240</v>
      </c>
      <c r="N821" s="86"/>
      <c r="O821" s="87"/>
      <c r="P821" s="39">
        <v>0</v>
      </c>
      <c r="Q821" s="39"/>
      <c r="R821" s="91"/>
      <c r="S821" s="32">
        <f t="shared" si="134"/>
        <v>0</v>
      </c>
      <c r="T821" s="40">
        <f t="shared" si="135"/>
        <v>0</v>
      </c>
      <c r="U821" s="41">
        <f t="shared" si="136"/>
        <v>0</v>
      </c>
    </row>
    <row r="822" spans="1:21" ht="14.25">
      <c r="A822" s="83" t="s">
        <v>54</v>
      </c>
      <c r="B822" s="31" t="s">
        <v>19</v>
      </c>
      <c r="C822" s="84">
        <v>5341</v>
      </c>
      <c r="D822" s="194">
        <v>4978446505341</v>
      </c>
      <c r="E822" s="76"/>
      <c r="F822" s="76" t="s">
        <v>1175</v>
      </c>
      <c r="G822" s="33" t="s">
        <v>1176</v>
      </c>
      <c r="H822" s="92">
        <v>4.18</v>
      </c>
      <c r="I822" s="62" t="s">
        <v>24</v>
      </c>
      <c r="J822" s="99">
        <f>+H822/M825</f>
        <v>1.7416666666666667E-2</v>
      </c>
      <c r="K822" s="62">
        <v>1</v>
      </c>
      <c r="L822" s="62">
        <v>1</v>
      </c>
      <c r="M822" s="62">
        <v>1</v>
      </c>
      <c r="N822" s="86"/>
      <c r="O822" s="87"/>
      <c r="P822" s="39">
        <v>0</v>
      </c>
      <c r="Q822" s="39"/>
      <c r="R822" s="91"/>
      <c r="S822" s="32">
        <f t="shared" si="134"/>
        <v>0</v>
      </c>
      <c r="T822" s="40">
        <f t="shared" si="135"/>
        <v>0</v>
      </c>
      <c r="U822" s="41">
        <f t="shared" si="136"/>
        <v>0</v>
      </c>
    </row>
    <row r="823" spans="1:21" ht="14.25">
      <c r="A823" s="83" t="s">
        <v>54</v>
      </c>
      <c r="B823" s="31" t="s">
        <v>19</v>
      </c>
      <c r="C823" s="84">
        <v>5341</v>
      </c>
      <c r="D823" s="194"/>
      <c r="E823" s="76"/>
      <c r="F823" s="76" t="s">
        <v>1175</v>
      </c>
      <c r="G823" s="33" t="s">
        <v>1177</v>
      </c>
      <c r="H823" s="92">
        <v>0.94</v>
      </c>
      <c r="I823" s="62" t="s">
        <v>24</v>
      </c>
      <c r="J823" s="99">
        <f>+H823/K824</f>
        <v>9.4E-2</v>
      </c>
      <c r="K823" s="62">
        <v>1</v>
      </c>
      <c r="L823" s="62">
        <v>24</v>
      </c>
      <c r="M823" s="62">
        <v>24</v>
      </c>
      <c r="N823" s="86"/>
      <c r="O823" s="87"/>
      <c r="P823" s="39">
        <v>0</v>
      </c>
      <c r="Q823" s="39"/>
      <c r="R823" s="91"/>
      <c r="S823" s="32">
        <f t="shared" si="134"/>
        <v>0</v>
      </c>
      <c r="T823" s="40">
        <f t="shared" si="135"/>
        <v>0</v>
      </c>
      <c r="U823" s="41">
        <f t="shared" si="136"/>
        <v>0</v>
      </c>
    </row>
    <row r="824" spans="1:21" ht="14.25">
      <c r="A824" s="83" t="s">
        <v>54</v>
      </c>
      <c r="B824" s="31" t="s">
        <v>19</v>
      </c>
      <c r="C824" s="84">
        <v>5341</v>
      </c>
      <c r="D824" s="194"/>
      <c r="E824" s="76"/>
      <c r="F824" s="76" t="s">
        <v>1175</v>
      </c>
      <c r="G824" s="33" t="s">
        <v>1178</v>
      </c>
      <c r="H824" s="92">
        <v>0.04</v>
      </c>
      <c r="I824" s="62" t="s">
        <v>24</v>
      </c>
      <c r="J824" s="99">
        <f t="shared" si="139"/>
        <v>0.04</v>
      </c>
      <c r="K824" s="62">
        <v>10</v>
      </c>
      <c r="L824" s="62">
        <v>24</v>
      </c>
      <c r="M824" s="62">
        <v>240</v>
      </c>
      <c r="N824" s="86"/>
      <c r="O824" s="87"/>
      <c r="P824" s="39">
        <v>0</v>
      </c>
      <c r="Q824" s="39"/>
      <c r="R824" s="91"/>
      <c r="S824" s="32">
        <f t="shared" si="134"/>
        <v>0</v>
      </c>
      <c r="T824" s="40">
        <f t="shared" si="135"/>
        <v>0</v>
      </c>
      <c r="U824" s="41">
        <f t="shared" si="136"/>
        <v>0</v>
      </c>
    </row>
    <row r="825" spans="1:21" ht="14.25">
      <c r="A825" s="83" t="s">
        <v>54</v>
      </c>
      <c r="B825" s="31" t="s">
        <v>19</v>
      </c>
      <c r="C825" s="84">
        <v>5341</v>
      </c>
      <c r="D825" s="194"/>
      <c r="E825" s="76"/>
      <c r="F825" s="76" t="s">
        <v>1175</v>
      </c>
      <c r="G825" s="33" t="s">
        <v>1179</v>
      </c>
      <c r="H825" s="60">
        <v>0.05</v>
      </c>
      <c r="I825" s="62" t="s">
        <v>147</v>
      </c>
      <c r="J825" s="99">
        <f t="shared" si="139"/>
        <v>0.05</v>
      </c>
      <c r="K825" s="62">
        <v>10</v>
      </c>
      <c r="L825" s="62">
        <v>24</v>
      </c>
      <c r="M825" s="62">
        <v>240</v>
      </c>
      <c r="N825" s="86"/>
      <c r="O825" s="87"/>
      <c r="P825" s="39">
        <v>0</v>
      </c>
      <c r="Q825" s="39"/>
      <c r="R825" s="91"/>
      <c r="S825" s="32">
        <f t="shared" si="134"/>
        <v>0</v>
      </c>
      <c r="T825" s="40">
        <f t="shared" si="135"/>
        <v>0</v>
      </c>
      <c r="U825" s="41">
        <f t="shared" si="136"/>
        <v>0</v>
      </c>
    </row>
    <row r="826" spans="1:21" ht="14.25">
      <c r="A826" s="83" t="s">
        <v>54</v>
      </c>
      <c r="B826" s="31" t="s">
        <v>19</v>
      </c>
      <c r="C826" s="84">
        <v>5358</v>
      </c>
      <c r="D826" s="194">
        <v>4978446505358</v>
      </c>
      <c r="E826" s="76"/>
      <c r="F826" s="76" t="s">
        <v>1180</v>
      </c>
      <c r="G826" s="33" t="s">
        <v>1181</v>
      </c>
      <c r="H826" s="92">
        <v>7.78</v>
      </c>
      <c r="I826" s="62" t="s">
        <v>24</v>
      </c>
      <c r="J826" s="99">
        <f>+H826/M828</f>
        <v>3.241666666666667E-2</v>
      </c>
      <c r="K826" s="62">
        <v>1</v>
      </c>
      <c r="L826" s="62">
        <v>1</v>
      </c>
      <c r="M826" s="62">
        <v>1</v>
      </c>
      <c r="N826" s="86"/>
      <c r="O826" s="87"/>
      <c r="P826" s="39">
        <v>0</v>
      </c>
      <c r="Q826" s="39"/>
      <c r="R826" s="91"/>
      <c r="S826" s="32">
        <f t="shared" si="134"/>
        <v>0</v>
      </c>
      <c r="T826" s="40">
        <f t="shared" si="135"/>
        <v>0</v>
      </c>
      <c r="U826" s="41">
        <f t="shared" si="136"/>
        <v>0</v>
      </c>
    </row>
    <row r="827" spans="1:21" ht="14.25">
      <c r="A827" s="83" t="s">
        <v>54</v>
      </c>
      <c r="B827" s="31" t="s">
        <v>19</v>
      </c>
      <c r="C827" s="84">
        <v>5358</v>
      </c>
      <c r="D827" s="194"/>
      <c r="E827" s="76"/>
      <c r="F827" s="76" t="s">
        <v>1180</v>
      </c>
      <c r="G827" s="33" t="s">
        <v>1182</v>
      </c>
      <c r="H827" s="92">
        <v>1.03</v>
      </c>
      <c r="I827" s="62" t="s">
        <v>24</v>
      </c>
      <c r="J827" s="99">
        <f>+H827/K828</f>
        <v>0.10300000000000001</v>
      </c>
      <c r="K827" s="62">
        <v>1</v>
      </c>
      <c r="L827" s="62">
        <v>24</v>
      </c>
      <c r="M827" s="62">
        <v>24</v>
      </c>
      <c r="N827" s="86"/>
      <c r="O827" s="87"/>
      <c r="P827" s="39">
        <v>0</v>
      </c>
      <c r="Q827" s="39"/>
      <c r="R827" s="91"/>
      <c r="S827" s="32">
        <f t="shared" si="134"/>
        <v>0</v>
      </c>
      <c r="T827" s="40">
        <f t="shared" si="135"/>
        <v>0</v>
      </c>
      <c r="U827" s="41">
        <f t="shared" si="136"/>
        <v>0</v>
      </c>
    </row>
    <row r="828" spans="1:21" ht="14.25">
      <c r="A828" s="83" t="s">
        <v>54</v>
      </c>
      <c r="B828" s="31" t="s">
        <v>19</v>
      </c>
      <c r="C828" s="84">
        <v>5358</v>
      </c>
      <c r="D828" s="194"/>
      <c r="E828" s="76"/>
      <c r="F828" s="76" t="s">
        <v>1180</v>
      </c>
      <c r="G828" s="33" t="s">
        <v>1183</v>
      </c>
      <c r="H828" s="92">
        <v>4.4999999999999998E-2</v>
      </c>
      <c r="I828" s="62" t="s">
        <v>24</v>
      </c>
      <c r="J828" s="99">
        <f t="shared" ref="J828:J831" si="140">+H828</f>
        <v>4.4999999999999998E-2</v>
      </c>
      <c r="K828" s="62">
        <v>10</v>
      </c>
      <c r="L828" s="62">
        <v>24</v>
      </c>
      <c r="M828" s="62">
        <v>240</v>
      </c>
      <c r="N828" s="86"/>
      <c r="O828" s="87"/>
      <c r="P828" s="39">
        <v>0</v>
      </c>
      <c r="Q828" s="39"/>
      <c r="R828" s="91"/>
      <c r="S828" s="32">
        <f t="shared" si="134"/>
        <v>0</v>
      </c>
      <c r="T828" s="40">
        <f t="shared" si="135"/>
        <v>0</v>
      </c>
      <c r="U828" s="41">
        <f t="shared" si="136"/>
        <v>0</v>
      </c>
    </row>
    <row r="829" spans="1:21" ht="14.25">
      <c r="A829" s="83" t="s">
        <v>54</v>
      </c>
      <c r="B829" s="31" t="s">
        <v>19</v>
      </c>
      <c r="C829" s="84">
        <v>5358</v>
      </c>
      <c r="D829" s="194"/>
      <c r="E829" s="76"/>
      <c r="F829" s="76" t="s">
        <v>1180</v>
      </c>
      <c r="G829" s="33" t="s">
        <v>1184</v>
      </c>
      <c r="H829" s="60">
        <v>0.06</v>
      </c>
      <c r="I829" s="62" t="s">
        <v>147</v>
      </c>
      <c r="J829" s="99">
        <f t="shared" si="140"/>
        <v>0.06</v>
      </c>
      <c r="K829" s="62">
        <v>10</v>
      </c>
      <c r="L829" s="62">
        <v>24</v>
      </c>
      <c r="M829" s="62">
        <v>240</v>
      </c>
      <c r="N829" s="86"/>
      <c r="O829" s="87"/>
      <c r="P829" s="39">
        <v>0</v>
      </c>
      <c r="Q829" s="39"/>
      <c r="R829" s="91"/>
      <c r="S829" s="32">
        <f t="shared" si="134"/>
        <v>0</v>
      </c>
      <c r="T829" s="40">
        <f t="shared" si="135"/>
        <v>0</v>
      </c>
      <c r="U829" s="41">
        <f t="shared" si="136"/>
        <v>0</v>
      </c>
    </row>
    <row r="830" spans="1:21" ht="14.25">
      <c r="A830" s="83" t="s">
        <v>54</v>
      </c>
      <c r="B830" s="46" t="s">
        <v>55</v>
      </c>
      <c r="C830" s="62">
        <v>6072</v>
      </c>
      <c r="D830" s="199" t="s">
        <v>1185</v>
      </c>
      <c r="E830" s="76"/>
      <c r="F830" s="76" t="s">
        <v>1186</v>
      </c>
      <c r="G830" s="76" t="s">
        <v>1187</v>
      </c>
      <c r="H830" s="92">
        <v>11.29</v>
      </c>
      <c r="I830" s="62" t="s">
        <v>24</v>
      </c>
      <c r="J830" s="99">
        <f>H830/M831</f>
        <v>7.05625E-2</v>
      </c>
      <c r="K830" s="62">
        <v>1</v>
      </c>
      <c r="L830" s="62">
        <v>1</v>
      </c>
      <c r="M830" s="62">
        <f t="shared" ref="M830:M844" si="141">L830*K830</f>
        <v>1</v>
      </c>
      <c r="N830" s="86"/>
      <c r="O830" s="87"/>
      <c r="P830" s="39">
        <v>69</v>
      </c>
      <c r="Q830" s="39"/>
      <c r="R830" s="91"/>
      <c r="S830" s="32">
        <f t="shared" si="134"/>
        <v>0</v>
      </c>
      <c r="T830" s="40">
        <f t="shared" si="135"/>
        <v>0</v>
      </c>
      <c r="U830" s="41">
        <f t="shared" si="136"/>
        <v>69</v>
      </c>
    </row>
    <row r="831" spans="1:21" ht="14.25">
      <c r="A831" s="83" t="s">
        <v>54</v>
      </c>
      <c r="B831" s="46" t="s">
        <v>55</v>
      </c>
      <c r="C831" s="62">
        <v>6072</v>
      </c>
      <c r="D831" s="200"/>
      <c r="E831" s="76"/>
      <c r="F831" s="76" t="s">
        <v>1186</v>
      </c>
      <c r="G831" s="76" t="s">
        <v>1188</v>
      </c>
      <c r="H831" s="62">
        <v>0.11</v>
      </c>
      <c r="I831" s="43" t="s">
        <v>27</v>
      </c>
      <c r="J831" s="99">
        <f t="shared" si="140"/>
        <v>0.11</v>
      </c>
      <c r="K831" s="62">
        <v>8</v>
      </c>
      <c r="L831" s="62">
        <v>20</v>
      </c>
      <c r="M831" s="62">
        <f t="shared" si="141"/>
        <v>160</v>
      </c>
      <c r="N831" s="86"/>
      <c r="O831" s="87"/>
      <c r="P831" s="39">
        <v>0</v>
      </c>
      <c r="Q831" s="39"/>
      <c r="R831" s="91"/>
      <c r="S831" s="32">
        <f t="shared" si="134"/>
        <v>0</v>
      </c>
      <c r="T831" s="40">
        <f t="shared" si="135"/>
        <v>0</v>
      </c>
      <c r="U831" s="41">
        <f t="shared" si="136"/>
        <v>0</v>
      </c>
    </row>
    <row r="832" spans="1:21" ht="14.25">
      <c r="A832" s="83" t="s">
        <v>54</v>
      </c>
      <c r="B832" s="46" t="s">
        <v>55</v>
      </c>
      <c r="C832" s="62">
        <v>6072</v>
      </c>
      <c r="D832" s="201"/>
      <c r="E832" s="76"/>
      <c r="F832" s="76" t="s">
        <v>1186</v>
      </c>
      <c r="G832" s="76" t="s">
        <v>1189</v>
      </c>
      <c r="H832" s="60">
        <v>0.22</v>
      </c>
      <c r="I832" s="43" t="s">
        <v>62</v>
      </c>
      <c r="J832" s="99">
        <f>+H832/K831</f>
        <v>2.75E-2</v>
      </c>
      <c r="K832" s="62">
        <v>1</v>
      </c>
      <c r="L832" s="62">
        <v>20</v>
      </c>
      <c r="M832" s="62">
        <f t="shared" si="141"/>
        <v>20</v>
      </c>
      <c r="N832" s="86"/>
      <c r="O832" s="87"/>
      <c r="P832" s="39">
        <v>6610</v>
      </c>
      <c r="Q832" s="39"/>
      <c r="R832" s="91"/>
      <c r="S832" s="32">
        <f t="shared" si="134"/>
        <v>0</v>
      </c>
      <c r="T832" s="40">
        <f t="shared" si="135"/>
        <v>0</v>
      </c>
      <c r="U832" s="41">
        <f t="shared" si="136"/>
        <v>6610</v>
      </c>
    </row>
    <row r="833" spans="1:21" ht="14.25">
      <c r="A833" s="83" t="s">
        <v>54</v>
      </c>
      <c r="B833" s="31" t="s">
        <v>19</v>
      </c>
      <c r="C833" s="84">
        <v>5396</v>
      </c>
      <c r="D833" s="193" t="s">
        <v>1190</v>
      </c>
      <c r="E833" s="76"/>
      <c r="F833" s="76" t="s">
        <v>1191</v>
      </c>
      <c r="G833" s="76" t="s">
        <v>1192</v>
      </c>
      <c r="H833" s="92">
        <v>9.31</v>
      </c>
      <c r="I833" s="62" t="s">
        <v>24</v>
      </c>
      <c r="J833" s="89">
        <f>H833/M835</f>
        <v>4.6550000000000001E-2</v>
      </c>
      <c r="K833" s="62">
        <v>1</v>
      </c>
      <c r="L833" s="62">
        <v>1</v>
      </c>
      <c r="M833" s="62">
        <f t="shared" si="141"/>
        <v>1</v>
      </c>
      <c r="N833" s="86"/>
      <c r="O833" s="87"/>
      <c r="P833" s="39">
        <v>1</v>
      </c>
      <c r="Q833" s="39"/>
      <c r="R833" s="91"/>
      <c r="S833" s="32">
        <f t="shared" si="134"/>
        <v>0</v>
      </c>
      <c r="T833" s="40">
        <f t="shared" si="135"/>
        <v>0</v>
      </c>
      <c r="U833" s="41">
        <f t="shared" si="136"/>
        <v>1</v>
      </c>
    </row>
    <row r="834" spans="1:21" ht="14.25">
      <c r="A834" s="83" t="s">
        <v>54</v>
      </c>
      <c r="B834" s="31" t="s">
        <v>19</v>
      </c>
      <c r="C834" s="84">
        <v>5396</v>
      </c>
      <c r="D834" s="194"/>
      <c r="E834" s="76"/>
      <c r="F834" s="76" t="s">
        <v>1191</v>
      </c>
      <c r="G834" s="76" t="s">
        <v>1193</v>
      </c>
      <c r="H834" s="92">
        <v>0.81</v>
      </c>
      <c r="I834" s="62" t="s">
        <v>24</v>
      </c>
      <c r="J834" s="89">
        <f>H834/10</f>
        <v>8.1000000000000003E-2</v>
      </c>
      <c r="K834" s="62">
        <v>1</v>
      </c>
      <c r="L834" s="62">
        <v>20</v>
      </c>
      <c r="M834" s="62">
        <f t="shared" si="141"/>
        <v>20</v>
      </c>
      <c r="N834" s="86"/>
      <c r="O834" s="87"/>
      <c r="P834" s="39">
        <v>53</v>
      </c>
      <c r="Q834" s="39"/>
      <c r="R834" s="91"/>
      <c r="S834" s="32">
        <f t="shared" si="134"/>
        <v>0</v>
      </c>
      <c r="T834" s="40">
        <f t="shared" si="135"/>
        <v>0</v>
      </c>
      <c r="U834" s="41">
        <f t="shared" si="136"/>
        <v>53</v>
      </c>
    </row>
    <row r="835" spans="1:21" ht="14.25">
      <c r="A835" s="83" t="s">
        <v>54</v>
      </c>
      <c r="B835" s="31" t="s">
        <v>19</v>
      </c>
      <c r="C835" s="84">
        <v>5396</v>
      </c>
      <c r="D835" s="194"/>
      <c r="E835" s="76"/>
      <c r="F835" s="76" t="s">
        <v>1191</v>
      </c>
      <c r="G835" s="76" t="s">
        <v>1194</v>
      </c>
      <c r="H835" s="62">
        <v>0.185</v>
      </c>
      <c r="I835" s="62" t="s">
        <v>295</v>
      </c>
      <c r="J835" s="89">
        <f t="shared" ref="J835:J840" si="142">+H835</f>
        <v>0.185</v>
      </c>
      <c r="K835" s="62">
        <v>10</v>
      </c>
      <c r="L835" s="62">
        <v>20</v>
      </c>
      <c r="M835" s="62">
        <f t="shared" si="141"/>
        <v>200</v>
      </c>
      <c r="N835" s="86"/>
      <c r="O835" s="87"/>
      <c r="P835" s="39">
        <v>0</v>
      </c>
      <c r="Q835" s="39"/>
      <c r="R835" s="91"/>
      <c r="S835" s="32">
        <f t="shared" ref="S835:S898" si="143">SUM(W835:BC835)</f>
        <v>0</v>
      </c>
      <c r="T835" s="40">
        <f t="shared" ref="T835:T898" si="144">SUM(BE835:HT835)</f>
        <v>0</v>
      </c>
      <c r="U835" s="41">
        <f t="shared" ref="U835:U898" si="145">P835+R835+S835-T835-BD835-Q835</f>
        <v>0</v>
      </c>
    </row>
    <row r="836" spans="1:21" ht="14.25">
      <c r="A836" s="83" t="s">
        <v>54</v>
      </c>
      <c r="B836" s="31" t="s">
        <v>19</v>
      </c>
      <c r="C836" s="84">
        <v>5396</v>
      </c>
      <c r="D836" s="194"/>
      <c r="E836" s="76"/>
      <c r="F836" s="76" t="s">
        <v>1191</v>
      </c>
      <c r="G836" s="76" t="s">
        <v>1195</v>
      </c>
      <c r="H836" s="60">
        <v>0.1</v>
      </c>
      <c r="I836" s="62" t="s">
        <v>62</v>
      </c>
      <c r="J836" s="89">
        <f t="shared" si="142"/>
        <v>0.1</v>
      </c>
      <c r="K836" s="62">
        <v>10</v>
      </c>
      <c r="L836" s="62">
        <v>20</v>
      </c>
      <c r="M836" s="62">
        <f t="shared" si="141"/>
        <v>200</v>
      </c>
      <c r="N836" s="86"/>
      <c r="O836" s="87"/>
      <c r="P836" s="39">
        <v>0</v>
      </c>
      <c r="Q836" s="39"/>
      <c r="R836" s="91"/>
      <c r="S836" s="32">
        <f t="shared" si="143"/>
        <v>0</v>
      </c>
      <c r="T836" s="40">
        <f t="shared" si="144"/>
        <v>0</v>
      </c>
      <c r="U836" s="41">
        <f t="shared" si="145"/>
        <v>0</v>
      </c>
    </row>
    <row r="837" spans="1:21" ht="14.25">
      <c r="A837" s="83" t="s">
        <v>54</v>
      </c>
      <c r="B837" s="31" t="s">
        <v>19</v>
      </c>
      <c r="C837" s="84">
        <v>5402</v>
      </c>
      <c r="D837" s="193" t="s">
        <v>1196</v>
      </c>
      <c r="E837" s="76"/>
      <c r="F837" s="76" t="s">
        <v>1197</v>
      </c>
      <c r="G837" s="76" t="s">
        <v>1198</v>
      </c>
      <c r="H837" s="92">
        <v>6.37</v>
      </c>
      <c r="I837" s="62" t="s">
        <v>24</v>
      </c>
      <c r="J837" s="89">
        <v>3.2000000000000001E-2</v>
      </c>
      <c r="K837" s="62">
        <v>1</v>
      </c>
      <c r="L837" s="62">
        <v>1</v>
      </c>
      <c r="M837" s="62">
        <f t="shared" si="141"/>
        <v>1</v>
      </c>
      <c r="N837" s="86"/>
      <c r="O837" s="87"/>
      <c r="P837" s="39">
        <v>6</v>
      </c>
      <c r="Q837" s="39"/>
      <c r="R837" s="91"/>
      <c r="S837" s="32">
        <f t="shared" si="143"/>
        <v>0</v>
      </c>
      <c r="T837" s="40">
        <f t="shared" si="144"/>
        <v>0</v>
      </c>
      <c r="U837" s="41">
        <f t="shared" si="145"/>
        <v>6</v>
      </c>
    </row>
    <row r="838" spans="1:21" ht="14.25">
      <c r="A838" s="83" t="s">
        <v>54</v>
      </c>
      <c r="B838" s="31" t="s">
        <v>19</v>
      </c>
      <c r="C838" s="84">
        <v>5402</v>
      </c>
      <c r="D838" s="194"/>
      <c r="E838" s="76"/>
      <c r="F838" s="76" t="s">
        <v>1197</v>
      </c>
      <c r="G838" s="76" t="s">
        <v>1199</v>
      </c>
      <c r="H838" s="92">
        <v>0.9</v>
      </c>
      <c r="I838" s="62" t="s">
        <v>24</v>
      </c>
      <c r="J838" s="89">
        <v>0.09</v>
      </c>
      <c r="K838" s="62">
        <v>1</v>
      </c>
      <c r="L838" s="62">
        <v>20</v>
      </c>
      <c r="M838" s="62">
        <f t="shared" si="141"/>
        <v>20</v>
      </c>
      <c r="N838" s="86"/>
      <c r="O838" s="87"/>
      <c r="P838" s="39">
        <v>133</v>
      </c>
      <c r="Q838" s="39"/>
      <c r="R838" s="91"/>
      <c r="S838" s="32">
        <f t="shared" si="143"/>
        <v>0</v>
      </c>
      <c r="T838" s="40">
        <f t="shared" si="144"/>
        <v>0</v>
      </c>
      <c r="U838" s="41">
        <f t="shared" si="145"/>
        <v>133</v>
      </c>
    </row>
    <row r="839" spans="1:21" ht="14.25">
      <c r="A839" s="83" t="s">
        <v>54</v>
      </c>
      <c r="B839" s="31" t="s">
        <v>19</v>
      </c>
      <c r="C839" s="84">
        <v>5402</v>
      </c>
      <c r="D839" s="194"/>
      <c r="E839" s="76"/>
      <c r="F839" s="76" t="s">
        <v>1197</v>
      </c>
      <c r="G839" s="76" t="s">
        <v>1200</v>
      </c>
      <c r="H839" s="62">
        <v>0.14499999999999999</v>
      </c>
      <c r="I839" s="62" t="s">
        <v>295</v>
      </c>
      <c r="J839" s="89">
        <f t="shared" si="142"/>
        <v>0.14499999999999999</v>
      </c>
      <c r="K839" s="62">
        <v>10</v>
      </c>
      <c r="L839" s="62">
        <v>20</v>
      </c>
      <c r="M839" s="62">
        <f t="shared" si="141"/>
        <v>200</v>
      </c>
      <c r="N839" s="86"/>
      <c r="O839" s="87"/>
      <c r="P839" s="39">
        <v>0</v>
      </c>
      <c r="Q839" s="39"/>
      <c r="R839" s="91"/>
      <c r="S839" s="32">
        <f t="shared" si="143"/>
        <v>0</v>
      </c>
      <c r="T839" s="40">
        <f t="shared" si="144"/>
        <v>0</v>
      </c>
      <c r="U839" s="41">
        <f t="shared" si="145"/>
        <v>0</v>
      </c>
    </row>
    <row r="840" spans="1:21" ht="14.25">
      <c r="A840" s="83" t="s">
        <v>54</v>
      </c>
      <c r="B840" s="31" t="s">
        <v>19</v>
      </c>
      <c r="C840" s="84">
        <v>5402</v>
      </c>
      <c r="D840" s="194"/>
      <c r="E840" s="76"/>
      <c r="F840" s="76" t="s">
        <v>1197</v>
      </c>
      <c r="G840" s="76" t="s">
        <v>1201</v>
      </c>
      <c r="H840" s="60">
        <v>0.1</v>
      </c>
      <c r="I840" s="62" t="s">
        <v>147</v>
      </c>
      <c r="J840" s="89">
        <f t="shared" si="142"/>
        <v>0.1</v>
      </c>
      <c r="K840" s="62">
        <v>10</v>
      </c>
      <c r="L840" s="62">
        <v>20</v>
      </c>
      <c r="M840" s="62">
        <f t="shared" si="141"/>
        <v>200</v>
      </c>
      <c r="N840" s="86"/>
      <c r="O840" s="87"/>
      <c r="P840" s="39">
        <v>0</v>
      </c>
      <c r="Q840" s="39"/>
      <c r="R840" s="91"/>
      <c r="S840" s="32">
        <f t="shared" si="143"/>
        <v>0</v>
      </c>
      <c r="T840" s="40">
        <f t="shared" si="144"/>
        <v>0</v>
      </c>
      <c r="U840" s="41">
        <f t="shared" si="145"/>
        <v>0</v>
      </c>
    </row>
    <row r="841" spans="1:21" ht="14.25">
      <c r="A841" s="100" t="s">
        <v>54</v>
      </c>
      <c r="B841" s="97" t="s">
        <v>55</v>
      </c>
      <c r="C841" s="43">
        <v>6089</v>
      </c>
      <c r="D841" s="177" t="s">
        <v>1202</v>
      </c>
      <c r="F841" s="97" t="s">
        <v>1203</v>
      </c>
      <c r="G841" s="97" t="s">
        <v>1204</v>
      </c>
      <c r="H841" s="50">
        <v>6.53</v>
      </c>
      <c r="I841" s="50" t="s">
        <v>24</v>
      </c>
      <c r="J841" s="101">
        <f>+H841/M842</f>
        <v>5.4416666666666669E-2</v>
      </c>
      <c r="K841" s="50">
        <v>1</v>
      </c>
      <c r="L841" s="50">
        <v>1</v>
      </c>
      <c r="M841" s="50">
        <f t="shared" si="141"/>
        <v>1</v>
      </c>
      <c r="P841" s="39">
        <v>38</v>
      </c>
      <c r="Q841" s="39"/>
      <c r="S841" s="32">
        <f t="shared" si="143"/>
        <v>0</v>
      </c>
      <c r="T841" s="40">
        <f t="shared" si="144"/>
        <v>0</v>
      </c>
      <c r="U841" s="41">
        <f t="shared" si="145"/>
        <v>38</v>
      </c>
    </row>
    <row r="842" spans="1:21" ht="14.25">
      <c r="A842" s="100" t="s">
        <v>54</v>
      </c>
      <c r="B842" s="97" t="s">
        <v>55</v>
      </c>
      <c r="C842" s="43">
        <v>6089</v>
      </c>
      <c r="D842" s="178"/>
      <c r="F842" s="97" t="s">
        <v>1203</v>
      </c>
      <c r="G842" s="97" t="s">
        <v>1205</v>
      </c>
      <c r="H842" s="50">
        <v>0.14499999999999999</v>
      </c>
      <c r="I842" s="43" t="s">
        <v>27</v>
      </c>
      <c r="J842" s="101">
        <f>+H842</f>
        <v>0.14499999999999999</v>
      </c>
      <c r="K842" s="50">
        <v>6</v>
      </c>
      <c r="L842" s="50">
        <v>20</v>
      </c>
      <c r="M842" s="50">
        <f t="shared" si="141"/>
        <v>120</v>
      </c>
      <c r="P842" s="39">
        <v>15690</v>
      </c>
      <c r="Q842" s="39"/>
      <c r="S842" s="32">
        <f t="shared" si="143"/>
        <v>0</v>
      </c>
      <c r="T842" s="40">
        <f t="shared" si="144"/>
        <v>0</v>
      </c>
      <c r="U842" s="41">
        <f t="shared" si="145"/>
        <v>15690</v>
      </c>
    </row>
    <row r="843" spans="1:21" ht="14.25">
      <c r="A843" s="100" t="s">
        <v>54</v>
      </c>
      <c r="B843" s="97" t="s">
        <v>55</v>
      </c>
      <c r="C843" s="43">
        <v>6089</v>
      </c>
      <c r="D843" s="178"/>
      <c r="F843" s="97" t="s">
        <v>1203</v>
      </c>
      <c r="G843" s="97" t="s">
        <v>1206</v>
      </c>
      <c r="H843" s="50">
        <v>0.28999999999999998</v>
      </c>
      <c r="I843" s="43" t="s">
        <v>62</v>
      </c>
      <c r="J843" s="101">
        <f>+H843/K842</f>
        <v>4.8333333333333332E-2</v>
      </c>
      <c r="K843" s="50">
        <v>1</v>
      </c>
      <c r="L843" s="50">
        <v>6</v>
      </c>
      <c r="M843" s="50">
        <f t="shared" si="141"/>
        <v>6</v>
      </c>
      <c r="P843" s="39">
        <v>0</v>
      </c>
      <c r="Q843" s="39"/>
      <c r="S843" s="32">
        <f t="shared" si="143"/>
        <v>0</v>
      </c>
      <c r="T843" s="40">
        <f t="shared" si="144"/>
        <v>0</v>
      </c>
      <c r="U843" s="41">
        <f t="shared" si="145"/>
        <v>0</v>
      </c>
    </row>
    <row r="844" spans="1:21" ht="14.25">
      <c r="A844" s="100" t="s">
        <v>54</v>
      </c>
      <c r="B844" s="97" t="s">
        <v>55</v>
      </c>
      <c r="C844" s="43">
        <v>6089</v>
      </c>
      <c r="D844" s="178"/>
      <c r="F844" s="97" t="s">
        <v>1203</v>
      </c>
      <c r="G844" s="97" t="s">
        <v>1207</v>
      </c>
      <c r="H844" s="50">
        <v>3.5000000000000003E-2</v>
      </c>
      <c r="I844" s="50" t="s">
        <v>24</v>
      </c>
      <c r="J844" s="101">
        <f>+H844/K843</f>
        <v>3.5000000000000003E-2</v>
      </c>
      <c r="K844" s="50">
        <v>1</v>
      </c>
      <c r="L844" s="50">
        <v>6</v>
      </c>
      <c r="M844" s="50">
        <f t="shared" si="141"/>
        <v>6</v>
      </c>
      <c r="P844" s="39">
        <v>0</v>
      </c>
      <c r="Q844" s="39"/>
      <c r="S844" s="32">
        <f t="shared" si="143"/>
        <v>0</v>
      </c>
      <c r="T844" s="40">
        <f t="shared" si="144"/>
        <v>0</v>
      </c>
      <c r="U844" s="41">
        <f t="shared" si="145"/>
        <v>0</v>
      </c>
    </row>
    <row r="845" spans="1:21" ht="14.25">
      <c r="C845" s="43"/>
      <c r="D845" s="96" t="s">
        <v>1097</v>
      </c>
      <c r="G845" s="97" t="s">
        <v>1208</v>
      </c>
      <c r="H845" s="50">
        <v>3.6</v>
      </c>
      <c r="I845" s="50" t="s">
        <v>29</v>
      </c>
      <c r="J845" s="101">
        <f t="shared" ref="J845:J852" si="146">+H845</f>
        <v>3.6</v>
      </c>
      <c r="P845" s="39">
        <v>1090</v>
      </c>
      <c r="Q845" s="39"/>
      <c r="S845" s="32">
        <f t="shared" si="143"/>
        <v>0</v>
      </c>
      <c r="T845" s="40">
        <f t="shared" si="144"/>
        <v>0</v>
      </c>
      <c r="U845" s="41">
        <f t="shared" si="145"/>
        <v>1090</v>
      </c>
    </row>
    <row r="846" spans="1:21" ht="14.25">
      <c r="A846" s="14" t="s">
        <v>54</v>
      </c>
      <c r="B846" s="31" t="s">
        <v>19</v>
      </c>
      <c r="C846" s="70">
        <v>3025</v>
      </c>
      <c r="D846" s="195">
        <v>4978446063025</v>
      </c>
      <c r="E846" s="192" t="s">
        <v>600</v>
      </c>
      <c r="F846" s="105" t="s">
        <v>601</v>
      </c>
      <c r="G846" s="33" t="s">
        <v>602</v>
      </c>
      <c r="H846" s="106">
        <v>5.65</v>
      </c>
      <c r="I846" s="32" t="s">
        <v>24</v>
      </c>
      <c r="J846" s="36">
        <f>+H846/M848</f>
        <v>2.3541666666666669E-2</v>
      </c>
      <c r="K846" s="35">
        <v>1</v>
      </c>
      <c r="L846" s="35">
        <v>1</v>
      </c>
      <c r="M846" s="35">
        <f t="shared" ref="M846:M852" si="147">K846*L846</f>
        <v>1</v>
      </c>
      <c r="P846" s="39">
        <v>0</v>
      </c>
      <c r="Q846" s="39"/>
      <c r="S846" s="32">
        <f t="shared" si="143"/>
        <v>0</v>
      </c>
      <c r="T846" s="40">
        <f t="shared" si="144"/>
        <v>0</v>
      </c>
      <c r="U846" s="41">
        <f t="shared" si="145"/>
        <v>0</v>
      </c>
    </row>
    <row r="847" spans="1:21" ht="14.25">
      <c r="A847" s="14" t="s">
        <v>54</v>
      </c>
      <c r="B847" s="31" t="s">
        <v>19</v>
      </c>
      <c r="C847" s="70">
        <v>3025</v>
      </c>
      <c r="D847" s="196"/>
      <c r="E847" s="192"/>
      <c r="F847" s="105" t="s">
        <v>601</v>
      </c>
      <c r="G847" s="33" t="s">
        <v>603</v>
      </c>
      <c r="H847" s="107">
        <v>0.76</v>
      </c>
      <c r="I847" s="32" t="s">
        <v>24</v>
      </c>
      <c r="J847" s="36">
        <f>+H847/K848</f>
        <v>7.5999999999999998E-2</v>
      </c>
      <c r="K847" s="35">
        <v>1</v>
      </c>
      <c r="L847" s="35">
        <v>24</v>
      </c>
      <c r="M847" s="35">
        <f t="shared" si="147"/>
        <v>24</v>
      </c>
      <c r="P847" s="39">
        <v>0</v>
      </c>
      <c r="Q847" s="39"/>
      <c r="S847" s="32">
        <f t="shared" si="143"/>
        <v>0</v>
      </c>
      <c r="T847" s="40">
        <f t="shared" si="144"/>
        <v>0</v>
      </c>
      <c r="U847" s="41">
        <f t="shared" si="145"/>
        <v>0</v>
      </c>
    </row>
    <row r="848" spans="1:21" ht="14.25">
      <c r="A848" s="14" t="s">
        <v>54</v>
      </c>
      <c r="B848" s="31" t="s">
        <v>19</v>
      </c>
      <c r="C848" s="70">
        <v>3025</v>
      </c>
      <c r="D848" s="196"/>
      <c r="E848" s="192"/>
      <c r="F848" s="105" t="s">
        <v>601</v>
      </c>
      <c r="G848" s="33" t="s">
        <v>604</v>
      </c>
      <c r="H848" s="108">
        <v>0.15</v>
      </c>
      <c r="I848" s="32" t="s">
        <v>147</v>
      </c>
      <c r="J848" s="36">
        <f t="shared" si="146"/>
        <v>0.15</v>
      </c>
      <c r="K848" s="35">
        <v>10</v>
      </c>
      <c r="L848" s="35">
        <v>24</v>
      </c>
      <c r="M848" s="35">
        <f t="shared" si="147"/>
        <v>240</v>
      </c>
      <c r="P848" s="39">
        <v>0</v>
      </c>
      <c r="Q848" s="39"/>
      <c r="S848" s="32">
        <f t="shared" si="143"/>
        <v>0</v>
      </c>
      <c r="T848" s="40">
        <f t="shared" si="144"/>
        <v>0</v>
      </c>
      <c r="U848" s="41">
        <f t="shared" si="145"/>
        <v>0</v>
      </c>
    </row>
    <row r="849" spans="1:21" ht="14.25">
      <c r="A849" s="14" t="s">
        <v>54</v>
      </c>
      <c r="B849" s="31" t="s">
        <v>19</v>
      </c>
      <c r="C849" s="70">
        <v>3025</v>
      </c>
      <c r="D849" s="196"/>
      <c r="E849" s="192"/>
      <c r="F849" s="105" t="s">
        <v>601</v>
      </c>
      <c r="G849" s="33" t="s">
        <v>605</v>
      </c>
      <c r="H849" s="108">
        <v>0.155</v>
      </c>
      <c r="I849" s="62" t="s">
        <v>295</v>
      </c>
      <c r="J849" s="36">
        <f t="shared" si="146"/>
        <v>0.155</v>
      </c>
      <c r="K849" s="35">
        <v>10</v>
      </c>
      <c r="L849" s="35">
        <v>24</v>
      </c>
      <c r="M849" s="35">
        <f t="shared" si="147"/>
        <v>240</v>
      </c>
      <c r="P849" s="39">
        <v>0</v>
      </c>
      <c r="Q849" s="39"/>
      <c r="S849" s="32">
        <f t="shared" si="143"/>
        <v>0</v>
      </c>
      <c r="T849" s="40">
        <f t="shared" si="144"/>
        <v>0</v>
      </c>
      <c r="U849" s="41">
        <f t="shared" si="145"/>
        <v>0</v>
      </c>
    </row>
    <row r="850" spans="1:21" ht="14.25">
      <c r="A850" s="14" t="s">
        <v>54</v>
      </c>
      <c r="B850" s="31" t="s">
        <v>19</v>
      </c>
      <c r="C850" s="70">
        <v>3025</v>
      </c>
      <c r="D850" s="196"/>
      <c r="E850" s="192"/>
      <c r="F850" s="105" t="s">
        <v>601</v>
      </c>
      <c r="G850" s="33" t="s">
        <v>606</v>
      </c>
      <c r="H850" s="44"/>
      <c r="I850" s="35" t="s">
        <v>30</v>
      </c>
      <c r="J850" s="36">
        <f t="shared" si="146"/>
        <v>0</v>
      </c>
      <c r="K850" s="35">
        <v>10</v>
      </c>
      <c r="L850" s="35">
        <v>24</v>
      </c>
      <c r="M850" s="35">
        <f t="shared" si="147"/>
        <v>240</v>
      </c>
      <c r="P850" s="39">
        <v>0</v>
      </c>
      <c r="Q850" s="39"/>
      <c r="S850" s="32">
        <f t="shared" si="143"/>
        <v>0</v>
      </c>
      <c r="T850" s="40">
        <f t="shared" si="144"/>
        <v>0</v>
      </c>
      <c r="U850" s="41">
        <f t="shared" si="145"/>
        <v>0</v>
      </c>
    </row>
    <row r="851" spans="1:21" ht="14.25">
      <c r="A851" s="14" t="s">
        <v>54</v>
      </c>
      <c r="B851" s="31" t="s">
        <v>19</v>
      </c>
      <c r="C851" s="70">
        <v>3025</v>
      </c>
      <c r="D851" s="196"/>
      <c r="E851" s="192"/>
      <c r="F851" s="105" t="s">
        <v>601</v>
      </c>
      <c r="G851" s="33" t="s">
        <v>607</v>
      </c>
      <c r="H851" s="44"/>
      <c r="I851" s="35" t="s">
        <v>30</v>
      </c>
      <c r="J851" s="36">
        <f t="shared" si="146"/>
        <v>0</v>
      </c>
      <c r="K851" s="35">
        <v>10</v>
      </c>
      <c r="L851" s="35">
        <v>24</v>
      </c>
      <c r="M851" s="35">
        <f t="shared" si="147"/>
        <v>240</v>
      </c>
      <c r="P851" s="39">
        <v>0</v>
      </c>
      <c r="Q851" s="39"/>
      <c r="S851" s="32">
        <f t="shared" si="143"/>
        <v>0</v>
      </c>
      <c r="T851" s="40">
        <f t="shared" si="144"/>
        <v>0</v>
      </c>
      <c r="U851" s="41">
        <f t="shared" si="145"/>
        <v>0</v>
      </c>
    </row>
    <row r="852" spans="1:21" ht="14.25">
      <c r="A852" s="14" t="s">
        <v>54</v>
      </c>
      <c r="B852" s="31" t="s">
        <v>19</v>
      </c>
      <c r="C852" s="70">
        <v>3025</v>
      </c>
      <c r="D852" s="196"/>
      <c r="E852" s="192"/>
      <c r="F852" s="105" t="s">
        <v>601</v>
      </c>
      <c r="G852" s="33" t="s">
        <v>608</v>
      </c>
      <c r="H852" s="44"/>
      <c r="I852" s="35" t="s">
        <v>30</v>
      </c>
      <c r="J852" s="36">
        <f t="shared" si="146"/>
        <v>0</v>
      </c>
      <c r="K852" s="35">
        <v>10</v>
      </c>
      <c r="L852" s="35">
        <v>24</v>
      </c>
      <c r="M852" s="35">
        <f t="shared" si="147"/>
        <v>240</v>
      </c>
      <c r="P852" s="39">
        <v>0</v>
      </c>
      <c r="Q852" s="39"/>
      <c r="S852" s="32">
        <f t="shared" si="143"/>
        <v>0</v>
      </c>
      <c r="T852" s="40">
        <f t="shared" si="144"/>
        <v>0</v>
      </c>
      <c r="U852" s="41">
        <f t="shared" si="145"/>
        <v>0</v>
      </c>
    </row>
    <row r="853" spans="1:21" ht="14.25">
      <c r="A853" s="100" t="s">
        <v>196</v>
      </c>
      <c r="B853" s="46" t="s">
        <v>55</v>
      </c>
      <c r="C853" s="43">
        <v>8789</v>
      </c>
      <c r="D853" s="177" t="s">
        <v>1209</v>
      </c>
      <c r="E853" s="197" t="s">
        <v>1210</v>
      </c>
      <c r="F853" s="97" t="s">
        <v>1211</v>
      </c>
      <c r="G853" s="97" t="s">
        <v>1212</v>
      </c>
      <c r="H853" s="50">
        <v>6.1</v>
      </c>
      <c r="I853" s="50" t="s">
        <v>24</v>
      </c>
      <c r="J853" s="101">
        <f>+H853/M856</f>
        <v>5.0833333333333328E-2</v>
      </c>
      <c r="K853" s="50">
        <v>1</v>
      </c>
      <c r="L853" s="50">
        <v>1</v>
      </c>
      <c r="M853" s="50">
        <f t="shared" ref="M853:M860" si="148">L853*K853</f>
        <v>1</v>
      </c>
      <c r="P853" s="39">
        <v>1</v>
      </c>
      <c r="Q853" s="39"/>
      <c r="S853" s="32">
        <f t="shared" si="143"/>
        <v>0</v>
      </c>
      <c r="T853" s="40">
        <f t="shared" si="144"/>
        <v>0</v>
      </c>
      <c r="U853" s="41">
        <f t="shared" si="145"/>
        <v>1</v>
      </c>
    </row>
    <row r="854" spans="1:21" ht="14.25">
      <c r="A854" s="100" t="s">
        <v>196</v>
      </c>
      <c r="B854" s="46" t="s">
        <v>55</v>
      </c>
      <c r="C854" s="43">
        <v>8789</v>
      </c>
      <c r="D854" s="178"/>
      <c r="E854" s="198"/>
      <c r="F854" s="97" t="s">
        <v>1211</v>
      </c>
      <c r="G854" s="97" t="s">
        <v>1213</v>
      </c>
      <c r="H854" s="50">
        <v>3.5000000000000003E-2</v>
      </c>
      <c r="I854" s="50" t="s">
        <v>24</v>
      </c>
      <c r="J854" s="101">
        <f>H854/K856</f>
        <v>3.5000000000000005E-3</v>
      </c>
      <c r="K854" s="50">
        <v>1</v>
      </c>
      <c r="L854" s="50">
        <v>12</v>
      </c>
      <c r="M854" s="50">
        <f t="shared" si="148"/>
        <v>12</v>
      </c>
      <c r="P854" s="39">
        <v>496</v>
      </c>
      <c r="Q854" s="39"/>
      <c r="S854" s="32">
        <f t="shared" si="143"/>
        <v>0</v>
      </c>
      <c r="T854" s="40">
        <f t="shared" si="144"/>
        <v>0</v>
      </c>
      <c r="U854" s="41">
        <f t="shared" si="145"/>
        <v>496</v>
      </c>
    </row>
    <row r="855" spans="1:21" ht="14.25">
      <c r="A855" s="100" t="s">
        <v>196</v>
      </c>
      <c r="B855" s="46" t="s">
        <v>55</v>
      </c>
      <c r="C855" s="43">
        <v>8789</v>
      </c>
      <c r="D855" s="178"/>
      <c r="E855" s="198"/>
      <c r="F855" s="97" t="s">
        <v>1211</v>
      </c>
      <c r="G855" s="33" t="s">
        <v>242</v>
      </c>
      <c r="H855" s="60">
        <v>0.18</v>
      </c>
      <c r="I855" s="43" t="s">
        <v>62</v>
      </c>
      <c r="J855" s="101">
        <f>+H855/K856</f>
        <v>1.7999999999999999E-2</v>
      </c>
      <c r="K855" s="50">
        <v>1</v>
      </c>
      <c r="L855" s="50">
        <v>12</v>
      </c>
      <c r="M855" s="50">
        <f t="shared" si="148"/>
        <v>12</v>
      </c>
      <c r="P855" s="39">
        <v>0</v>
      </c>
      <c r="Q855" s="39"/>
      <c r="S855" s="32">
        <f t="shared" si="143"/>
        <v>0</v>
      </c>
      <c r="T855" s="40">
        <f t="shared" si="144"/>
        <v>0</v>
      </c>
      <c r="U855" s="41">
        <f t="shared" si="145"/>
        <v>0</v>
      </c>
    </row>
    <row r="856" spans="1:21" ht="14.25">
      <c r="A856" s="100" t="s">
        <v>196</v>
      </c>
      <c r="B856" s="46" t="s">
        <v>55</v>
      </c>
      <c r="C856" s="43">
        <v>8789</v>
      </c>
      <c r="D856" s="178"/>
      <c r="E856" s="198"/>
      <c r="F856" s="97" t="s">
        <v>1211</v>
      </c>
      <c r="G856" s="97" t="s">
        <v>1214</v>
      </c>
      <c r="H856" s="50">
        <v>0.11</v>
      </c>
      <c r="I856" s="50" t="s">
        <v>147</v>
      </c>
      <c r="J856" s="101">
        <f>+H856</f>
        <v>0.11</v>
      </c>
      <c r="K856" s="50">
        <v>10</v>
      </c>
      <c r="L856" s="50">
        <v>12</v>
      </c>
      <c r="M856" s="50">
        <f t="shared" si="148"/>
        <v>120</v>
      </c>
      <c r="P856" s="39">
        <v>4840</v>
      </c>
      <c r="Q856" s="39"/>
      <c r="S856" s="32">
        <f t="shared" si="143"/>
        <v>0</v>
      </c>
      <c r="T856" s="40">
        <f t="shared" si="144"/>
        <v>0</v>
      </c>
      <c r="U856" s="41">
        <f t="shared" si="145"/>
        <v>4840</v>
      </c>
    </row>
    <row r="857" spans="1:21" ht="14.25">
      <c r="A857" s="100" t="s">
        <v>196</v>
      </c>
      <c r="B857" s="46" t="s">
        <v>55</v>
      </c>
      <c r="C857" s="43">
        <v>9946</v>
      </c>
      <c r="D857" s="177" t="s">
        <v>1215</v>
      </c>
      <c r="E857" s="189" t="s">
        <v>1216</v>
      </c>
      <c r="F857" s="97" t="s">
        <v>1217</v>
      </c>
      <c r="G857" s="97" t="s">
        <v>1218</v>
      </c>
      <c r="H857" s="50">
        <v>6.1</v>
      </c>
      <c r="I857" s="50" t="s">
        <v>24</v>
      </c>
      <c r="J857" s="101">
        <f>+H857/M860</f>
        <v>5.0833333333333328E-2</v>
      </c>
      <c r="K857" s="50">
        <v>1</v>
      </c>
      <c r="L857" s="50">
        <v>1</v>
      </c>
      <c r="M857" s="50">
        <f t="shared" si="148"/>
        <v>1</v>
      </c>
      <c r="P857" s="39">
        <v>0</v>
      </c>
      <c r="Q857" s="39"/>
      <c r="S857" s="32">
        <f t="shared" si="143"/>
        <v>0</v>
      </c>
      <c r="T857" s="40">
        <f t="shared" si="144"/>
        <v>0</v>
      </c>
      <c r="U857" s="41">
        <f t="shared" si="145"/>
        <v>0</v>
      </c>
    </row>
    <row r="858" spans="1:21" ht="14.25">
      <c r="A858" s="100" t="s">
        <v>196</v>
      </c>
      <c r="B858" s="46" t="s">
        <v>55</v>
      </c>
      <c r="C858" s="43">
        <v>9946</v>
      </c>
      <c r="D858" s="178"/>
      <c r="E858" s="189"/>
      <c r="F858" s="97" t="s">
        <v>1217</v>
      </c>
      <c r="G858" s="97" t="s">
        <v>1219</v>
      </c>
      <c r="H858" s="50">
        <v>3.5000000000000003E-2</v>
      </c>
      <c r="I858" s="50" t="s">
        <v>24</v>
      </c>
      <c r="J858" s="101">
        <f>H858/K860</f>
        <v>3.5000000000000005E-3</v>
      </c>
      <c r="K858" s="50">
        <v>1</v>
      </c>
      <c r="L858" s="50">
        <v>12</v>
      </c>
      <c r="M858" s="50">
        <f t="shared" si="148"/>
        <v>12</v>
      </c>
      <c r="P858" s="39">
        <v>360</v>
      </c>
      <c r="Q858" s="39"/>
      <c r="S858" s="32">
        <f t="shared" si="143"/>
        <v>0</v>
      </c>
      <c r="T858" s="40">
        <f t="shared" si="144"/>
        <v>0</v>
      </c>
      <c r="U858" s="41">
        <f t="shared" si="145"/>
        <v>360</v>
      </c>
    </row>
    <row r="859" spans="1:21" ht="14.25">
      <c r="A859" s="100" t="s">
        <v>196</v>
      </c>
      <c r="B859" s="46" t="s">
        <v>55</v>
      </c>
      <c r="C859" s="43">
        <v>9946</v>
      </c>
      <c r="D859" s="178"/>
      <c r="E859" s="189"/>
      <c r="F859" s="97" t="s">
        <v>1217</v>
      </c>
      <c r="G859" s="33" t="s">
        <v>242</v>
      </c>
      <c r="H859" s="60">
        <v>0.18</v>
      </c>
      <c r="I859" s="43" t="s">
        <v>62</v>
      </c>
      <c r="J859" s="101">
        <f>+H859/K860</f>
        <v>1.7999999999999999E-2</v>
      </c>
      <c r="K859" s="50">
        <v>1</v>
      </c>
      <c r="L859" s="50">
        <v>12</v>
      </c>
      <c r="M859" s="50">
        <f t="shared" si="148"/>
        <v>12</v>
      </c>
      <c r="P859" s="39">
        <v>0</v>
      </c>
      <c r="Q859" s="39"/>
      <c r="S859" s="32">
        <f t="shared" si="143"/>
        <v>0</v>
      </c>
      <c r="T859" s="40">
        <f t="shared" si="144"/>
        <v>0</v>
      </c>
      <c r="U859" s="41">
        <f t="shared" si="145"/>
        <v>0</v>
      </c>
    </row>
    <row r="860" spans="1:21" ht="14.25">
      <c r="A860" s="100" t="s">
        <v>196</v>
      </c>
      <c r="B860" s="46" t="s">
        <v>55</v>
      </c>
      <c r="C860" s="43">
        <v>9946</v>
      </c>
      <c r="D860" s="178"/>
      <c r="E860" s="189"/>
      <c r="F860" s="97" t="s">
        <v>1217</v>
      </c>
      <c r="G860" s="97" t="s">
        <v>1220</v>
      </c>
      <c r="H860" s="50">
        <v>0.12</v>
      </c>
      <c r="I860" s="50" t="s">
        <v>147</v>
      </c>
      <c r="J860" s="101">
        <f>+H860</f>
        <v>0.12</v>
      </c>
      <c r="K860" s="50">
        <v>10</v>
      </c>
      <c r="L860" s="50">
        <v>12</v>
      </c>
      <c r="M860" s="50">
        <f t="shared" si="148"/>
        <v>120</v>
      </c>
      <c r="P860" s="39">
        <v>3740</v>
      </c>
      <c r="Q860" s="39"/>
      <c r="S860" s="32">
        <f t="shared" si="143"/>
        <v>0</v>
      </c>
      <c r="T860" s="40">
        <f t="shared" si="144"/>
        <v>0</v>
      </c>
      <c r="U860" s="41">
        <f t="shared" si="145"/>
        <v>3740</v>
      </c>
    </row>
    <row r="861" spans="1:21" ht="14.25">
      <c r="A861" s="14" t="s">
        <v>131</v>
      </c>
      <c r="B861" s="190"/>
      <c r="C861" s="57">
        <v>5887</v>
      </c>
      <c r="D861" s="191">
        <v>4549131295887</v>
      </c>
      <c r="E861" s="192"/>
      <c r="F861" s="33" t="s">
        <v>1221</v>
      </c>
      <c r="G861" s="33" t="s">
        <v>1222</v>
      </c>
      <c r="H861" s="107">
        <v>7.35</v>
      </c>
      <c r="I861" s="32" t="s">
        <v>24</v>
      </c>
      <c r="J861" s="36">
        <f>+H861/M863</f>
        <v>4.5937499999999999E-2</v>
      </c>
      <c r="K861" s="35">
        <v>1</v>
      </c>
      <c r="L861" s="35">
        <v>1</v>
      </c>
      <c r="M861" s="35">
        <f t="shared" ref="M861:M868" si="149">K861*L861</f>
        <v>1</v>
      </c>
      <c r="P861" s="39">
        <v>540</v>
      </c>
      <c r="Q861" s="39"/>
      <c r="S861" s="32">
        <f t="shared" si="143"/>
        <v>0</v>
      </c>
      <c r="T861" s="40">
        <f t="shared" si="144"/>
        <v>0</v>
      </c>
      <c r="U861" s="41">
        <f t="shared" si="145"/>
        <v>540</v>
      </c>
    </row>
    <row r="862" spans="1:21" ht="14.25">
      <c r="A862" s="14" t="s">
        <v>131</v>
      </c>
      <c r="B862" s="190"/>
      <c r="C862" s="57">
        <v>5887</v>
      </c>
      <c r="D862" s="191"/>
      <c r="E862" s="192"/>
      <c r="F862" s="33" t="s">
        <v>1221</v>
      </c>
      <c r="G862" s="33" t="s">
        <v>1223</v>
      </c>
      <c r="H862" s="107">
        <v>1.79</v>
      </c>
      <c r="I862" s="32" t="s">
        <v>24</v>
      </c>
      <c r="J862" s="36">
        <f>+H862/K863</f>
        <v>8.9499999999999996E-2</v>
      </c>
      <c r="K862" s="35">
        <v>1</v>
      </c>
      <c r="L862" s="35">
        <v>8</v>
      </c>
      <c r="M862" s="35">
        <f t="shared" si="149"/>
        <v>8</v>
      </c>
      <c r="P862" s="39">
        <v>4175</v>
      </c>
      <c r="Q862" s="39"/>
      <c r="S862" s="32">
        <f t="shared" si="143"/>
        <v>0</v>
      </c>
      <c r="T862" s="40">
        <f t="shared" si="144"/>
        <v>0</v>
      </c>
      <c r="U862" s="41">
        <f t="shared" si="145"/>
        <v>4175</v>
      </c>
    </row>
    <row r="863" spans="1:21" ht="14.25">
      <c r="A863" s="14" t="s">
        <v>131</v>
      </c>
      <c r="B863" s="190"/>
      <c r="C863" s="57">
        <v>5887</v>
      </c>
      <c r="D863" s="191"/>
      <c r="E863" s="192"/>
      <c r="F863" s="33" t="s">
        <v>1221</v>
      </c>
      <c r="G863" s="33" t="s">
        <v>1224</v>
      </c>
      <c r="H863" s="108">
        <v>0.115</v>
      </c>
      <c r="I863" s="43" t="s">
        <v>27</v>
      </c>
      <c r="J863" s="36">
        <f t="shared" ref="J863:J868" si="150">+H863</f>
        <v>0.115</v>
      </c>
      <c r="K863" s="35">
        <v>20</v>
      </c>
      <c r="L863" s="35">
        <v>8</v>
      </c>
      <c r="M863" s="35">
        <f t="shared" si="149"/>
        <v>160</v>
      </c>
      <c r="P863" s="39">
        <v>69700</v>
      </c>
      <c r="Q863" s="39"/>
      <c r="S863" s="32">
        <f t="shared" si="143"/>
        <v>0</v>
      </c>
      <c r="T863" s="40">
        <f t="shared" si="144"/>
        <v>0</v>
      </c>
      <c r="U863" s="41">
        <f t="shared" si="145"/>
        <v>69700</v>
      </c>
    </row>
    <row r="864" spans="1:21" ht="14.25">
      <c r="A864" s="14" t="s">
        <v>131</v>
      </c>
      <c r="B864" s="190"/>
      <c r="C864" s="57">
        <v>5887</v>
      </c>
      <c r="D864" s="191"/>
      <c r="E864" s="192"/>
      <c r="F864" s="33" t="s">
        <v>1221</v>
      </c>
      <c r="G864" s="33" t="s">
        <v>1225</v>
      </c>
      <c r="H864" s="44">
        <v>0.1</v>
      </c>
      <c r="I864" s="62" t="s">
        <v>295</v>
      </c>
      <c r="J864" s="36">
        <f>+H864*20</f>
        <v>2</v>
      </c>
      <c r="K864" s="35">
        <v>400</v>
      </c>
      <c r="L864" s="35">
        <v>8</v>
      </c>
      <c r="M864" s="35">
        <f t="shared" si="149"/>
        <v>3200</v>
      </c>
      <c r="P864" s="39">
        <v>0</v>
      </c>
      <c r="Q864" s="39"/>
      <c r="S864" s="32">
        <f t="shared" si="143"/>
        <v>0</v>
      </c>
      <c r="T864" s="40">
        <f t="shared" si="144"/>
        <v>0</v>
      </c>
      <c r="U864" s="41">
        <f t="shared" si="145"/>
        <v>0</v>
      </c>
    </row>
    <row r="865" spans="1:21" ht="14.25">
      <c r="B865" s="46" t="s">
        <v>55</v>
      </c>
      <c r="C865" s="43">
        <v>8218</v>
      </c>
      <c r="D865" s="177" t="s">
        <v>1226</v>
      </c>
      <c r="F865" s="97" t="s">
        <v>1227</v>
      </c>
      <c r="G865" s="97" t="s">
        <v>1228</v>
      </c>
      <c r="H865" s="50">
        <v>12.5</v>
      </c>
      <c r="I865" s="50" t="s">
        <v>24</v>
      </c>
      <c r="J865" s="101">
        <f>+H865/M866</f>
        <v>0.3125</v>
      </c>
      <c r="K865" s="50">
        <v>1</v>
      </c>
      <c r="L865" s="50">
        <v>1</v>
      </c>
      <c r="M865" s="35">
        <f t="shared" si="149"/>
        <v>1</v>
      </c>
      <c r="P865" s="39">
        <v>5</v>
      </c>
      <c r="Q865" s="39"/>
      <c r="S865" s="32">
        <f t="shared" si="143"/>
        <v>0</v>
      </c>
      <c r="T865" s="40">
        <f t="shared" si="144"/>
        <v>0</v>
      </c>
      <c r="U865" s="41">
        <f t="shared" si="145"/>
        <v>5</v>
      </c>
    </row>
    <row r="866" spans="1:21" ht="14.25">
      <c r="B866" s="46" t="s">
        <v>55</v>
      </c>
      <c r="C866" s="43">
        <v>8218</v>
      </c>
      <c r="D866" s="178"/>
      <c r="F866" s="97" t="s">
        <v>1227</v>
      </c>
      <c r="G866" s="97" t="s">
        <v>1229</v>
      </c>
      <c r="H866" s="50">
        <v>0.14000000000000001</v>
      </c>
      <c r="I866" s="43" t="s">
        <v>62</v>
      </c>
      <c r="J866" s="101">
        <f t="shared" si="150"/>
        <v>0.14000000000000001</v>
      </c>
      <c r="K866" s="50">
        <v>1</v>
      </c>
      <c r="L866" s="50">
        <v>40</v>
      </c>
      <c r="M866" s="35">
        <f t="shared" si="149"/>
        <v>40</v>
      </c>
      <c r="P866" s="39">
        <v>0</v>
      </c>
      <c r="Q866" s="39"/>
      <c r="S866" s="32">
        <f t="shared" si="143"/>
        <v>0</v>
      </c>
      <c r="T866" s="40">
        <f t="shared" si="144"/>
        <v>0</v>
      </c>
      <c r="U866" s="41">
        <f t="shared" si="145"/>
        <v>0</v>
      </c>
    </row>
    <row r="867" spans="1:21" ht="14.25">
      <c r="B867" s="46" t="s">
        <v>55</v>
      </c>
      <c r="C867" s="43">
        <v>8225</v>
      </c>
      <c r="D867" s="177" t="s">
        <v>1230</v>
      </c>
      <c r="F867" s="97" t="s">
        <v>1231</v>
      </c>
      <c r="G867" s="97" t="s">
        <v>1232</v>
      </c>
      <c r="H867" s="50">
        <v>12.5</v>
      </c>
      <c r="I867" s="50" t="s">
        <v>24</v>
      </c>
      <c r="J867" s="101">
        <f>+H867/M868</f>
        <v>0.3125</v>
      </c>
      <c r="K867" s="50">
        <v>1</v>
      </c>
      <c r="L867" s="50">
        <v>1</v>
      </c>
      <c r="M867" s="35">
        <f t="shared" si="149"/>
        <v>1</v>
      </c>
      <c r="P867" s="39">
        <v>45</v>
      </c>
      <c r="Q867" s="39"/>
      <c r="S867" s="32">
        <f t="shared" si="143"/>
        <v>0</v>
      </c>
      <c r="T867" s="40">
        <f t="shared" si="144"/>
        <v>0</v>
      </c>
      <c r="U867" s="41">
        <f t="shared" si="145"/>
        <v>45</v>
      </c>
    </row>
    <row r="868" spans="1:21" ht="14.25">
      <c r="B868" s="46" t="s">
        <v>55</v>
      </c>
      <c r="C868" s="43">
        <v>8225</v>
      </c>
      <c r="D868" s="178"/>
      <c r="F868" s="97" t="s">
        <v>1231</v>
      </c>
      <c r="G868" s="97" t="s">
        <v>1233</v>
      </c>
      <c r="H868" s="50">
        <v>0.14000000000000001</v>
      </c>
      <c r="I868" s="43" t="s">
        <v>62</v>
      </c>
      <c r="J868" s="101">
        <f t="shared" si="150"/>
        <v>0.14000000000000001</v>
      </c>
      <c r="K868" s="50">
        <v>1</v>
      </c>
      <c r="L868" s="50">
        <v>40</v>
      </c>
      <c r="M868" s="35">
        <f t="shared" si="149"/>
        <v>40</v>
      </c>
      <c r="P868" s="39">
        <v>0</v>
      </c>
      <c r="Q868" s="39"/>
      <c r="S868" s="32">
        <f t="shared" si="143"/>
        <v>0</v>
      </c>
      <c r="T868" s="40">
        <f t="shared" si="144"/>
        <v>0</v>
      </c>
      <c r="U868" s="41">
        <f t="shared" si="145"/>
        <v>0</v>
      </c>
    </row>
    <row r="869" spans="1:21" ht="14.25">
      <c r="A869" s="100" t="s">
        <v>54</v>
      </c>
      <c r="B869" s="46" t="s">
        <v>55</v>
      </c>
      <c r="C869" s="43">
        <v>8505</v>
      </c>
      <c r="D869" s="177" t="s">
        <v>1234</v>
      </c>
      <c r="F869" s="97" t="s">
        <v>1235</v>
      </c>
      <c r="G869" s="97" t="s">
        <v>1236</v>
      </c>
      <c r="H869" s="50">
        <v>9.41</v>
      </c>
      <c r="I869" s="43" t="s">
        <v>24</v>
      </c>
      <c r="J869" s="101">
        <f>+H869/M872</f>
        <v>7.8416666666666662E-2</v>
      </c>
      <c r="K869" s="50">
        <v>1</v>
      </c>
      <c r="L869" s="50">
        <v>1</v>
      </c>
      <c r="M869" s="50">
        <f t="shared" ref="M869:M873" si="151">L869*K869</f>
        <v>1</v>
      </c>
      <c r="P869" s="39">
        <v>0</v>
      </c>
      <c r="Q869" s="39"/>
      <c r="S869" s="32">
        <f t="shared" si="143"/>
        <v>0</v>
      </c>
      <c r="T869" s="40">
        <f t="shared" si="144"/>
        <v>0</v>
      </c>
      <c r="U869" s="41">
        <f t="shared" si="145"/>
        <v>0</v>
      </c>
    </row>
    <row r="870" spans="1:21" ht="14.25">
      <c r="A870" s="100" t="s">
        <v>54</v>
      </c>
      <c r="B870" s="46" t="s">
        <v>55</v>
      </c>
      <c r="C870" s="43">
        <v>8505</v>
      </c>
      <c r="D870" s="178"/>
      <c r="F870" s="97" t="s">
        <v>1235</v>
      </c>
      <c r="G870" s="97" t="s">
        <v>1237</v>
      </c>
      <c r="H870" s="50">
        <v>3.5000000000000003E-2</v>
      </c>
      <c r="I870" s="43" t="s">
        <v>24</v>
      </c>
      <c r="J870" s="101">
        <f>H870/K872</f>
        <v>1.7500000000000003E-3</v>
      </c>
      <c r="K870" s="50">
        <v>1</v>
      </c>
      <c r="L870" s="50">
        <v>6</v>
      </c>
      <c r="M870" s="50">
        <f t="shared" si="151"/>
        <v>6</v>
      </c>
      <c r="P870" s="39">
        <v>189</v>
      </c>
      <c r="Q870" s="39"/>
      <c r="S870" s="32">
        <f t="shared" si="143"/>
        <v>0</v>
      </c>
      <c r="T870" s="40">
        <f t="shared" si="144"/>
        <v>0</v>
      </c>
      <c r="U870" s="41">
        <f t="shared" si="145"/>
        <v>189</v>
      </c>
    </row>
    <row r="871" spans="1:21" ht="14.25">
      <c r="A871" s="100" t="s">
        <v>54</v>
      </c>
      <c r="B871" s="46" t="s">
        <v>55</v>
      </c>
      <c r="C871" s="43">
        <v>8505</v>
      </c>
      <c r="D871" s="178"/>
      <c r="F871" s="97" t="s">
        <v>1235</v>
      </c>
      <c r="G871" s="97" t="s">
        <v>1238</v>
      </c>
      <c r="H871" s="50">
        <v>0.28999999999999998</v>
      </c>
      <c r="I871" s="43" t="s">
        <v>62</v>
      </c>
      <c r="J871" s="101">
        <f>H871/K872</f>
        <v>1.4499999999999999E-2</v>
      </c>
      <c r="K871" s="50">
        <v>1</v>
      </c>
      <c r="L871" s="50">
        <v>6</v>
      </c>
      <c r="M871" s="50">
        <f t="shared" si="151"/>
        <v>6</v>
      </c>
      <c r="P871" s="39">
        <v>378</v>
      </c>
      <c r="Q871" s="39"/>
      <c r="S871" s="32">
        <f t="shared" si="143"/>
        <v>0</v>
      </c>
      <c r="T871" s="40">
        <f t="shared" si="144"/>
        <v>0</v>
      </c>
      <c r="U871" s="41">
        <f t="shared" si="145"/>
        <v>378</v>
      </c>
    </row>
    <row r="872" spans="1:21" ht="14.25">
      <c r="A872" s="100" t="s">
        <v>54</v>
      </c>
      <c r="B872" s="46" t="s">
        <v>55</v>
      </c>
      <c r="C872" s="43">
        <v>8505</v>
      </c>
      <c r="D872" s="178"/>
      <c r="F872" s="97" t="s">
        <v>1235</v>
      </c>
      <c r="G872" s="97" t="s">
        <v>1239</v>
      </c>
      <c r="H872" s="50">
        <v>0.14000000000000001</v>
      </c>
      <c r="I872" s="43" t="s">
        <v>27</v>
      </c>
      <c r="J872" s="101">
        <f>H872</f>
        <v>0.14000000000000001</v>
      </c>
      <c r="K872" s="50">
        <v>20</v>
      </c>
      <c r="L872" s="50">
        <v>6</v>
      </c>
      <c r="M872" s="50">
        <f t="shared" si="151"/>
        <v>120</v>
      </c>
      <c r="P872" s="39">
        <v>9700</v>
      </c>
      <c r="Q872" s="39"/>
      <c r="S872" s="32">
        <f t="shared" si="143"/>
        <v>0</v>
      </c>
      <c r="T872" s="40">
        <f t="shared" si="144"/>
        <v>0</v>
      </c>
      <c r="U872" s="41">
        <f t="shared" si="145"/>
        <v>9700</v>
      </c>
    </row>
    <row r="873" spans="1:21" ht="14.25">
      <c r="A873" s="100" t="s">
        <v>54</v>
      </c>
      <c r="B873" s="46" t="s">
        <v>55</v>
      </c>
      <c r="C873" s="43">
        <v>8505</v>
      </c>
      <c r="D873" s="178"/>
      <c r="F873" s="97" t="s">
        <v>1235</v>
      </c>
      <c r="G873" s="97" t="s">
        <v>1240</v>
      </c>
      <c r="J873" s="101">
        <f>H873*10</f>
        <v>0</v>
      </c>
      <c r="K873" s="50">
        <v>200</v>
      </c>
      <c r="L873" s="50">
        <v>6</v>
      </c>
      <c r="M873" s="50">
        <f t="shared" si="151"/>
        <v>1200</v>
      </c>
      <c r="P873" s="39">
        <v>0</v>
      </c>
      <c r="Q873" s="39"/>
      <c r="S873" s="32">
        <f t="shared" si="143"/>
        <v>0</v>
      </c>
      <c r="T873" s="40">
        <f t="shared" si="144"/>
        <v>0</v>
      </c>
      <c r="U873" s="41">
        <f t="shared" si="145"/>
        <v>0</v>
      </c>
    </row>
    <row r="874" spans="1:21" ht="14.25">
      <c r="C874" s="43" t="s">
        <v>1241</v>
      </c>
      <c r="G874" s="97" t="s">
        <v>1242</v>
      </c>
      <c r="H874" s="50">
        <v>4.8</v>
      </c>
      <c r="I874" s="43" t="s">
        <v>1243</v>
      </c>
      <c r="P874" s="109">
        <v>248</v>
      </c>
      <c r="S874" s="32">
        <f t="shared" si="143"/>
        <v>0</v>
      </c>
      <c r="T874" s="40">
        <f t="shared" si="144"/>
        <v>0</v>
      </c>
      <c r="U874" s="41">
        <f t="shared" si="145"/>
        <v>248</v>
      </c>
    </row>
    <row r="875" spans="1:21" ht="14.25">
      <c r="A875" s="100" t="s">
        <v>54</v>
      </c>
      <c r="B875" s="31" t="s">
        <v>19</v>
      </c>
      <c r="C875" s="111" t="s">
        <v>1244</v>
      </c>
      <c r="D875" s="177" t="s">
        <v>1245</v>
      </c>
      <c r="F875" s="97" t="s">
        <v>1246</v>
      </c>
      <c r="G875" s="97" t="s">
        <v>1247</v>
      </c>
      <c r="H875" s="50">
        <v>7.89</v>
      </c>
      <c r="I875" s="43" t="s">
        <v>24</v>
      </c>
      <c r="J875" s="101">
        <f>+H875/M877</f>
        <v>3.9449999999999999E-2</v>
      </c>
      <c r="K875" s="50">
        <v>1</v>
      </c>
      <c r="L875" s="50">
        <v>1</v>
      </c>
      <c r="M875" s="50">
        <f t="shared" ref="M875:M879" si="152">L875*K875</f>
        <v>1</v>
      </c>
      <c r="P875" s="109">
        <v>0</v>
      </c>
      <c r="S875" s="32">
        <f t="shared" si="143"/>
        <v>0</v>
      </c>
      <c r="T875" s="40">
        <f t="shared" si="144"/>
        <v>0</v>
      </c>
      <c r="U875" s="41">
        <f t="shared" si="145"/>
        <v>0</v>
      </c>
    </row>
    <row r="876" spans="1:21" ht="14.25">
      <c r="A876" s="100" t="s">
        <v>54</v>
      </c>
      <c r="B876" s="31" t="s">
        <v>19</v>
      </c>
      <c r="C876" s="111" t="s">
        <v>1244</v>
      </c>
      <c r="D876" s="178"/>
      <c r="F876" s="97" t="s">
        <v>1246</v>
      </c>
      <c r="G876" s="97" t="s">
        <v>1248</v>
      </c>
      <c r="H876" s="50">
        <v>1.2</v>
      </c>
      <c r="I876" s="43" t="s">
        <v>24</v>
      </c>
      <c r="J876" s="101">
        <f>+H876/K877</f>
        <v>0.24</v>
      </c>
      <c r="K876" s="50">
        <v>1</v>
      </c>
      <c r="L876" s="50">
        <v>40</v>
      </c>
      <c r="M876" s="50">
        <f t="shared" si="152"/>
        <v>40</v>
      </c>
      <c r="P876" s="109">
        <v>2</v>
      </c>
      <c r="R876" s="112"/>
      <c r="S876" s="32">
        <f t="shared" si="143"/>
        <v>0</v>
      </c>
      <c r="T876" s="40">
        <f t="shared" si="144"/>
        <v>0</v>
      </c>
      <c r="U876" s="41">
        <f t="shared" si="145"/>
        <v>2</v>
      </c>
    </row>
    <row r="877" spans="1:21" ht="14.25">
      <c r="A877" s="100" t="s">
        <v>54</v>
      </c>
      <c r="B877" s="31" t="s">
        <v>19</v>
      </c>
      <c r="C877" s="111" t="s">
        <v>1244</v>
      </c>
      <c r="D877" s="178"/>
      <c r="F877" s="97" t="s">
        <v>1246</v>
      </c>
      <c r="G877" s="97" t="s">
        <v>1249</v>
      </c>
      <c r="H877" s="50">
        <v>0.14000000000000001</v>
      </c>
      <c r="I877" s="43" t="s">
        <v>27</v>
      </c>
      <c r="J877" s="101">
        <f>H877</f>
        <v>0.14000000000000001</v>
      </c>
      <c r="K877" s="50">
        <v>5</v>
      </c>
      <c r="L877" s="50">
        <v>40</v>
      </c>
      <c r="M877" s="50">
        <f t="shared" si="152"/>
        <v>200</v>
      </c>
      <c r="P877" s="109">
        <v>0</v>
      </c>
      <c r="S877" s="32">
        <f t="shared" si="143"/>
        <v>0</v>
      </c>
      <c r="T877" s="40">
        <f t="shared" si="144"/>
        <v>0</v>
      </c>
      <c r="U877" s="41">
        <f t="shared" si="145"/>
        <v>0</v>
      </c>
    </row>
    <row r="878" spans="1:21" ht="14.25">
      <c r="A878" s="100" t="s">
        <v>54</v>
      </c>
      <c r="B878" s="31" t="s">
        <v>19</v>
      </c>
      <c r="C878" s="111" t="s">
        <v>1244</v>
      </c>
      <c r="D878" s="178"/>
      <c r="F878" s="97" t="s">
        <v>1246</v>
      </c>
      <c r="G878" s="97" t="s">
        <v>1250</v>
      </c>
      <c r="J878" s="101">
        <f>2*H878</f>
        <v>0</v>
      </c>
      <c r="K878" s="50">
        <v>10</v>
      </c>
      <c r="L878" s="50">
        <v>40</v>
      </c>
      <c r="M878" s="50">
        <f t="shared" si="152"/>
        <v>400</v>
      </c>
      <c r="P878" s="109">
        <v>0</v>
      </c>
      <c r="S878" s="32">
        <f t="shared" si="143"/>
        <v>0</v>
      </c>
      <c r="T878" s="40">
        <f t="shared" si="144"/>
        <v>0</v>
      </c>
      <c r="U878" s="41">
        <f t="shared" si="145"/>
        <v>0</v>
      </c>
    </row>
    <row r="879" spans="1:21" ht="14.25">
      <c r="A879" s="100" t="s">
        <v>54</v>
      </c>
      <c r="B879" s="31" t="s">
        <v>19</v>
      </c>
      <c r="C879" s="111" t="s">
        <v>1244</v>
      </c>
      <c r="D879" s="178"/>
      <c r="F879" s="97" t="s">
        <v>1246</v>
      </c>
      <c r="G879" s="97" t="s">
        <v>1251</v>
      </c>
      <c r="H879" s="50">
        <v>0.15</v>
      </c>
      <c r="I879" s="62" t="s">
        <v>295</v>
      </c>
      <c r="J879" s="101">
        <f>H879</f>
        <v>0.15</v>
      </c>
      <c r="K879" s="50">
        <v>5</v>
      </c>
      <c r="L879" s="50">
        <v>40</v>
      </c>
      <c r="M879" s="50">
        <f t="shared" si="152"/>
        <v>200</v>
      </c>
      <c r="P879" s="109">
        <v>0</v>
      </c>
      <c r="S879" s="32">
        <f t="shared" si="143"/>
        <v>0</v>
      </c>
      <c r="T879" s="40">
        <f t="shared" si="144"/>
        <v>0</v>
      </c>
      <c r="U879" s="41">
        <f t="shared" si="145"/>
        <v>0</v>
      </c>
    </row>
    <row r="880" spans="1:21" ht="14.25">
      <c r="B880" s="97" t="s">
        <v>55</v>
      </c>
      <c r="C880" s="43">
        <v>7311</v>
      </c>
      <c r="D880" s="96" t="s">
        <v>1252</v>
      </c>
      <c r="G880" s="97" t="s">
        <v>139</v>
      </c>
      <c r="H880" s="50">
        <v>1.8</v>
      </c>
      <c r="I880" s="62" t="s">
        <v>295</v>
      </c>
      <c r="P880" s="109">
        <v>0</v>
      </c>
      <c r="S880" s="32">
        <f t="shared" si="143"/>
        <v>0</v>
      </c>
      <c r="T880" s="40">
        <f t="shared" si="144"/>
        <v>0</v>
      </c>
      <c r="U880" s="41">
        <f t="shared" si="145"/>
        <v>0</v>
      </c>
    </row>
    <row r="881" spans="1:21" ht="14.25">
      <c r="B881" s="97" t="s">
        <v>55</v>
      </c>
      <c r="C881" s="43">
        <v>7335</v>
      </c>
      <c r="D881" s="96" t="s">
        <v>1253</v>
      </c>
      <c r="G881" s="97" t="s">
        <v>139</v>
      </c>
      <c r="H881" s="50">
        <v>1.57</v>
      </c>
      <c r="I881" s="62" t="s">
        <v>295</v>
      </c>
      <c r="P881" s="109">
        <v>0</v>
      </c>
      <c r="S881" s="32">
        <f t="shared" si="143"/>
        <v>0</v>
      </c>
      <c r="T881" s="40">
        <f t="shared" si="144"/>
        <v>0</v>
      </c>
      <c r="U881" s="41">
        <f t="shared" si="145"/>
        <v>0</v>
      </c>
    </row>
    <row r="882" spans="1:21" ht="14.25">
      <c r="B882" s="97" t="s">
        <v>55</v>
      </c>
      <c r="C882" s="43">
        <v>1805</v>
      </c>
      <c r="D882" s="96" t="s">
        <v>1254</v>
      </c>
      <c r="G882" s="97" t="s">
        <v>139</v>
      </c>
      <c r="H882" s="50">
        <v>1.6950000000000001</v>
      </c>
      <c r="I882" s="62" t="s">
        <v>295</v>
      </c>
      <c r="P882" s="109">
        <v>0</v>
      </c>
      <c r="S882" s="32">
        <f t="shared" si="143"/>
        <v>0</v>
      </c>
      <c r="T882" s="40">
        <f t="shared" si="144"/>
        <v>0</v>
      </c>
      <c r="U882" s="41">
        <f t="shared" si="145"/>
        <v>0</v>
      </c>
    </row>
    <row r="883" spans="1:21" ht="14.25">
      <c r="B883" s="97" t="s">
        <v>55</v>
      </c>
      <c r="C883" s="43">
        <v>7281</v>
      </c>
      <c r="D883" s="96" t="s">
        <v>1255</v>
      </c>
      <c r="G883" s="97" t="s">
        <v>139</v>
      </c>
      <c r="H883" s="50">
        <v>1.31</v>
      </c>
      <c r="I883" s="62" t="s">
        <v>295</v>
      </c>
      <c r="P883" s="109">
        <v>0</v>
      </c>
      <c r="S883" s="32">
        <f t="shared" si="143"/>
        <v>0</v>
      </c>
      <c r="T883" s="40">
        <f t="shared" si="144"/>
        <v>0</v>
      </c>
      <c r="U883" s="41">
        <f t="shared" si="145"/>
        <v>0</v>
      </c>
    </row>
    <row r="884" spans="1:21" ht="14.25">
      <c r="B884" s="97" t="s">
        <v>55</v>
      </c>
      <c r="C884" s="43">
        <v>2312</v>
      </c>
      <c r="D884" s="96" t="s">
        <v>1256</v>
      </c>
      <c r="G884" s="97" t="s">
        <v>139</v>
      </c>
      <c r="H884" s="50">
        <v>1.331</v>
      </c>
      <c r="I884" s="62" t="s">
        <v>295</v>
      </c>
      <c r="P884" s="109">
        <v>0</v>
      </c>
      <c r="S884" s="32">
        <f t="shared" si="143"/>
        <v>0</v>
      </c>
      <c r="T884" s="40">
        <f t="shared" si="144"/>
        <v>0</v>
      </c>
      <c r="U884" s="41">
        <f t="shared" si="145"/>
        <v>0</v>
      </c>
    </row>
    <row r="885" spans="1:21" ht="14.25">
      <c r="B885" s="97" t="s">
        <v>55</v>
      </c>
      <c r="C885" s="43">
        <v>7298</v>
      </c>
      <c r="D885" s="96" t="s">
        <v>1257</v>
      </c>
      <c r="G885" s="97" t="s">
        <v>139</v>
      </c>
      <c r="H885" s="62">
        <v>1.7028000000000001</v>
      </c>
      <c r="I885" s="62" t="s">
        <v>295</v>
      </c>
      <c r="P885" s="109">
        <v>0</v>
      </c>
      <c r="S885" s="32">
        <f t="shared" si="143"/>
        <v>0</v>
      </c>
      <c r="T885" s="40">
        <f t="shared" si="144"/>
        <v>0</v>
      </c>
      <c r="U885" s="41">
        <f t="shared" si="145"/>
        <v>0</v>
      </c>
    </row>
    <row r="886" spans="1:21" ht="14.25">
      <c r="B886" s="97" t="s">
        <v>55</v>
      </c>
      <c r="C886" s="43">
        <v>7304</v>
      </c>
      <c r="D886" s="96" t="s">
        <v>1258</v>
      </c>
      <c r="G886" s="97" t="s">
        <v>139</v>
      </c>
      <c r="H886" s="50">
        <v>1.89</v>
      </c>
      <c r="I886" s="62" t="s">
        <v>295</v>
      </c>
      <c r="P886" s="109">
        <v>0</v>
      </c>
      <c r="S886" s="32">
        <f t="shared" si="143"/>
        <v>0</v>
      </c>
      <c r="T886" s="40">
        <f t="shared" si="144"/>
        <v>0</v>
      </c>
      <c r="U886" s="41">
        <f t="shared" si="145"/>
        <v>0</v>
      </c>
    </row>
    <row r="887" spans="1:21" ht="14.25">
      <c r="C887" s="43">
        <v>5440</v>
      </c>
      <c r="G887" s="97" t="s">
        <v>1102</v>
      </c>
      <c r="H887" s="50">
        <v>4.4999999999999998E-2</v>
      </c>
      <c r="I887" s="43" t="s">
        <v>24</v>
      </c>
      <c r="P887" s="109">
        <v>0</v>
      </c>
      <c r="S887" s="32">
        <f t="shared" si="143"/>
        <v>0</v>
      </c>
      <c r="T887" s="40">
        <f t="shared" si="144"/>
        <v>0</v>
      </c>
      <c r="U887" s="41">
        <f t="shared" si="145"/>
        <v>0</v>
      </c>
    </row>
    <row r="888" spans="1:21" ht="14.25">
      <c r="B888" s="97" t="s">
        <v>1259</v>
      </c>
      <c r="C888" s="43" t="s">
        <v>1259</v>
      </c>
      <c r="G888" s="97" t="s">
        <v>1260</v>
      </c>
      <c r="I888" s="43" t="s">
        <v>24</v>
      </c>
      <c r="M888" s="50">
        <f t="shared" ref="M888:M915" si="153">L888*K888</f>
        <v>0</v>
      </c>
      <c r="P888" s="109">
        <v>0</v>
      </c>
      <c r="S888" s="32">
        <f t="shared" si="143"/>
        <v>0</v>
      </c>
      <c r="T888" s="40">
        <f t="shared" si="144"/>
        <v>0</v>
      </c>
      <c r="U888" s="41">
        <f t="shared" si="145"/>
        <v>0</v>
      </c>
    </row>
    <row r="889" spans="1:21" ht="14.25">
      <c r="B889" s="97" t="s">
        <v>1259</v>
      </c>
      <c r="C889" s="43" t="s">
        <v>1259</v>
      </c>
      <c r="G889" s="97" t="s">
        <v>1261</v>
      </c>
      <c r="H889" s="50">
        <v>0.5</v>
      </c>
      <c r="I889" s="43" t="s">
        <v>24</v>
      </c>
      <c r="M889" s="50">
        <f t="shared" si="153"/>
        <v>0</v>
      </c>
      <c r="P889" s="109">
        <v>0</v>
      </c>
      <c r="S889" s="32">
        <f t="shared" si="143"/>
        <v>0</v>
      </c>
      <c r="T889" s="40">
        <f t="shared" si="144"/>
        <v>0</v>
      </c>
      <c r="U889" s="41">
        <f t="shared" si="145"/>
        <v>0</v>
      </c>
    </row>
    <row r="890" spans="1:21" ht="14.25">
      <c r="B890" s="97" t="s">
        <v>1259</v>
      </c>
      <c r="C890" s="43" t="s">
        <v>1259</v>
      </c>
      <c r="G890" s="97" t="s">
        <v>1262</v>
      </c>
      <c r="H890" s="50">
        <v>2.08</v>
      </c>
      <c r="I890" s="43" t="s">
        <v>24</v>
      </c>
      <c r="P890" s="109">
        <v>0</v>
      </c>
      <c r="S890" s="32">
        <f t="shared" si="143"/>
        <v>0</v>
      </c>
      <c r="T890" s="40">
        <f t="shared" si="144"/>
        <v>0</v>
      </c>
      <c r="U890" s="41">
        <f t="shared" si="145"/>
        <v>0</v>
      </c>
    </row>
    <row r="891" spans="1:21" ht="14.25">
      <c r="B891" s="97" t="s">
        <v>1259</v>
      </c>
      <c r="C891" s="43" t="s">
        <v>1259</v>
      </c>
      <c r="G891" s="97" t="s">
        <v>1263</v>
      </c>
      <c r="H891" s="50">
        <v>1</v>
      </c>
      <c r="I891" s="43" t="s">
        <v>24</v>
      </c>
      <c r="P891" s="109">
        <v>0</v>
      </c>
      <c r="S891" s="32">
        <f t="shared" si="143"/>
        <v>0</v>
      </c>
      <c r="T891" s="40">
        <f t="shared" si="144"/>
        <v>0</v>
      </c>
      <c r="U891" s="41">
        <f t="shared" si="145"/>
        <v>0</v>
      </c>
    </row>
    <row r="892" spans="1:21" ht="14.25">
      <c r="A892" s="100" t="s">
        <v>54</v>
      </c>
      <c r="B892" s="46" t="s">
        <v>55</v>
      </c>
      <c r="C892" s="43">
        <v>6133</v>
      </c>
      <c r="D892" s="177" t="s">
        <v>1264</v>
      </c>
      <c r="F892" s="97" t="s">
        <v>1265</v>
      </c>
      <c r="G892" s="97" t="s">
        <v>1067</v>
      </c>
      <c r="H892" s="50">
        <v>5.2</v>
      </c>
      <c r="I892" s="43" t="s">
        <v>24</v>
      </c>
      <c r="J892" s="101">
        <f>+H892/M895</f>
        <v>0.10833333333333334</v>
      </c>
      <c r="K892" s="50">
        <v>1</v>
      </c>
      <c r="L892" s="50">
        <v>1</v>
      </c>
      <c r="M892" s="50">
        <f t="shared" si="153"/>
        <v>1</v>
      </c>
      <c r="P892" s="109">
        <v>0</v>
      </c>
      <c r="S892" s="32">
        <f t="shared" si="143"/>
        <v>0</v>
      </c>
      <c r="T892" s="40">
        <f t="shared" si="144"/>
        <v>0</v>
      </c>
      <c r="U892" s="41">
        <f t="shared" si="145"/>
        <v>0</v>
      </c>
    </row>
    <row r="893" spans="1:21" ht="14.25">
      <c r="A893" s="100" t="s">
        <v>54</v>
      </c>
      <c r="B893" s="46" t="s">
        <v>55</v>
      </c>
      <c r="C893" s="43">
        <v>6133</v>
      </c>
      <c r="D893" s="178"/>
      <c r="F893" s="97" t="s">
        <v>1265</v>
      </c>
      <c r="G893" s="97" t="s">
        <v>1266</v>
      </c>
      <c r="H893" s="50">
        <v>3.5000000000000003E-2</v>
      </c>
      <c r="I893" s="43" t="s">
        <v>24</v>
      </c>
      <c r="J893" s="101">
        <f>+H893/K895</f>
        <v>4.3750000000000004E-3</v>
      </c>
      <c r="K893" s="50">
        <v>1</v>
      </c>
      <c r="L893" s="50">
        <v>6</v>
      </c>
      <c r="M893" s="50">
        <f t="shared" si="153"/>
        <v>6</v>
      </c>
      <c r="P893" s="109">
        <v>0</v>
      </c>
      <c r="S893" s="32">
        <f t="shared" si="143"/>
        <v>0</v>
      </c>
      <c r="T893" s="40">
        <f t="shared" si="144"/>
        <v>0</v>
      </c>
      <c r="U893" s="41">
        <f t="shared" si="145"/>
        <v>0</v>
      </c>
    </row>
    <row r="894" spans="1:21" ht="14.25">
      <c r="A894" s="100" t="s">
        <v>54</v>
      </c>
      <c r="B894" s="46" t="s">
        <v>55</v>
      </c>
      <c r="C894" s="43">
        <v>6133</v>
      </c>
      <c r="D894" s="178"/>
      <c r="F894" s="97" t="s">
        <v>1265</v>
      </c>
      <c r="G894" s="97" t="s">
        <v>1267</v>
      </c>
      <c r="H894" s="50">
        <v>0.45</v>
      </c>
      <c r="I894" s="43" t="s">
        <v>62</v>
      </c>
      <c r="J894" s="101">
        <f>H894/K895</f>
        <v>5.6250000000000001E-2</v>
      </c>
      <c r="K894" s="50">
        <v>1</v>
      </c>
      <c r="L894" s="50">
        <v>6</v>
      </c>
      <c r="M894" s="50">
        <f t="shared" si="153"/>
        <v>6</v>
      </c>
      <c r="P894" s="109">
        <v>0</v>
      </c>
      <c r="S894" s="32">
        <f t="shared" si="143"/>
        <v>0</v>
      </c>
      <c r="T894" s="40">
        <f t="shared" si="144"/>
        <v>0</v>
      </c>
      <c r="U894" s="41">
        <f t="shared" si="145"/>
        <v>0</v>
      </c>
    </row>
    <row r="895" spans="1:21" ht="14.25">
      <c r="A895" s="100" t="s">
        <v>54</v>
      </c>
      <c r="B895" s="46" t="s">
        <v>55</v>
      </c>
      <c r="C895" s="43">
        <v>6133</v>
      </c>
      <c r="D895" s="178"/>
      <c r="F895" s="97" t="s">
        <v>1265</v>
      </c>
      <c r="G895" s="97" t="s">
        <v>1077</v>
      </c>
      <c r="H895" s="50">
        <v>0.15</v>
      </c>
      <c r="I895" s="43" t="s">
        <v>27</v>
      </c>
      <c r="J895" s="101">
        <f>H895</f>
        <v>0.15</v>
      </c>
      <c r="K895" s="50">
        <v>8</v>
      </c>
      <c r="L895" s="50">
        <v>6</v>
      </c>
      <c r="M895" s="50">
        <f t="shared" si="153"/>
        <v>48</v>
      </c>
      <c r="P895" s="109">
        <v>0</v>
      </c>
      <c r="S895" s="32">
        <f t="shared" si="143"/>
        <v>0</v>
      </c>
      <c r="T895" s="40">
        <f t="shared" si="144"/>
        <v>0</v>
      </c>
      <c r="U895" s="41">
        <f t="shared" si="145"/>
        <v>0</v>
      </c>
    </row>
    <row r="896" spans="1:21" ht="14.25">
      <c r="B896" s="46" t="s">
        <v>55</v>
      </c>
      <c r="C896" s="43">
        <v>3534</v>
      </c>
      <c r="D896" s="177" t="s">
        <v>1268</v>
      </c>
      <c r="F896" s="97" t="s">
        <v>1265</v>
      </c>
      <c r="G896" s="97" t="s">
        <v>1269</v>
      </c>
      <c r="H896" s="50">
        <v>9.4600000000000009</v>
      </c>
      <c r="I896" s="43" t="s">
        <v>24</v>
      </c>
      <c r="J896" s="101">
        <f>+H896/M899</f>
        <v>0.19708333333333336</v>
      </c>
      <c r="K896" s="50">
        <v>1</v>
      </c>
      <c r="L896" s="50">
        <v>1</v>
      </c>
      <c r="M896" s="50">
        <f t="shared" si="153"/>
        <v>1</v>
      </c>
      <c r="P896" s="109">
        <v>90</v>
      </c>
      <c r="S896" s="32">
        <f t="shared" si="143"/>
        <v>0</v>
      </c>
      <c r="T896" s="40">
        <f t="shared" si="144"/>
        <v>0</v>
      </c>
      <c r="U896" s="41">
        <f t="shared" si="145"/>
        <v>90</v>
      </c>
    </row>
    <row r="897" spans="2:21" ht="14.25">
      <c r="B897" s="113" t="s">
        <v>55</v>
      </c>
      <c r="C897" s="114">
        <v>3534</v>
      </c>
      <c r="D897" s="188"/>
      <c r="E897" s="115"/>
      <c r="F897" s="115" t="s">
        <v>1265</v>
      </c>
      <c r="G897" s="115" t="s">
        <v>1270</v>
      </c>
      <c r="H897" s="116">
        <v>3.5000000000000003E-2</v>
      </c>
      <c r="I897" s="116" t="s">
        <v>24</v>
      </c>
      <c r="J897" s="116">
        <f>+H897/K899</f>
        <v>4.3750000000000004E-3</v>
      </c>
      <c r="K897" s="114">
        <v>1</v>
      </c>
      <c r="L897" s="114">
        <v>6</v>
      </c>
      <c r="M897" s="114">
        <f t="shared" si="153"/>
        <v>6</v>
      </c>
      <c r="P897" s="114">
        <v>0</v>
      </c>
      <c r="Q897" s="115"/>
      <c r="S897" s="32">
        <f t="shared" si="143"/>
        <v>0</v>
      </c>
      <c r="T897" s="40">
        <f t="shared" si="144"/>
        <v>0</v>
      </c>
      <c r="U897" s="41">
        <f t="shared" si="145"/>
        <v>0</v>
      </c>
    </row>
    <row r="898" spans="2:21" ht="14.25">
      <c r="B898" s="46" t="s">
        <v>55</v>
      </c>
      <c r="C898" s="43">
        <v>3534</v>
      </c>
      <c r="D898" s="178"/>
      <c r="F898" s="97" t="s">
        <v>1265</v>
      </c>
      <c r="G898" s="97" t="s">
        <v>1271</v>
      </c>
      <c r="H898" s="50">
        <v>0.49</v>
      </c>
      <c r="I898" s="43" t="s">
        <v>62</v>
      </c>
      <c r="J898" s="101">
        <f>H898/K899</f>
        <v>6.1249999999999999E-2</v>
      </c>
      <c r="K898" s="50">
        <v>1</v>
      </c>
      <c r="L898" s="50">
        <v>6</v>
      </c>
      <c r="M898" s="50">
        <f t="shared" si="153"/>
        <v>6</v>
      </c>
      <c r="P898" s="109">
        <v>6118</v>
      </c>
      <c r="S898" s="32">
        <f t="shared" si="143"/>
        <v>0</v>
      </c>
      <c r="T898" s="40">
        <f t="shared" si="144"/>
        <v>0</v>
      </c>
      <c r="U898" s="41">
        <f t="shared" si="145"/>
        <v>6118</v>
      </c>
    </row>
    <row r="899" spans="2:21" ht="14.25">
      <c r="B899" s="46" t="s">
        <v>55</v>
      </c>
      <c r="C899" s="43">
        <v>3534</v>
      </c>
      <c r="D899" s="178"/>
      <c r="F899" s="97" t="s">
        <v>1265</v>
      </c>
      <c r="G899" s="97" t="s">
        <v>1272</v>
      </c>
      <c r="H899" s="50">
        <v>0.15</v>
      </c>
      <c r="I899" s="43" t="s">
        <v>27</v>
      </c>
      <c r="J899" s="101">
        <f>H899</f>
        <v>0.15</v>
      </c>
      <c r="K899" s="50">
        <v>8</v>
      </c>
      <c r="L899" s="50">
        <v>6</v>
      </c>
      <c r="M899" s="50">
        <f t="shared" si="153"/>
        <v>48</v>
      </c>
      <c r="P899" s="109">
        <v>48960</v>
      </c>
      <c r="S899" s="32">
        <f t="shared" ref="S899:S962" si="154">SUM(W899:BC899)</f>
        <v>0</v>
      </c>
      <c r="T899" s="40">
        <f t="shared" ref="T899:T962" si="155">SUM(BE899:HT899)</f>
        <v>0</v>
      </c>
      <c r="U899" s="41">
        <f t="shared" ref="U899:U962" si="156">P899+R899+S899-T899-BD899-Q899</f>
        <v>48960</v>
      </c>
    </row>
    <row r="900" spans="2:21" ht="14.25">
      <c r="B900" s="97" t="s">
        <v>55</v>
      </c>
      <c r="C900" s="43">
        <v>3558</v>
      </c>
      <c r="D900" s="177" t="s">
        <v>1273</v>
      </c>
      <c r="F900" s="97" t="s">
        <v>1274</v>
      </c>
      <c r="G900" s="97" t="s">
        <v>1275</v>
      </c>
      <c r="H900" s="50">
        <v>6.13</v>
      </c>
      <c r="I900" s="43" t="s">
        <v>24</v>
      </c>
      <c r="J900" s="101">
        <f>+H900/M903</f>
        <v>4.0866666666666669E-2</v>
      </c>
      <c r="K900" s="50">
        <v>1</v>
      </c>
      <c r="L900" s="50">
        <v>1</v>
      </c>
      <c r="M900" s="50">
        <f t="shared" si="153"/>
        <v>1</v>
      </c>
      <c r="P900" s="109">
        <v>30</v>
      </c>
      <c r="S900" s="32">
        <f t="shared" si="154"/>
        <v>0</v>
      </c>
      <c r="T900" s="40">
        <f t="shared" si="155"/>
        <v>0</v>
      </c>
      <c r="U900" s="41">
        <f t="shared" si="156"/>
        <v>30</v>
      </c>
    </row>
    <row r="901" spans="2:21" ht="14.25">
      <c r="B901" s="97" t="s">
        <v>55</v>
      </c>
      <c r="C901" s="43">
        <v>3558</v>
      </c>
      <c r="D901" s="178"/>
      <c r="F901" s="97" t="s">
        <v>1274</v>
      </c>
      <c r="G901" s="97" t="s">
        <v>1276</v>
      </c>
      <c r="H901" s="50">
        <v>3.5000000000000003E-2</v>
      </c>
      <c r="I901" s="43" t="s">
        <v>24</v>
      </c>
      <c r="J901" s="101">
        <f>+H901/K903</f>
        <v>7.000000000000001E-3</v>
      </c>
      <c r="K901" s="50">
        <v>1</v>
      </c>
      <c r="L901" s="50">
        <v>30</v>
      </c>
      <c r="M901" s="50">
        <f t="shared" si="153"/>
        <v>30</v>
      </c>
      <c r="P901" s="109">
        <v>1754</v>
      </c>
      <c r="S901" s="32">
        <f t="shared" si="154"/>
        <v>0</v>
      </c>
      <c r="T901" s="40">
        <f t="shared" si="155"/>
        <v>0</v>
      </c>
      <c r="U901" s="41">
        <f t="shared" si="156"/>
        <v>1754</v>
      </c>
    </row>
    <row r="902" spans="2:21" ht="14.25">
      <c r="B902" s="97" t="s">
        <v>55</v>
      </c>
      <c r="C902" s="43">
        <v>3558</v>
      </c>
      <c r="D902" s="178"/>
      <c r="F902" s="97" t="s">
        <v>1274</v>
      </c>
      <c r="G902" s="97" t="s">
        <v>1277</v>
      </c>
      <c r="H902" s="50">
        <v>0.16</v>
      </c>
      <c r="I902" s="43" t="s">
        <v>62</v>
      </c>
      <c r="J902" s="101">
        <f>H902/K903</f>
        <v>3.2000000000000001E-2</v>
      </c>
      <c r="K902" s="50">
        <v>1</v>
      </c>
      <c r="L902" s="50">
        <v>30</v>
      </c>
      <c r="M902" s="50">
        <f t="shared" si="153"/>
        <v>30</v>
      </c>
      <c r="P902" s="109">
        <v>550</v>
      </c>
      <c r="S902" s="32">
        <f t="shared" si="154"/>
        <v>0</v>
      </c>
      <c r="T902" s="40">
        <f t="shared" si="155"/>
        <v>0</v>
      </c>
      <c r="U902" s="41">
        <f t="shared" si="156"/>
        <v>550</v>
      </c>
    </row>
    <row r="903" spans="2:21" ht="14.25">
      <c r="B903" s="97" t="s">
        <v>55</v>
      </c>
      <c r="C903" s="43">
        <v>3558</v>
      </c>
      <c r="D903" s="178"/>
      <c r="F903" s="97" t="s">
        <v>1274</v>
      </c>
      <c r="G903" s="97" t="s">
        <v>1278</v>
      </c>
      <c r="H903" s="50">
        <v>0.12</v>
      </c>
      <c r="I903" s="43" t="s">
        <v>27</v>
      </c>
      <c r="J903" s="101">
        <f>H903</f>
        <v>0.12</v>
      </c>
      <c r="K903" s="50">
        <v>5</v>
      </c>
      <c r="L903" s="50">
        <v>30</v>
      </c>
      <c r="M903" s="50">
        <f t="shared" si="153"/>
        <v>150</v>
      </c>
      <c r="P903" s="109">
        <v>4500</v>
      </c>
      <c r="S903" s="32">
        <f t="shared" si="154"/>
        <v>0</v>
      </c>
      <c r="T903" s="40">
        <f t="shared" si="155"/>
        <v>0</v>
      </c>
      <c r="U903" s="41">
        <f t="shared" si="156"/>
        <v>4500</v>
      </c>
    </row>
    <row r="904" spans="2:21" ht="14.25">
      <c r="B904" s="97" t="s">
        <v>55</v>
      </c>
      <c r="C904" s="43">
        <v>3565</v>
      </c>
      <c r="D904" s="177" t="s">
        <v>1279</v>
      </c>
      <c r="F904" s="97" t="s">
        <v>1274</v>
      </c>
      <c r="G904" s="97" t="s">
        <v>1275</v>
      </c>
      <c r="H904" s="50">
        <v>9.3800000000000008</v>
      </c>
      <c r="I904" s="43" t="s">
        <v>24</v>
      </c>
      <c r="J904" s="101">
        <f>+H904/M907</f>
        <v>6.2533333333333344E-2</v>
      </c>
      <c r="K904" s="50">
        <v>1</v>
      </c>
      <c r="L904" s="50">
        <v>1</v>
      </c>
      <c r="M904" s="50">
        <f t="shared" si="153"/>
        <v>1</v>
      </c>
      <c r="P904" s="109">
        <v>20</v>
      </c>
      <c r="S904" s="32">
        <f t="shared" si="154"/>
        <v>0</v>
      </c>
      <c r="T904" s="40">
        <f t="shared" si="155"/>
        <v>0</v>
      </c>
      <c r="U904" s="41">
        <f t="shared" si="156"/>
        <v>20</v>
      </c>
    </row>
    <row r="905" spans="2:21" ht="14.25">
      <c r="B905" s="97" t="s">
        <v>55</v>
      </c>
      <c r="C905" s="43">
        <v>3565</v>
      </c>
      <c r="D905" s="178"/>
      <c r="F905" s="97" t="s">
        <v>1274</v>
      </c>
      <c r="G905" s="97" t="s">
        <v>1276</v>
      </c>
      <c r="H905" s="50">
        <v>3.5000000000000003E-2</v>
      </c>
      <c r="I905" s="43" t="s">
        <v>24</v>
      </c>
      <c r="J905" s="101">
        <f>+H905/K907</f>
        <v>7.000000000000001E-3</v>
      </c>
      <c r="K905" s="50">
        <v>1</v>
      </c>
      <c r="L905" s="50">
        <v>30</v>
      </c>
      <c r="M905" s="50">
        <f t="shared" si="153"/>
        <v>30</v>
      </c>
      <c r="P905" s="109">
        <v>1802</v>
      </c>
      <c r="S905" s="32">
        <f t="shared" si="154"/>
        <v>0</v>
      </c>
      <c r="T905" s="40">
        <f t="shared" si="155"/>
        <v>0</v>
      </c>
      <c r="U905" s="41">
        <f t="shared" si="156"/>
        <v>1802</v>
      </c>
    </row>
    <row r="906" spans="2:21" ht="14.25">
      <c r="B906" s="97" t="s">
        <v>55</v>
      </c>
      <c r="C906" s="43">
        <v>3565</v>
      </c>
      <c r="D906" s="178"/>
      <c r="F906" s="97" t="s">
        <v>1274</v>
      </c>
      <c r="G906" s="97" t="s">
        <v>1280</v>
      </c>
      <c r="H906" s="50">
        <v>0.16</v>
      </c>
      <c r="I906" s="43" t="s">
        <v>62</v>
      </c>
      <c r="J906" s="101">
        <f>H906/K907</f>
        <v>3.2000000000000001E-2</v>
      </c>
      <c r="K906" s="50">
        <v>1</v>
      </c>
      <c r="L906" s="50">
        <v>30</v>
      </c>
      <c r="M906" s="50">
        <f t="shared" si="153"/>
        <v>30</v>
      </c>
      <c r="P906" s="109">
        <v>0</v>
      </c>
      <c r="S906" s="32">
        <f t="shared" si="154"/>
        <v>0</v>
      </c>
      <c r="T906" s="40">
        <f t="shared" si="155"/>
        <v>0</v>
      </c>
      <c r="U906" s="41">
        <f t="shared" si="156"/>
        <v>0</v>
      </c>
    </row>
    <row r="907" spans="2:21" ht="14.25">
      <c r="B907" s="97" t="s">
        <v>55</v>
      </c>
      <c r="C907" s="43">
        <v>3565</v>
      </c>
      <c r="D907" s="178"/>
      <c r="F907" s="97" t="s">
        <v>1274</v>
      </c>
      <c r="G907" s="97" t="s">
        <v>1278</v>
      </c>
      <c r="H907" s="50">
        <v>0.12</v>
      </c>
      <c r="I907" s="43" t="s">
        <v>27</v>
      </c>
      <c r="J907" s="101">
        <f>H907</f>
        <v>0.12</v>
      </c>
      <c r="K907" s="50">
        <v>5</v>
      </c>
      <c r="L907" s="50">
        <v>30</v>
      </c>
      <c r="M907" s="50">
        <f t="shared" si="153"/>
        <v>150</v>
      </c>
      <c r="P907" s="109">
        <v>10150</v>
      </c>
      <c r="S907" s="32">
        <f t="shared" si="154"/>
        <v>0</v>
      </c>
      <c r="T907" s="40">
        <f t="shared" si="155"/>
        <v>0</v>
      </c>
      <c r="U907" s="41">
        <f t="shared" si="156"/>
        <v>10150</v>
      </c>
    </row>
    <row r="908" spans="2:21" ht="14.25">
      <c r="B908" s="97" t="s">
        <v>55</v>
      </c>
      <c r="C908" s="43">
        <v>3572</v>
      </c>
      <c r="D908" s="177" t="s">
        <v>1281</v>
      </c>
      <c r="F908" s="97" t="s">
        <v>1274</v>
      </c>
      <c r="G908" s="97" t="s">
        <v>1275</v>
      </c>
      <c r="H908" s="50">
        <v>9.3800000000000008</v>
      </c>
      <c r="I908" s="43" t="s">
        <v>24</v>
      </c>
      <c r="J908" s="101">
        <f>+H908/M911</f>
        <v>6.2533333333333344E-2</v>
      </c>
      <c r="K908" s="50">
        <v>1</v>
      </c>
      <c r="L908" s="50">
        <v>1</v>
      </c>
      <c r="M908" s="50">
        <f t="shared" si="153"/>
        <v>1</v>
      </c>
      <c r="P908" s="109">
        <v>15</v>
      </c>
      <c r="S908" s="32">
        <f t="shared" si="154"/>
        <v>0</v>
      </c>
      <c r="T908" s="40">
        <f t="shared" si="155"/>
        <v>0</v>
      </c>
      <c r="U908" s="41">
        <f t="shared" si="156"/>
        <v>15</v>
      </c>
    </row>
    <row r="909" spans="2:21" ht="14.25">
      <c r="B909" s="97" t="s">
        <v>55</v>
      </c>
      <c r="C909" s="43">
        <v>3572</v>
      </c>
      <c r="D909" s="178"/>
      <c r="F909" s="97" t="s">
        <v>1274</v>
      </c>
      <c r="G909" s="97" t="s">
        <v>1276</v>
      </c>
      <c r="H909" s="50">
        <v>3.5000000000000003E-2</v>
      </c>
      <c r="I909" s="43" t="s">
        <v>24</v>
      </c>
      <c r="J909" s="101">
        <f>+H909/K911</f>
        <v>7.000000000000001E-3</v>
      </c>
      <c r="K909" s="50">
        <v>1</v>
      </c>
      <c r="L909" s="50">
        <v>30</v>
      </c>
      <c r="M909" s="50">
        <f t="shared" si="153"/>
        <v>30</v>
      </c>
      <c r="P909" s="109">
        <v>1140</v>
      </c>
      <c r="S909" s="32">
        <f t="shared" si="154"/>
        <v>0</v>
      </c>
      <c r="T909" s="40">
        <f t="shared" si="155"/>
        <v>0</v>
      </c>
      <c r="U909" s="41">
        <f t="shared" si="156"/>
        <v>1140</v>
      </c>
    </row>
    <row r="910" spans="2:21" ht="14.25">
      <c r="B910" s="97" t="s">
        <v>55</v>
      </c>
      <c r="C910" s="43">
        <v>3572</v>
      </c>
      <c r="D910" s="178"/>
      <c r="F910" s="97" t="s">
        <v>1274</v>
      </c>
      <c r="G910" s="97" t="s">
        <v>1282</v>
      </c>
      <c r="H910" s="50">
        <v>0.16</v>
      </c>
      <c r="I910" s="43" t="s">
        <v>62</v>
      </c>
      <c r="J910" s="101">
        <f>H910/K911</f>
        <v>3.2000000000000001E-2</v>
      </c>
      <c r="K910" s="50">
        <v>1</v>
      </c>
      <c r="L910" s="50">
        <v>30</v>
      </c>
      <c r="M910" s="50">
        <f t="shared" si="153"/>
        <v>30</v>
      </c>
      <c r="P910" s="109">
        <v>0</v>
      </c>
      <c r="S910" s="32">
        <f t="shared" si="154"/>
        <v>0</v>
      </c>
      <c r="T910" s="40">
        <f t="shared" si="155"/>
        <v>0</v>
      </c>
      <c r="U910" s="41">
        <f t="shared" si="156"/>
        <v>0</v>
      </c>
    </row>
    <row r="911" spans="2:21" ht="14.25">
      <c r="B911" s="97" t="s">
        <v>55</v>
      </c>
      <c r="C911" s="43">
        <v>3572</v>
      </c>
      <c r="D911" s="178"/>
      <c r="F911" s="97" t="s">
        <v>1274</v>
      </c>
      <c r="G911" s="97" t="s">
        <v>1278</v>
      </c>
      <c r="H911" s="50">
        <v>0.12</v>
      </c>
      <c r="I911" s="43" t="s">
        <v>27</v>
      </c>
      <c r="J911" s="101">
        <f>H911</f>
        <v>0.12</v>
      </c>
      <c r="K911" s="50">
        <v>5</v>
      </c>
      <c r="L911" s="50">
        <v>30</v>
      </c>
      <c r="M911" s="50">
        <f t="shared" si="153"/>
        <v>150</v>
      </c>
      <c r="P911" s="109">
        <v>3150</v>
      </c>
      <c r="S911" s="32">
        <f t="shared" si="154"/>
        <v>0</v>
      </c>
      <c r="T911" s="40">
        <f t="shared" si="155"/>
        <v>0</v>
      </c>
      <c r="U911" s="41">
        <f t="shared" si="156"/>
        <v>3150</v>
      </c>
    </row>
    <row r="912" spans="2:21" ht="14.25">
      <c r="B912" s="97" t="s">
        <v>55</v>
      </c>
      <c r="C912" s="43">
        <v>3527</v>
      </c>
      <c r="D912" s="177" t="s">
        <v>1283</v>
      </c>
      <c r="F912" s="97" t="s">
        <v>1284</v>
      </c>
      <c r="G912" s="97" t="s">
        <v>1285</v>
      </c>
      <c r="H912" s="50">
        <v>9.99</v>
      </c>
      <c r="I912" s="43" t="s">
        <v>24</v>
      </c>
      <c r="J912" s="101">
        <f>+H912/M914</f>
        <v>9.2499999999999999E-2</v>
      </c>
      <c r="K912" s="50">
        <v>1</v>
      </c>
      <c r="L912" s="50">
        <v>1</v>
      </c>
      <c r="M912" s="50">
        <f t="shared" si="153"/>
        <v>1</v>
      </c>
      <c r="P912" s="109">
        <v>103</v>
      </c>
      <c r="S912" s="32">
        <f t="shared" si="154"/>
        <v>0</v>
      </c>
      <c r="T912" s="40">
        <f t="shared" si="155"/>
        <v>0</v>
      </c>
      <c r="U912" s="41">
        <f t="shared" si="156"/>
        <v>103</v>
      </c>
    </row>
    <row r="913" spans="1:21" ht="14.25">
      <c r="B913" s="97" t="s">
        <v>55</v>
      </c>
      <c r="C913" s="43">
        <v>3527</v>
      </c>
      <c r="D913" s="178"/>
      <c r="F913" s="97" t="s">
        <v>1284</v>
      </c>
      <c r="G913" s="97" t="s">
        <v>1286</v>
      </c>
      <c r="H913" s="50">
        <v>0.28000000000000003</v>
      </c>
      <c r="I913" s="43" t="s">
        <v>27</v>
      </c>
      <c r="J913" s="101">
        <f>+H913/K914</f>
        <v>3.1111111111111114E-2</v>
      </c>
      <c r="K913" s="50">
        <v>1</v>
      </c>
      <c r="L913" s="50">
        <v>12</v>
      </c>
      <c r="M913" s="50">
        <f t="shared" si="153"/>
        <v>12</v>
      </c>
      <c r="P913" s="109">
        <v>4326</v>
      </c>
      <c r="S913" s="32">
        <f t="shared" si="154"/>
        <v>0</v>
      </c>
      <c r="T913" s="40">
        <f t="shared" si="155"/>
        <v>0</v>
      </c>
      <c r="U913" s="41">
        <f t="shared" si="156"/>
        <v>4326</v>
      </c>
    </row>
    <row r="914" spans="1:21" ht="14.25">
      <c r="B914" s="97" t="s">
        <v>55</v>
      </c>
      <c r="C914" s="43">
        <v>3527</v>
      </c>
      <c r="D914" s="178"/>
      <c r="F914" s="97" t="s">
        <v>1284</v>
      </c>
      <c r="G914" s="97" t="s">
        <v>1287</v>
      </c>
      <c r="H914" s="50">
        <v>0.125</v>
      </c>
      <c r="I914" s="43" t="s">
        <v>27</v>
      </c>
      <c r="J914" s="101">
        <f>H914</f>
        <v>0.125</v>
      </c>
      <c r="K914" s="50">
        <v>9</v>
      </c>
      <c r="L914" s="50">
        <v>12</v>
      </c>
      <c r="M914" s="50">
        <f t="shared" si="153"/>
        <v>108</v>
      </c>
      <c r="P914" s="109">
        <v>38680</v>
      </c>
      <c r="S914" s="32">
        <f t="shared" si="154"/>
        <v>0</v>
      </c>
      <c r="T914" s="40">
        <f t="shared" si="155"/>
        <v>0</v>
      </c>
      <c r="U914" s="41">
        <f t="shared" si="156"/>
        <v>38680</v>
      </c>
    </row>
    <row r="915" spans="1:21" ht="14.25">
      <c r="C915" s="50" t="s">
        <v>1288</v>
      </c>
      <c r="G915" s="97" t="s">
        <v>1102</v>
      </c>
      <c r="H915" s="50">
        <v>0.06</v>
      </c>
      <c r="I915" s="43" t="s">
        <v>24</v>
      </c>
      <c r="M915" s="50">
        <f t="shared" si="153"/>
        <v>0</v>
      </c>
      <c r="P915" s="109">
        <v>0</v>
      </c>
      <c r="S915" s="32">
        <f t="shared" si="154"/>
        <v>0</v>
      </c>
      <c r="T915" s="40">
        <f t="shared" si="155"/>
        <v>0</v>
      </c>
      <c r="U915" s="41">
        <f t="shared" si="156"/>
        <v>0</v>
      </c>
    </row>
    <row r="916" spans="1:21" ht="14.25">
      <c r="A916" s="100" t="s">
        <v>54</v>
      </c>
      <c r="B916" s="46" t="s">
        <v>55</v>
      </c>
      <c r="C916" s="50">
        <v>8504</v>
      </c>
      <c r="D916" s="169" t="s">
        <v>1289</v>
      </c>
      <c r="F916" s="97" t="s">
        <v>1290</v>
      </c>
      <c r="G916" s="97" t="s">
        <v>1291</v>
      </c>
      <c r="H916" s="53">
        <v>4.0999999999999996</v>
      </c>
      <c r="I916" s="43" t="s">
        <v>24</v>
      </c>
      <c r="J916" s="101">
        <f>H916/M918</f>
        <v>3.4166666666666665E-2</v>
      </c>
      <c r="K916" s="50">
        <v>1</v>
      </c>
      <c r="L916" s="50">
        <v>1</v>
      </c>
      <c r="M916" s="50">
        <v>1</v>
      </c>
      <c r="P916" s="109">
        <v>0</v>
      </c>
      <c r="S916" s="32">
        <f t="shared" si="154"/>
        <v>0</v>
      </c>
      <c r="T916" s="40">
        <f t="shared" si="155"/>
        <v>0</v>
      </c>
      <c r="U916" s="41">
        <f t="shared" si="156"/>
        <v>0</v>
      </c>
    </row>
    <row r="917" spans="1:21" ht="14.25">
      <c r="A917" s="100" t="s">
        <v>54</v>
      </c>
      <c r="B917" s="46" t="s">
        <v>55</v>
      </c>
      <c r="C917" s="50">
        <v>8504</v>
      </c>
      <c r="D917" s="167"/>
      <c r="F917" s="97" t="s">
        <v>1290</v>
      </c>
      <c r="G917" s="97" t="s">
        <v>1292</v>
      </c>
      <c r="H917" s="50">
        <v>0.8</v>
      </c>
      <c r="I917" s="43" t="s">
        <v>24</v>
      </c>
      <c r="J917" s="101">
        <f>H917/K918</f>
        <v>0.08</v>
      </c>
      <c r="K917" s="50">
        <v>1</v>
      </c>
      <c r="L917" s="50">
        <v>12</v>
      </c>
      <c r="M917" s="50">
        <v>12</v>
      </c>
      <c r="P917" s="109">
        <v>0</v>
      </c>
      <c r="S917" s="32">
        <f t="shared" si="154"/>
        <v>0</v>
      </c>
      <c r="T917" s="40">
        <f t="shared" si="155"/>
        <v>0</v>
      </c>
      <c r="U917" s="41">
        <f t="shared" si="156"/>
        <v>0</v>
      </c>
    </row>
    <row r="918" spans="1:21" ht="14.25">
      <c r="A918" s="100" t="s">
        <v>54</v>
      </c>
      <c r="B918" s="46" t="s">
        <v>55</v>
      </c>
      <c r="C918" s="50">
        <v>8504</v>
      </c>
      <c r="D918" s="167"/>
      <c r="F918" s="97" t="s">
        <v>1290</v>
      </c>
      <c r="G918" s="97" t="s">
        <v>1293</v>
      </c>
      <c r="H918" s="50">
        <v>0.16</v>
      </c>
      <c r="I918" s="43" t="s">
        <v>27</v>
      </c>
      <c r="J918" s="101">
        <f>H918</f>
        <v>0.16</v>
      </c>
      <c r="K918" s="50">
        <v>10</v>
      </c>
      <c r="L918" s="50">
        <v>12</v>
      </c>
      <c r="M918" s="50">
        <v>120</v>
      </c>
      <c r="P918" s="109">
        <v>0</v>
      </c>
      <c r="S918" s="32">
        <f t="shared" si="154"/>
        <v>0</v>
      </c>
      <c r="T918" s="40">
        <f t="shared" si="155"/>
        <v>0</v>
      </c>
      <c r="U918" s="41">
        <f t="shared" si="156"/>
        <v>0</v>
      </c>
    </row>
    <row r="919" spans="1:21" ht="14.25">
      <c r="A919" s="100" t="s">
        <v>54</v>
      </c>
      <c r="B919" s="46" t="s">
        <v>55</v>
      </c>
      <c r="C919" s="50">
        <v>8504</v>
      </c>
      <c r="D919" s="167"/>
      <c r="F919" s="97" t="s">
        <v>1290</v>
      </c>
      <c r="G919" s="97" t="s">
        <v>1294</v>
      </c>
      <c r="H919" s="50">
        <v>5.8999999999999997E-2</v>
      </c>
      <c r="I919" s="43" t="s">
        <v>310</v>
      </c>
      <c r="J919" s="101">
        <f>H919*5</f>
        <v>0.29499999999999998</v>
      </c>
      <c r="K919" s="50">
        <v>50</v>
      </c>
      <c r="L919" s="50">
        <v>12</v>
      </c>
      <c r="M919" s="50">
        <v>600</v>
      </c>
      <c r="P919" s="109">
        <v>0</v>
      </c>
      <c r="S919" s="32">
        <f t="shared" si="154"/>
        <v>0</v>
      </c>
      <c r="T919" s="40">
        <f t="shared" si="155"/>
        <v>0</v>
      </c>
      <c r="U919" s="41">
        <f t="shared" si="156"/>
        <v>0</v>
      </c>
    </row>
    <row r="920" spans="1:21" ht="14.25">
      <c r="A920" s="100" t="s">
        <v>54</v>
      </c>
      <c r="B920" s="46" t="s">
        <v>55</v>
      </c>
      <c r="C920" s="50">
        <v>8504</v>
      </c>
      <c r="D920" s="168"/>
      <c r="F920" s="97" t="s">
        <v>1290</v>
      </c>
      <c r="G920" s="97" t="s">
        <v>1295</v>
      </c>
      <c r="K920" s="50">
        <v>50</v>
      </c>
      <c r="L920" s="50">
        <v>12</v>
      </c>
      <c r="M920" s="50">
        <v>600</v>
      </c>
      <c r="P920" s="109">
        <v>0</v>
      </c>
      <c r="S920" s="32">
        <f t="shared" si="154"/>
        <v>0</v>
      </c>
      <c r="T920" s="40">
        <f t="shared" si="155"/>
        <v>0</v>
      </c>
      <c r="U920" s="41">
        <f t="shared" si="156"/>
        <v>0</v>
      </c>
    </row>
    <row r="921" spans="1:21" ht="14.25">
      <c r="A921" s="100" t="s">
        <v>131</v>
      </c>
      <c r="B921" s="46" t="s">
        <v>55</v>
      </c>
      <c r="C921" s="117" t="s">
        <v>1296</v>
      </c>
      <c r="D921" s="169" t="s">
        <v>1297</v>
      </c>
      <c r="F921" s="97" t="s">
        <v>1298</v>
      </c>
      <c r="G921" s="97" t="s">
        <v>1299</v>
      </c>
      <c r="H921" s="50">
        <v>5.45</v>
      </c>
      <c r="I921" s="43" t="s">
        <v>24</v>
      </c>
      <c r="J921" s="101">
        <f>H921/M924</f>
        <v>3.6333333333333336E-2</v>
      </c>
      <c r="K921" s="50">
        <v>1</v>
      </c>
      <c r="L921" s="50">
        <v>1</v>
      </c>
      <c r="M921" s="50">
        <f t="shared" ref="M921:M947" si="157">K921*L921</f>
        <v>1</v>
      </c>
      <c r="P921" s="109">
        <v>0</v>
      </c>
      <c r="S921" s="32">
        <f t="shared" si="154"/>
        <v>0</v>
      </c>
      <c r="T921" s="40">
        <f t="shared" si="155"/>
        <v>0</v>
      </c>
      <c r="U921" s="41">
        <f t="shared" si="156"/>
        <v>0</v>
      </c>
    </row>
    <row r="922" spans="1:21" ht="14.25">
      <c r="A922" s="100" t="s">
        <v>131</v>
      </c>
      <c r="B922" s="46" t="s">
        <v>55</v>
      </c>
      <c r="C922" s="117" t="s">
        <v>1296</v>
      </c>
      <c r="D922" s="167"/>
      <c r="F922" s="97" t="s">
        <v>1298</v>
      </c>
      <c r="G922" s="97" t="s">
        <v>1300</v>
      </c>
      <c r="H922" s="50">
        <v>0.04</v>
      </c>
      <c r="I922" s="43" t="s">
        <v>24</v>
      </c>
      <c r="J922" s="101">
        <f>H922/K924</f>
        <v>4.0000000000000001E-3</v>
      </c>
      <c r="K922" s="50">
        <v>1</v>
      </c>
      <c r="L922" s="50">
        <v>15</v>
      </c>
      <c r="M922" s="50">
        <f t="shared" si="157"/>
        <v>15</v>
      </c>
      <c r="P922" s="109">
        <v>183</v>
      </c>
      <c r="S922" s="32">
        <f t="shared" si="154"/>
        <v>0</v>
      </c>
      <c r="T922" s="40">
        <f t="shared" si="155"/>
        <v>0</v>
      </c>
      <c r="U922" s="41">
        <f t="shared" si="156"/>
        <v>183</v>
      </c>
    </row>
    <row r="923" spans="1:21" ht="14.25">
      <c r="A923" s="100" t="s">
        <v>131</v>
      </c>
      <c r="B923" s="46" t="s">
        <v>55</v>
      </c>
      <c r="C923" s="117" t="s">
        <v>1296</v>
      </c>
      <c r="D923" s="167"/>
      <c r="F923" s="97" t="s">
        <v>1298</v>
      </c>
      <c r="G923" s="97" t="s">
        <v>1301</v>
      </c>
      <c r="H923" s="50">
        <v>0.16</v>
      </c>
      <c r="I923" s="43" t="s">
        <v>62</v>
      </c>
      <c r="J923" s="101">
        <f>H923/K924</f>
        <v>1.6E-2</v>
      </c>
      <c r="K923" s="50">
        <v>1</v>
      </c>
      <c r="L923" s="50">
        <v>15</v>
      </c>
      <c r="M923" s="50">
        <f t="shared" si="157"/>
        <v>15</v>
      </c>
      <c r="P923" s="109">
        <v>0</v>
      </c>
      <c r="S923" s="32">
        <f t="shared" si="154"/>
        <v>0</v>
      </c>
      <c r="T923" s="40">
        <f t="shared" si="155"/>
        <v>0</v>
      </c>
      <c r="U923" s="41">
        <f t="shared" si="156"/>
        <v>0</v>
      </c>
    </row>
    <row r="924" spans="1:21" ht="14.25">
      <c r="A924" s="100" t="s">
        <v>131</v>
      </c>
      <c r="B924" s="46" t="s">
        <v>55</v>
      </c>
      <c r="C924" s="117" t="s">
        <v>1296</v>
      </c>
      <c r="D924" s="168"/>
      <c r="F924" s="97" t="s">
        <v>1298</v>
      </c>
      <c r="G924" s="97" t="s">
        <v>1302</v>
      </c>
      <c r="H924" s="50">
        <v>0.115</v>
      </c>
      <c r="I924" s="43" t="s">
        <v>27</v>
      </c>
      <c r="J924" s="101">
        <f>H924</f>
        <v>0.115</v>
      </c>
      <c r="K924" s="50">
        <v>10</v>
      </c>
      <c r="L924" s="50">
        <v>15</v>
      </c>
      <c r="M924" s="50">
        <f t="shared" si="157"/>
        <v>150</v>
      </c>
      <c r="P924" s="109">
        <v>600</v>
      </c>
      <c r="S924" s="32">
        <f t="shared" si="154"/>
        <v>0</v>
      </c>
      <c r="T924" s="40">
        <f t="shared" si="155"/>
        <v>0</v>
      </c>
      <c r="U924" s="41">
        <f t="shared" si="156"/>
        <v>600</v>
      </c>
    </row>
    <row r="925" spans="1:21" ht="14.25">
      <c r="A925" s="100" t="s">
        <v>54</v>
      </c>
      <c r="B925" s="46" t="s">
        <v>55</v>
      </c>
      <c r="C925" s="50">
        <v>8856</v>
      </c>
      <c r="D925" s="169" t="s">
        <v>1303</v>
      </c>
      <c r="F925" s="97" t="s">
        <v>1304</v>
      </c>
      <c r="G925" s="97" t="s">
        <v>1305</v>
      </c>
      <c r="H925" s="53">
        <v>4.41</v>
      </c>
      <c r="I925" s="43" t="s">
        <v>24</v>
      </c>
      <c r="J925" s="101">
        <f>H925/M927</f>
        <v>3.6749999999999998E-2</v>
      </c>
      <c r="K925" s="50">
        <v>1</v>
      </c>
      <c r="L925" s="50">
        <v>1</v>
      </c>
      <c r="M925" s="50">
        <f t="shared" si="157"/>
        <v>1</v>
      </c>
      <c r="P925" s="109">
        <v>71</v>
      </c>
      <c r="S925" s="32">
        <f t="shared" si="154"/>
        <v>0</v>
      </c>
      <c r="T925" s="40">
        <f t="shared" si="155"/>
        <v>0</v>
      </c>
      <c r="U925" s="41">
        <f t="shared" si="156"/>
        <v>71</v>
      </c>
    </row>
    <row r="926" spans="1:21" ht="14.25">
      <c r="A926" s="100" t="s">
        <v>54</v>
      </c>
      <c r="B926" s="46" t="s">
        <v>55</v>
      </c>
      <c r="C926" s="50">
        <v>8856</v>
      </c>
      <c r="D926" s="167"/>
      <c r="F926" s="97" t="s">
        <v>1304</v>
      </c>
      <c r="G926" s="97" t="s">
        <v>1306</v>
      </c>
      <c r="H926" s="50">
        <v>1.51</v>
      </c>
      <c r="I926" s="43" t="s">
        <v>24</v>
      </c>
      <c r="J926" s="101">
        <f>H926/K927</f>
        <v>0.151</v>
      </c>
      <c r="K926" s="50">
        <v>1</v>
      </c>
      <c r="L926" s="50">
        <v>12</v>
      </c>
      <c r="M926" s="50">
        <f t="shared" si="157"/>
        <v>12</v>
      </c>
      <c r="P926" s="109">
        <v>830</v>
      </c>
      <c r="S926" s="32">
        <f t="shared" si="154"/>
        <v>0</v>
      </c>
      <c r="T926" s="40">
        <f t="shared" si="155"/>
        <v>0</v>
      </c>
      <c r="U926" s="41">
        <f t="shared" si="156"/>
        <v>830</v>
      </c>
    </row>
    <row r="927" spans="1:21" ht="14.25">
      <c r="A927" s="100" t="s">
        <v>54</v>
      </c>
      <c r="B927" s="46" t="s">
        <v>55</v>
      </c>
      <c r="C927" s="50">
        <v>8856</v>
      </c>
      <c r="D927" s="167"/>
      <c r="F927" s="97" t="s">
        <v>1304</v>
      </c>
      <c r="G927" s="97" t="s">
        <v>1307</v>
      </c>
      <c r="H927" s="50">
        <v>0.16</v>
      </c>
      <c r="I927" s="43" t="s">
        <v>27</v>
      </c>
      <c r="J927" s="101">
        <f>H927</f>
        <v>0.16</v>
      </c>
      <c r="K927" s="50">
        <v>10</v>
      </c>
      <c r="L927" s="50">
        <v>12</v>
      </c>
      <c r="M927" s="50">
        <f t="shared" si="157"/>
        <v>120</v>
      </c>
      <c r="P927" s="109">
        <v>8390</v>
      </c>
      <c r="S927" s="32">
        <f t="shared" si="154"/>
        <v>0</v>
      </c>
      <c r="T927" s="40">
        <f t="shared" si="155"/>
        <v>0</v>
      </c>
      <c r="U927" s="41">
        <f t="shared" si="156"/>
        <v>8390</v>
      </c>
    </row>
    <row r="928" spans="1:21" ht="14.25">
      <c r="A928" s="100" t="s">
        <v>54</v>
      </c>
      <c r="B928" s="46" t="s">
        <v>55</v>
      </c>
      <c r="C928" s="50">
        <v>8856</v>
      </c>
      <c r="D928" s="168"/>
      <c r="F928" s="97" t="s">
        <v>1304</v>
      </c>
      <c r="G928" s="97" t="s">
        <v>1308</v>
      </c>
      <c r="H928" s="50">
        <v>5.8999999999999997E-2</v>
      </c>
      <c r="I928" s="43" t="s">
        <v>310</v>
      </c>
      <c r="J928" s="101">
        <f>H928*5</f>
        <v>0.29499999999999998</v>
      </c>
      <c r="K928" s="50">
        <v>50</v>
      </c>
      <c r="L928" s="50">
        <v>12</v>
      </c>
      <c r="M928" s="50">
        <f t="shared" si="157"/>
        <v>600</v>
      </c>
      <c r="P928" s="109">
        <v>0</v>
      </c>
      <c r="S928" s="32">
        <f t="shared" si="154"/>
        <v>0</v>
      </c>
      <c r="T928" s="40">
        <f t="shared" si="155"/>
        <v>0</v>
      </c>
      <c r="U928" s="41">
        <f t="shared" si="156"/>
        <v>0</v>
      </c>
    </row>
    <row r="929" spans="1:21" ht="14.25">
      <c r="A929" s="100" t="s">
        <v>54</v>
      </c>
      <c r="B929" s="46" t="s">
        <v>55</v>
      </c>
      <c r="C929" s="50">
        <v>8863</v>
      </c>
      <c r="D929" s="169" t="s">
        <v>1309</v>
      </c>
      <c r="F929" s="97" t="s">
        <v>1310</v>
      </c>
      <c r="G929" s="97" t="s">
        <v>412</v>
      </c>
      <c r="H929" s="53">
        <v>7.35</v>
      </c>
      <c r="I929" s="43" t="s">
        <v>24</v>
      </c>
      <c r="J929" s="101">
        <f>H929/M931</f>
        <v>6.1249999999999999E-2</v>
      </c>
      <c r="K929" s="50">
        <v>1</v>
      </c>
      <c r="L929" s="50">
        <v>1</v>
      </c>
      <c r="M929" s="50">
        <f t="shared" si="157"/>
        <v>1</v>
      </c>
      <c r="P929" s="109">
        <v>122</v>
      </c>
      <c r="S929" s="32">
        <f t="shared" si="154"/>
        <v>0</v>
      </c>
      <c r="T929" s="40">
        <f t="shared" si="155"/>
        <v>0</v>
      </c>
      <c r="U929" s="41">
        <f t="shared" si="156"/>
        <v>122</v>
      </c>
    </row>
    <row r="930" spans="1:21" ht="14.25">
      <c r="A930" s="100" t="s">
        <v>54</v>
      </c>
      <c r="B930" s="46" t="s">
        <v>55</v>
      </c>
      <c r="C930" s="50">
        <v>8863</v>
      </c>
      <c r="D930" s="167"/>
      <c r="F930" s="97" t="s">
        <v>1310</v>
      </c>
      <c r="G930" s="97" t="s">
        <v>1311</v>
      </c>
      <c r="H930" s="50">
        <v>1.51</v>
      </c>
      <c r="I930" s="43" t="s">
        <v>24</v>
      </c>
      <c r="J930" s="101">
        <f>H930/K931</f>
        <v>0.151</v>
      </c>
      <c r="K930" s="50">
        <v>1</v>
      </c>
      <c r="L930" s="50">
        <v>12</v>
      </c>
      <c r="M930" s="50">
        <f t="shared" si="157"/>
        <v>12</v>
      </c>
      <c r="P930" s="109">
        <v>1454</v>
      </c>
      <c r="S930" s="32">
        <f t="shared" si="154"/>
        <v>0</v>
      </c>
      <c r="T930" s="40">
        <f t="shared" si="155"/>
        <v>0</v>
      </c>
      <c r="U930" s="41">
        <f t="shared" si="156"/>
        <v>1454</v>
      </c>
    </row>
    <row r="931" spans="1:21" ht="14.25">
      <c r="A931" s="100" t="s">
        <v>54</v>
      </c>
      <c r="B931" s="46" t="s">
        <v>55</v>
      </c>
      <c r="C931" s="50">
        <v>8863</v>
      </c>
      <c r="D931" s="167"/>
      <c r="F931" s="97" t="s">
        <v>1310</v>
      </c>
      <c r="G931" s="97" t="s">
        <v>1312</v>
      </c>
      <c r="H931" s="50">
        <v>0.16</v>
      </c>
      <c r="I931" s="43" t="s">
        <v>27</v>
      </c>
      <c r="J931" s="101">
        <f>H931</f>
        <v>0.16</v>
      </c>
      <c r="K931" s="50">
        <v>10</v>
      </c>
      <c r="L931" s="50">
        <v>12</v>
      </c>
      <c r="M931" s="50">
        <f t="shared" si="157"/>
        <v>120</v>
      </c>
      <c r="P931" s="109">
        <v>15750</v>
      </c>
      <c r="S931" s="32">
        <f t="shared" si="154"/>
        <v>0</v>
      </c>
      <c r="T931" s="40">
        <f t="shared" si="155"/>
        <v>0</v>
      </c>
      <c r="U931" s="41">
        <f t="shared" si="156"/>
        <v>15750</v>
      </c>
    </row>
    <row r="932" spans="1:21" ht="14.25">
      <c r="A932" s="100" t="s">
        <v>54</v>
      </c>
      <c r="B932" s="46" t="s">
        <v>55</v>
      </c>
      <c r="C932" s="50">
        <v>8863</v>
      </c>
      <c r="D932" s="168"/>
      <c r="F932" s="97" t="s">
        <v>1310</v>
      </c>
      <c r="G932" s="97" t="s">
        <v>1313</v>
      </c>
      <c r="H932" s="50">
        <v>5.8999999999999997E-2</v>
      </c>
      <c r="I932" s="43" t="s">
        <v>310</v>
      </c>
      <c r="J932" s="101">
        <f>H932*5</f>
        <v>0.29499999999999998</v>
      </c>
      <c r="K932" s="50">
        <v>50</v>
      </c>
      <c r="L932" s="50">
        <v>12</v>
      </c>
      <c r="M932" s="50">
        <f t="shared" si="157"/>
        <v>600</v>
      </c>
      <c r="P932" s="109">
        <v>0</v>
      </c>
      <c r="S932" s="32">
        <f t="shared" si="154"/>
        <v>0</v>
      </c>
      <c r="T932" s="40">
        <f t="shared" si="155"/>
        <v>0</v>
      </c>
      <c r="U932" s="41">
        <f t="shared" si="156"/>
        <v>0</v>
      </c>
    </row>
    <row r="933" spans="1:21" ht="14.25">
      <c r="A933" s="100" t="s">
        <v>54</v>
      </c>
      <c r="B933" s="118" t="s">
        <v>55</v>
      </c>
      <c r="C933" s="50">
        <v>6126</v>
      </c>
      <c r="D933" s="169" t="s">
        <v>1314</v>
      </c>
      <c r="E933" s="119"/>
      <c r="F933" s="119" t="s">
        <v>1315</v>
      </c>
      <c r="G933" s="119" t="s">
        <v>1316</v>
      </c>
      <c r="H933" s="50">
        <v>9.2100000000000009</v>
      </c>
      <c r="I933" s="50" t="s">
        <v>24</v>
      </c>
      <c r="J933" s="50">
        <f>H933/M936</f>
        <v>6.1400000000000003E-2</v>
      </c>
      <c r="K933" s="50">
        <v>1</v>
      </c>
      <c r="L933" s="50">
        <v>1</v>
      </c>
      <c r="M933" s="50">
        <f t="shared" si="157"/>
        <v>1</v>
      </c>
      <c r="P933" s="120">
        <v>119</v>
      </c>
      <c r="Q933" s="121"/>
      <c r="R933" s="25"/>
      <c r="S933" s="32">
        <f t="shared" si="154"/>
        <v>0</v>
      </c>
      <c r="T933" s="40">
        <f t="shared" si="155"/>
        <v>0</v>
      </c>
      <c r="U933" s="41">
        <f t="shared" si="156"/>
        <v>119</v>
      </c>
    </row>
    <row r="934" spans="1:21" ht="14.25">
      <c r="A934" s="100" t="s">
        <v>54</v>
      </c>
      <c r="B934" s="46" t="s">
        <v>55</v>
      </c>
      <c r="C934" s="50">
        <v>6126</v>
      </c>
      <c r="D934" s="183"/>
      <c r="F934" s="97" t="s">
        <v>1315</v>
      </c>
      <c r="G934" s="97" t="s">
        <v>1317</v>
      </c>
      <c r="H934" s="50">
        <v>3.5000000000000003E-2</v>
      </c>
      <c r="I934" s="43" t="s">
        <v>24</v>
      </c>
      <c r="J934" s="101">
        <f>H934/K936</f>
        <v>3.5000000000000005E-3</v>
      </c>
      <c r="K934" s="50">
        <v>1</v>
      </c>
      <c r="L934" s="50">
        <v>15</v>
      </c>
      <c r="M934" s="50">
        <f t="shared" si="157"/>
        <v>15</v>
      </c>
      <c r="P934" s="109">
        <v>2690</v>
      </c>
      <c r="S934" s="32">
        <f t="shared" si="154"/>
        <v>0</v>
      </c>
      <c r="T934" s="40">
        <f t="shared" si="155"/>
        <v>0</v>
      </c>
      <c r="U934" s="41">
        <f t="shared" si="156"/>
        <v>2690</v>
      </c>
    </row>
    <row r="935" spans="1:21" ht="14.25">
      <c r="A935" s="100" t="s">
        <v>54</v>
      </c>
      <c r="B935" s="46" t="s">
        <v>55</v>
      </c>
      <c r="C935" s="50">
        <v>6126</v>
      </c>
      <c r="D935" s="183"/>
      <c r="F935" s="97" t="s">
        <v>1315</v>
      </c>
      <c r="G935" s="97" t="s">
        <v>1318</v>
      </c>
      <c r="H935" s="50">
        <v>0.15</v>
      </c>
      <c r="I935" s="43" t="s">
        <v>62</v>
      </c>
      <c r="J935" s="101">
        <f>H935/K936</f>
        <v>1.4999999999999999E-2</v>
      </c>
      <c r="K935" s="50">
        <v>1</v>
      </c>
      <c r="L935" s="50">
        <v>15</v>
      </c>
      <c r="M935" s="50">
        <f t="shared" si="157"/>
        <v>15</v>
      </c>
      <c r="P935" s="109">
        <v>1895</v>
      </c>
      <c r="S935" s="32">
        <f t="shared" si="154"/>
        <v>0</v>
      </c>
      <c r="T935" s="40">
        <f t="shared" si="155"/>
        <v>0</v>
      </c>
      <c r="U935" s="41">
        <f t="shared" si="156"/>
        <v>1895</v>
      </c>
    </row>
    <row r="936" spans="1:21" ht="14.25">
      <c r="A936" s="100" t="s">
        <v>54</v>
      </c>
      <c r="B936" s="46" t="s">
        <v>55</v>
      </c>
      <c r="C936" s="50">
        <v>6126</v>
      </c>
      <c r="D936" s="183"/>
      <c r="F936" s="97" t="s">
        <v>1315</v>
      </c>
      <c r="G936" s="97" t="s">
        <v>1319</v>
      </c>
      <c r="H936" s="50">
        <v>0.14000000000000001</v>
      </c>
      <c r="I936" s="43" t="s">
        <v>27</v>
      </c>
      <c r="J936" s="101">
        <f>H936</f>
        <v>0.14000000000000001</v>
      </c>
      <c r="K936" s="50">
        <v>10</v>
      </c>
      <c r="L936" s="50">
        <v>15</v>
      </c>
      <c r="M936" s="50">
        <f t="shared" si="157"/>
        <v>150</v>
      </c>
      <c r="P936" s="109">
        <v>35500</v>
      </c>
      <c r="S936" s="32">
        <f t="shared" si="154"/>
        <v>0</v>
      </c>
      <c r="T936" s="40">
        <f t="shared" si="155"/>
        <v>0</v>
      </c>
      <c r="U936" s="41">
        <f t="shared" si="156"/>
        <v>35500</v>
      </c>
    </row>
    <row r="937" spans="1:21" ht="14.25">
      <c r="A937" s="100" t="s">
        <v>54</v>
      </c>
      <c r="B937" s="46" t="s">
        <v>55</v>
      </c>
      <c r="C937" s="50">
        <v>6126</v>
      </c>
      <c r="D937" s="184"/>
      <c r="F937" s="97" t="s">
        <v>1315</v>
      </c>
      <c r="G937" s="97" t="s">
        <v>1320</v>
      </c>
      <c r="H937" s="50">
        <v>0.2</v>
      </c>
      <c r="I937" s="43" t="s">
        <v>1321</v>
      </c>
      <c r="J937" s="101">
        <f>H937*8</f>
        <v>1.6</v>
      </c>
      <c r="K937" s="50">
        <v>80</v>
      </c>
      <c r="L937" s="50">
        <v>15</v>
      </c>
      <c r="M937" s="50">
        <f t="shared" si="157"/>
        <v>1200</v>
      </c>
      <c r="P937" s="109">
        <v>0</v>
      </c>
      <c r="S937" s="32">
        <f t="shared" si="154"/>
        <v>0</v>
      </c>
      <c r="T937" s="40">
        <f t="shared" si="155"/>
        <v>0</v>
      </c>
      <c r="U937" s="41">
        <f t="shared" si="156"/>
        <v>0</v>
      </c>
    </row>
    <row r="938" spans="1:21" ht="14.25">
      <c r="A938" s="100" t="s">
        <v>196</v>
      </c>
      <c r="B938" s="31" t="s">
        <v>19</v>
      </c>
      <c r="C938" s="50" t="s">
        <v>1322</v>
      </c>
      <c r="F938" s="97" t="s">
        <v>1323</v>
      </c>
      <c r="G938" s="97" t="s">
        <v>1324</v>
      </c>
      <c r="H938" s="50">
        <v>3.45</v>
      </c>
      <c r="I938" s="43" t="s">
        <v>24</v>
      </c>
      <c r="J938" s="101">
        <f>H938/M940</f>
        <v>6.9000000000000008E-3</v>
      </c>
      <c r="K938" s="50">
        <v>1</v>
      </c>
      <c r="L938" s="50">
        <v>1</v>
      </c>
      <c r="M938" s="50">
        <f t="shared" si="157"/>
        <v>1</v>
      </c>
      <c r="P938" s="109">
        <v>0</v>
      </c>
      <c r="S938" s="32">
        <f t="shared" si="154"/>
        <v>0</v>
      </c>
      <c r="T938" s="40">
        <f t="shared" si="155"/>
        <v>0</v>
      </c>
      <c r="U938" s="41">
        <f t="shared" si="156"/>
        <v>0</v>
      </c>
    </row>
    <row r="939" spans="1:21" ht="14.25">
      <c r="A939" s="100" t="s">
        <v>196</v>
      </c>
      <c r="B939" s="31" t="s">
        <v>19</v>
      </c>
      <c r="C939" s="50" t="s">
        <v>1322</v>
      </c>
      <c r="F939" s="97" t="s">
        <v>1323</v>
      </c>
      <c r="G939" s="97" t="s">
        <v>1325</v>
      </c>
      <c r="H939" s="42">
        <v>0.18</v>
      </c>
      <c r="I939" s="43" t="s">
        <v>62</v>
      </c>
      <c r="J939" s="101">
        <f>H939/K940</f>
        <v>1.8E-3</v>
      </c>
      <c r="K939" s="50">
        <v>1</v>
      </c>
      <c r="L939" s="50">
        <v>5</v>
      </c>
      <c r="M939" s="50">
        <f t="shared" si="157"/>
        <v>5</v>
      </c>
      <c r="P939" s="109">
        <v>0</v>
      </c>
      <c r="S939" s="32">
        <f t="shared" si="154"/>
        <v>0</v>
      </c>
      <c r="T939" s="40">
        <f t="shared" si="155"/>
        <v>0</v>
      </c>
      <c r="U939" s="41">
        <f t="shared" si="156"/>
        <v>0</v>
      </c>
    </row>
    <row r="940" spans="1:21" ht="14.25">
      <c r="A940" s="100" t="s">
        <v>196</v>
      </c>
      <c r="B940" s="31" t="s">
        <v>19</v>
      </c>
      <c r="C940" s="50" t="s">
        <v>1322</v>
      </c>
      <c r="F940" s="97" t="s">
        <v>1323</v>
      </c>
      <c r="G940" s="97" t="s">
        <v>1326</v>
      </c>
      <c r="K940" s="50">
        <v>100</v>
      </c>
      <c r="L940" s="50">
        <v>5</v>
      </c>
      <c r="M940" s="50">
        <f t="shared" si="157"/>
        <v>500</v>
      </c>
      <c r="P940" s="109">
        <v>0</v>
      </c>
      <c r="S940" s="32">
        <f t="shared" si="154"/>
        <v>0</v>
      </c>
      <c r="T940" s="40">
        <f t="shared" si="155"/>
        <v>0</v>
      </c>
      <c r="U940" s="41">
        <f t="shared" si="156"/>
        <v>0</v>
      </c>
    </row>
    <row r="941" spans="1:21" ht="14.25">
      <c r="A941" s="100" t="s">
        <v>196</v>
      </c>
      <c r="B941" s="31" t="s">
        <v>19</v>
      </c>
      <c r="C941" s="50" t="s">
        <v>1327</v>
      </c>
      <c r="F941" s="97" t="s">
        <v>1323</v>
      </c>
      <c r="G941" s="97" t="s">
        <v>1324</v>
      </c>
      <c r="H941" s="50">
        <v>3.45</v>
      </c>
      <c r="I941" s="43" t="s">
        <v>24</v>
      </c>
      <c r="J941" s="101">
        <f>H941/M943</f>
        <v>6.9000000000000008E-3</v>
      </c>
      <c r="K941" s="50">
        <v>1</v>
      </c>
      <c r="L941" s="50">
        <v>1</v>
      </c>
      <c r="M941" s="50">
        <f t="shared" si="157"/>
        <v>1</v>
      </c>
      <c r="P941" s="109">
        <v>0</v>
      </c>
      <c r="S941" s="32">
        <f t="shared" si="154"/>
        <v>0</v>
      </c>
      <c r="T941" s="40">
        <f t="shared" si="155"/>
        <v>0</v>
      </c>
      <c r="U941" s="41">
        <f t="shared" si="156"/>
        <v>0</v>
      </c>
    </row>
    <row r="942" spans="1:21" ht="14.25">
      <c r="A942" s="100" t="s">
        <v>196</v>
      </c>
      <c r="B942" s="31" t="s">
        <v>19</v>
      </c>
      <c r="C942" s="50" t="s">
        <v>1327</v>
      </c>
      <c r="F942" s="97" t="s">
        <v>1323</v>
      </c>
      <c r="G942" s="97" t="s">
        <v>1325</v>
      </c>
      <c r="H942" s="50">
        <v>0.18</v>
      </c>
      <c r="I942" s="43" t="s">
        <v>62</v>
      </c>
      <c r="J942" s="101">
        <f>H942/K943</f>
        <v>1.8E-3</v>
      </c>
      <c r="K942" s="50">
        <v>1</v>
      </c>
      <c r="L942" s="50">
        <v>5</v>
      </c>
      <c r="M942" s="50">
        <f t="shared" si="157"/>
        <v>5</v>
      </c>
      <c r="P942" s="109">
        <v>0</v>
      </c>
      <c r="S942" s="32">
        <f t="shared" si="154"/>
        <v>0</v>
      </c>
      <c r="T942" s="40">
        <f t="shared" si="155"/>
        <v>0</v>
      </c>
      <c r="U942" s="41">
        <f t="shared" si="156"/>
        <v>0</v>
      </c>
    </row>
    <row r="943" spans="1:21" ht="14.25">
      <c r="A943" s="100" t="s">
        <v>196</v>
      </c>
      <c r="B943" s="31" t="s">
        <v>19</v>
      </c>
      <c r="C943" s="50" t="s">
        <v>1327</v>
      </c>
      <c r="F943" s="97" t="s">
        <v>1323</v>
      </c>
      <c r="G943" s="97" t="s">
        <v>1326</v>
      </c>
      <c r="K943" s="50">
        <v>100</v>
      </c>
      <c r="L943" s="50">
        <v>5</v>
      </c>
      <c r="M943" s="50">
        <f t="shared" si="157"/>
        <v>500</v>
      </c>
      <c r="P943" s="109">
        <v>0</v>
      </c>
      <c r="S943" s="32">
        <f t="shared" si="154"/>
        <v>0</v>
      </c>
      <c r="T943" s="40">
        <f t="shared" si="155"/>
        <v>0</v>
      </c>
      <c r="U943" s="41">
        <f t="shared" si="156"/>
        <v>0</v>
      </c>
    </row>
    <row r="944" spans="1:21" ht="14.25">
      <c r="B944" s="97" t="s">
        <v>1135</v>
      </c>
      <c r="C944" s="50" t="s">
        <v>1328</v>
      </c>
      <c r="D944" s="169" t="s">
        <v>1329</v>
      </c>
      <c r="G944" s="97" t="s">
        <v>1067</v>
      </c>
      <c r="H944" s="50">
        <v>7</v>
      </c>
      <c r="I944" s="43" t="s">
        <v>24</v>
      </c>
      <c r="J944" s="101">
        <f>H944/M947</f>
        <v>3.5000000000000001E-3</v>
      </c>
      <c r="K944" s="50">
        <v>1</v>
      </c>
      <c r="L944" s="50">
        <v>1</v>
      </c>
      <c r="M944" s="50">
        <f t="shared" si="157"/>
        <v>1</v>
      </c>
      <c r="P944" s="109">
        <v>0</v>
      </c>
      <c r="S944" s="32">
        <f t="shared" si="154"/>
        <v>0</v>
      </c>
      <c r="T944" s="40">
        <f t="shared" si="155"/>
        <v>0</v>
      </c>
      <c r="U944" s="41">
        <f t="shared" si="156"/>
        <v>0</v>
      </c>
    </row>
    <row r="945" spans="1:21" ht="14.25">
      <c r="B945" s="97" t="s">
        <v>1135</v>
      </c>
      <c r="C945" s="50" t="s">
        <v>1328</v>
      </c>
      <c r="D945" s="167"/>
      <c r="G945" s="97" t="s">
        <v>1076</v>
      </c>
      <c r="H945" s="50">
        <v>0.57999999999999996</v>
      </c>
      <c r="I945" s="43" t="s">
        <v>24</v>
      </c>
      <c r="M945" s="50">
        <f t="shared" si="157"/>
        <v>0</v>
      </c>
      <c r="P945" s="109">
        <v>75</v>
      </c>
      <c r="S945" s="32">
        <f t="shared" si="154"/>
        <v>0</v>
      </c>
      <c r="T945" s="40">
        <f t="shared" si="155"/>
        <v>0</v>
      </c>
      <c r="U945" s="41">
        <f t="shared" si="156"/>
        <v>75</v>
      </c>
    </row>
    <row r="946" spans="1:21" ht="14.25">
      <c r="B946" s="97" t="s">
        <v>1135</v>
      </c>
      <c r="C946" s="50" t="s">
        <v>1328</v>
      </c>
      <c r="D946" s="167"/>
      <c r="G946" s="97" t="s">
        <v>1330</v>
      </c>
      <c r="H946" s="50">
        <v>0.18</v>
      </c>
      <c r="I946" s="43" t="s">
        <v>27</v>
      </c>
      <c r="J946" s="101">
        <f>H946/K947</f>
        <v>1.8E-3</v>
      </c>
      <c r="K946" s="50">
        <v>1</v>
      </c>
      <c r="L946" s="50">
        <v>20</v>
      </c>
      <c r="M946" s="50">
        <f t="shared" si="157"/>
        <v>20</v>
      </c>
      <c r="P946" s="109">
        <v>6290</v>
      </c>
      <c r="S946" s="32">
        <f t="shared" si="154"/>
        <v>0</v>
      </c>
      <c r="T946" s="40">
        <f t="shared" si="155"/>
        <v>0</v>
      </c>
      <c r="U946" s="41">
        <f t="shared" si="156"/>
        <v>6290</v>
      </c>
    </row>
    <row r="947" spans="1:21" ht="14.25">
      <c r="B947" s="97" t="s">
        <v>1135</v>
      </c>
      <c r="C947" s="50" t="s">
        <v>1328</v>
      </c>
      <c r="D947" s="168"/>
      <c r="G947" s="97" t="s">
        <v>1331</v>
      </c>
      <c r="H947" s="50">
        <v>0.10299999999999999</v>
      </c>
      <c r="I947" s="43" t="s">
        <v>310</v>
      </c>
      <c r="J947" s="101">
        <f>H947</f>
        <v>0.10299999999999999</v>
      </c>
      <c r="K947" s="50">
        <v>100</v>
      </c>
      <c r="L947" s="50">
        <v>20</v>
      </c>
      <c r="M947" s="50">
        <f t="shared" si="157"/>
        <v>2000</v>
      </c>
      <c r="P947" s="109">
        <v>54000</v>
      </c>
      <c r="S947" s="32">
        <f t="shared" si="154"/>
        <v>0</v>
      </c>
      <c r="T947" s="40">
        <f t="shared" si="155"/>
        <v>0</v>
      </c>
      <c r="U947" s="41">
        <f t="shared" si="156"/>
        <v>54000</v>
      </c>
    </row>
    <row r="948" spans="1:21" ht="14.25">
      <c r="C948" s="117" t="s">
        <v>1332</v>
      </c>
      <c r="D948" s="122" t="s">
        <v>1255</v>
      </c>
      <c r="G948" s="97" t="s">
        <v>1333</v>
      </c>
      <c r="H948" s="50">
        <v>0.11</v>
      </c>
      <c r="I948" s="43" t="s">
        <v>310</v>
      </c>
      <c r="P948" s="109">
        <v>0</v>
      </c>
      <c r="S948" s="32">
        <f t="shared" si="154"/>
        <v>0</v>
      </c>
      <c r="T948" s="40">
        <f t="shared" si="155"/>
        <v>0</v>
      </c>
      <c r="U948" s="41">
        <f t="shared" si="156"/>
        <v>0</v>
      </c>
    </row>
    <row r="949" spans="1:21" ht="14.25">
      <c r="C949" s="50">
        <v>7304</v>
      </c>
      <c r="D949" s="122" t="s">
        <v>1258</v>
      </c>
      <c r="G949" s="97" t="s">
        <v>1334</v>
      </c>
      <c r="H949" s="50">
        <v>0.15</v>
      </c>
      <c r="I949" s="43" t="s">
        <v>310</v>
      </c>
      <c r="M949" s="50">
        <f t="shared" ref="M949:M963" si="158">K949*L949</f>
        <v>0</v>
      </c>
      <c r="P949" s="109">
        <v>0</v>
      </c>
      <c r="S949" s="32">
        <f t="shared" si="154"/>
        <v>0</v>
      </c>
      <c r="T949" s="40">
        <f t="shared" si="155"/>
        <v>0</v>
      </c>
      <c r="U949" s="41">
        <f t="shared" si="156"/>
        <v>0</v>
      </c>
    </row>
    <row r="950" spans="1:21" ht="14.25">
      <c r="C950" s="50">
        <v>7311</v>
      </c>
      <c r="D950" s="122" t="s">
        <v>1252</v>
      </c>
      <c r="G950" s="97" t="s">
        <v>1335</v>
      </c>
      <c r="H950" s="50">
        <v>0.17</v>
      </c>
      <c r="I950" s="43" t="s">
        <v>310</v>
      </c>
      <c r="M950" s="50">
        <f t="shared" si="158"/>
        <v>0</v>
      </c>
      <c r="P950" s="109">
        <v>0</v>
      </c>
      <c r="S950" s="32">
        <f t="shared" si="154"/>
        <v>0</v>
      </c>
      <c r="T950" s="40">
        <f t="shared" si="155"/>
        <v>0</v>
      </c>
      <c r="U950" s="41">
        <f t="shared" si="156"/>
        <v>0</v>
      </c>
    </row>
    <row r="951" spans="1:21" ht="14.25">
      <c r="C951" s="50">
        <v>7298</v>
      </c>
      <c r="D951" s="122" t="s">
        <v>1257</v>
      </c>
      <c r="G951" s="97" t="s">
        <v>1336</v>
      </c>
      <c r="H951" s="50">
        <v>0.13</v>
      </c>
      <c r="I951" s="43" t="s">
        <v>310</v>
      </c>
      <c r="M951" s="50">
        <f t="shared" si="158"/>
        <v>0</v>
      </c>
      <c r="P951" s="109">
        <v>0</v>
      </c>
      <c r="S951" s="32">
        <f t="shared" si="154"/>
        <v>0</v>
      </c>
      <c r="T951" s="40">
        <f t="shared" si="155"/>
        <v>0</v>
      </c>
      <c r="U951" s="41">
        <f t="shared" si="156"/>
        <v>0</v>
      </c>
    </row>
    <row r="952" spans="1:21" ht="14.25">
      <c r="A952" s="100" t="s">
        <v>196</v>
      </c>
      <c r="B952" s="97" t="s">
        <v>19</v>
      </c>
      <c r="C952" s="50">
        <v>7093</v>
      </c>
      <c r="D952" s="169" t="s">
        <v>1337</v>
      </c>
      <c r="F952" s="97" t="s">
        <v>1338</v>
      </c>
      <c r="G952" s="97" t="s">
        <v>1339</v>
      </c>
      <c r="H952" s="50">
        <v>6</v>
      </c>
      <c r="I952" s="43" t="s">
        <v>24</v>
      </c>
      <c r="J952" s="101">
        <f>H952/M962</f>
        <v>3.7499999999999999E-2</v>
      </c>
      <c r="K952" s="50">
        <v>1</v>
      </c>
      <c r="L952" s="50">
        <v>1</v>
      </c>
      <c r="M952" s="50">
        <f t="shared" si="158"/>
        <v>1</v>
      </c>
      <c r="P952" s="109">
        <v>0</v>
      </c>
      <c r="S952" s="32">
        <f t="shared" si="154"/>
        <v>0</v>
      </c>
      <c r="T952" s="40">
        <f t="shared" si="155"/>
        <v>0</v>
      </c>
      <c r="U952" s="41">
        <f t="shared" si="156"/>
        <v>0</v>
      </c>
    </row>
    <row r="953" spans="1:21" ht="14.25">
      <c r="A953" s="100" t="s">
        <v>196</v>
      </c>
      <c r="B953" s="97" t="s">
        <v>19</v>
      </c>
      <c r="C953" s="50">
        <v>7093</v>
      </c>
      <c r="D953" s="167"/>
      <c r="F953" s="97" t="s">
        <v>1338</v>
      </c>
      <c r="G953" s="97" t="s">
        <v>1340</v>
      </c>
      <c r="H953" s="50">
        <v>0.74</v>
      </c>
      <c r="I953" s="43" t="s">
        <v>24</v>
      </c>
      <c r="J953" s="101">
        <f>H953/K954</f>
        <v>7.3999999999999996E-2</v>
      </c>
      <c r="K953" s="50">
        <v>1</v>
      </c>
      <c r="L953" s="50">
        <v>16</v>
      </c>
      <c r="M953" s="50">
        <f t="shared" si="158"/>
        <v>16</v>
      </c>
      <c r="P953" s="109">
        <v>0</v>
      </c>
      <c r="S953" s="32">
        <f t="shared" si="154"/>
        <v>0</v>
      </c>
      <c r="T953" s="40">
        <f t="shared" si="155"/>
        <v>0</v>
      </c>
      <c r="U953" s="41">
        <f t="shared" si="156"/>
        <v>0</v>
      </c>
    </row>
    <row r="954" spans="1:21" ht="14.25">
      <c r="A954" s="100" t="s">
        <v>196</v>
      </c>
      <c r="B954" s="97" t="s">
        <v>19</v>
      </c>
      <c r="C954" s="50">
        <v>7093</v>
      </c>
      <c r="D954" s="167"/>
      <c r="F954" s="97" t="s">
        <v>1338</v>
      </c>
      <c r="G954" s="97" t="s">
        <v>1341</v>
      </c>
      <c r="H954" s="50">
        <v>0.35</v>
      </c>
      <c r="I954" s="43" t="s">
        <v>24</v>
      </c>
      <c r="J954" s="101">
        <f t="shared" ref="J954:J956" si="159">H954</f>
        <v>0.35</v>
      </c>
      <c r="K954" s="50">
        <v>10</v>
      </c>
      <c r="L954" s="50">
        <v>16</v>
      </c>
      <c r="M954" s="50">
        <f t="shared" si="158"/>
        <v>160</v>
      </c>
      <c r="P954" s="109">
        <v>0</v>
      </c>
      <c r="S954" s="32">
        <f t="shared" si="154"/>
        <v>0</v>
      </c>
      <c r="T954" s="40">
        <f t="shared" si="155"/>
        <v>0</v>
      </c>
      <c r="U954" s="41">
        <f t="shared" si="156"/>
        <v>0</v>
      </c>
    </row>
    <row r="955" spans="1:21" ht="14.25">
      <c r="A955" s="100" t="s">
        <v>196</v>
      </c>
      <c r="B955" s="97" t="s">
        <v>19</v>
      </c>
      <c r="C955" s="50">
        <v>7093</v>
      </c>
      <c r="D955" s="167"/>
      <c r="F955" s="97" t="s">
        <v>1338</v>
      </c>
      <c r="G955" s="97" t="s">
        <v>1342</v>
      </c>
      <c r="H955" s="50">
        <v>0.1</v>
      </c>
      <c r="I955" s="43" t="s">
        <v>24</v>
      </c>
      <c r="J955" s="101">
        <f t="shared" si="159"/>
        <v>0.1</v>
      </c>
      <c r="K955" s="50">
        <v>10</v>
      </c>
      <c r="L955" s="50">
        <v>16</v>
      </c>
      <c r="M955" s="50">
        <f t="shared" si="158"/>
        <v>160</v>
      </c>
      <c r="P955" s="109">
        <v>0</v>
      </c>
      <c r="S955" s="32">
        <f t="shared" si="154"/>
        <v>0</v>
      </c>
      <c r="T955" s="40">
        <f t="shared" si="155"/>
        <v>0</v>
      </c>
      <c r="U955" s="41">
        <f t="shared" si="156"/>
        <v>0</v>
      </c>
    </row>
    <row r="956" spans="1:21" ht="14.25">
      <c r="A956" s="100" t="s">
        <v>196</v>
      </c>
      <c r="B956" s="97" t="s">
        <v>19</v>
      </c>
      <c r="C956" s="50">
        <v>7093</v>
      </c>
      <c r="D956" s="167"/>
      <c r="F956" s="97" t="s">
        <v>1338</v>
      </c>
      <c r="G956" s="97" t="s">
        <v>1343</v>
      </c>
      <c r="H956" s="50">
        <v>0.15</v>
      </c>
      <c r="I956" s="62" t="s">
        <v>295</v>
      </c>
      <c r="J956" s="101">
        <f t="shared" si="159"/>
        <v>0.15</v>
      </c>
      <c r="K956" s="50">
        <v>10</v>
      </c>
      <c r="L956" s="50">
        <v>16</v>
      </c>
      <c r="M956" s="50">
        <f t="shared" si="158"/>
        <v>160</v>
      </c>
      <c r="P956" s="109">
        <v>0</v>
      </c>
      <c r="S956" s="32">
        <f t="shared" si="154"/>
        <v>0</v>
      </c>
      <c r="T956" s="40">
        <f t="shared" si="155"/>
        <v>0</v>
      </c>
      <c r="U956" s="41">
        <f t="shared" si="156"/>
        <v>0</v>
      </c>
    </row>
    <row r="957" spans="1:21" ht="14.25">
      <c r="A957" s="100" t="s">
        <v>196</v>
      </c>
      <c r="B957" s="97" t="s">
        <v>19</v>
      </c>
      <c r="C957" s="50">
        <v>7093</v>
      </c>
      <c r="D957" s="167"/>
      <c r="F957" s="97" t="s">
        <v>1338</v>
      </c>
      <c r="G957" s="97" t="s">
        <v>1344</v>
      </c>
      <c r="H957" s="50">
        <v>3.5000000000000001E-3</v>
      </c>
      <c r="I957" s="43" t="s">
        <v>1345</v>
      </c>
      <c r="J957" s="101">
        <f>H957*10</f>
        <v>3.5000000000000003E-2</v>
      </c>
      <c r="K957" s="50">
        <v>100</v>
      </c>
      <c r="L957" s="50">
        <v>16</v>
      </c>
      <c r="M957" s="50">
        <f t="shared" si="158"/>
        <v>1600</v>
      </c>
      <c r="P957" s="109">
        <v>0</v>
      </c>
      <c r="S957" s="32">
        <f t="shared" si="154"/>
        <v>0</v>
      </c>
      <c r="T957" s="40">
        <f t="shared" si="155"/>
        <v>0</v>
      </c>
      <c r="U957" s="41">
        <f t="shared" si="156"/>
        <v>0</v>
      </c>
    </row>
    <row r="958" spans="1:21" ht="14.25">
      <c r="A958" s="100" t="s">
        <v>196</v>
      </c>
      <c r="B958" s="97" t="s">
        <v>19</v>
      </c>
      <c r="C958" s="50">
        <v>7093</v>
      </c>
      <c r="D958" s="167"/>
      <c r="F958" s="97" t="s">
        <v>1338</v>
      </c>
      <c r="G958" s="123" t="s">
        <v>1346</v>
      </c>
      <c r="H958" s="50">
        <v>0.02</v>
      </c>
      <c r="I958" s="43" t="s">
        <v>27</v>
      </c>
      <c r="J958" s="101">
        <f t="shared" ref="J958:J962" si="160">H958</f>
        <v>0.02</v>
      </c>
      <c r="K958" s="50">
        <v>10</v>
      </c>
      <c r="L958" s="50">
        <v>16</v>
      </c>
      <c r="M958" s="50">
        <f t="shared" si="158"/>
        <v>160</v>
      </c>
      <c r="P958" s="109">
        <v>0</v>
      </c>
      <c r="S958" s="32">
        <f t="shared" si="154"/>
        <v>0</v>
      </c>
      <c r="T958" s="40">
        <f t="shared" si="155"/>
        <v>0</v>
      </c>
      <c r="U958" s="41">
        <f t="shared" si="156"/>
        <v>0</v>
      </c>
    </row>
    <row r="959" spans="1:21" ht="14.25">
      <c r="A959" s="100" t="s">
        <v>196</v>
      </c>
      <c r="B959" s="97" t="s">
        <v>19</v>
      </c>
      <c r="C959" s="50">
        <v>7093</v>
      </c>
      <c r="D959" s="167"/>
      <c r="F959" s="97" t="s">
        <v>1338</v>
      </c>
      <c r="G959" s="123" t="s">
        <v>1347</v>
      </c>
      <c r="H959" s="50">
        <v>0.05</v>
      </c>
      <c r="I959" s="43" t="s">
        <v>27</v>
      </c>
      <c r="J959" s="101">
        <f t="shared" si="160"/>
        <v>0.05</v>
      </c>
      <c r="K959" s="50">
        <v>10</v>
      </c>
      <c r="L959" s="50">
        <v>16</v>
      </c>
      <c r="M959" s="50">
        <f t="shared" si="158"/>
        <v>160</v>
      </c>
      <c r="P959" s="109">
        <v>0</v>
      </c>
      <c r="S959" s="32">
        <f t="shared" si="154"/>
        <v>0</v>
      </c>
      <c r="T959" s="40">
        <f t="shared" si="155"/>
        <v>0</v>
      </c>
      <c r="U959" s="41">
        <f t="shared" si="156"/>
        <v>0</v>
      </c>
    </row>
    <row r="960" spans="1:21" ht="14.25">
      <c r="A960" s="100" t="s">
        <v>196</v>
      </c>
      <c r="B960" s="97" t="s">
        <v>19</v>
      </c>
      <c r="C960" s="50">
        <v>7093</v>
      </c>
      <c r="D960" s="167"/>
      <c r="F960" s="97" t="s">
        <v>1338</v>
      </c>
      <c r="G960" s="97" t="s">
        <v>1348</v>
      </c>
      <c r="H960" s="50">
        <v>5.5E-2</v>
      </c>
      <c r="I960" s="43" t="s">
        <v>27</v>
      </c>
      <c r="J960" s="101">
        <f>H960*10</f>
        <v>0.55000000000000004</v>
      </c>
      <c r="K960" s="50">
        <v>100</v>
      </c>
      <c r="L960" s="50">
        <v>16</v>
      </c>
      <c r="M960" s="50">
        <f t="shared" si="158"/>
        <v>1600</v>
      </c>
      <c r="P960" s="109">
        <v>0</v>
      </c>
      <c r="S960" s="32">
        <f t="shared" si="154"/>
        <v>0</v>
      </c>
      <c r="T960" s="40">
        <f t="shared" si="155"/>
        <v>0</v>
      </c>
      <c r="U960" s="41">
        <f t="shared" si="156"/>
        <v>0</v>
      </c>
    </row>
    <row r="961" spans="1:21" ht="14.25">
      <c r="A961" s="100" t="s">
        <v>196</v>
      </c>
      <c r="B961" s="97" t="s">
        <v>19</v>
      </c>
      <c r="C961" s="50">
        <v>7093</v>
      </c>
      <c r="D961" s="167"/>
      <c r="F961" s="97" t="s">
        <v>1338</v>
      </c>
      <c r="G961" s="97" t="s">
        <v>1349</v>
      </c>
      <c r="H961" s="50">
        <v>0.01</v>
      </c>
      <c r="I961" s="43" t="s">
        <v>451</v>
      </c>
      <c r="J961" s="101">
        <f>H961*3</f>
        <v>0.03</v>
      </c>
      <c r="K961" s="50">
        <v>30</v>
      </c>
      <c r="L961" s="50">
        <v>16</v>
      </c>
      <c r="M961" s="50">
        <f t="shared" si="158"/>
        <v>480</v>
      </c>
      <c r="P961" s="109">
        <v>0</v>
      </c>
      <c r="S961" s="32">
        <f t="shared" si="154"/>
        <v>0</v>
      </c>
      <c r="T961" s="40">
        <f t="shared" si="155"/>
        <v>0</v>
      </c>
      <c r="U961" s="41">
        <f t="shared" si="156"/>
        <v>0</v>
      </c>
    </row>
    <row r="962" spans="1:21" ht="14.25">
      <c r="A962" s="100" t="s">
        <v>196</v>
      </c>
      <c r="B962" s="97" t="s">
        <v>19</v>
      </c>
      <c r="C962" s="50">
        <v>7093</v>
      </c>
      <c r="D962" s="168"/>
      <c r="F962" s="97" t="s">
        <v>1338</v>
      </c>
      <c r="G962" s="97" t="s">
        <v>1350</v>
      </c>
      <c r="H962" s="50">
        <v>2.5</v>
      </c>
      <c r="I962" s="43" t="s">
        <v>30</v>
      </c>
      <c r="J962" s="101">
        <f t="shared" si="160"/>
        <v>2.5</v>
      </c>
      <c r="K962" s="50">
        <v>10</v>
      </c>
      <c r="L962" s="50">
        <v>16</v>
      </c>
      <c r="M962" s="50">
        <f t="shared" si="158"/>
        <v>160</v>
      </c>
      <c r="P962" s="109">
        <v>0</v>
      </c>
      <c r="S962" s="32">
        <f t="shared" si="154"/>
        <v>0</v>
      </c>
      <c r="T962" s="40">
        <f t="shared" si="155"/>
        <v>0</v>
      </c>
      <c r="U962" s="41">
        <f t="shared" si="156"/>
        <v>0</v>
      </c>
    </row>
    <row r="963" spans="1:21" ht="14.25">
      <c r="A963" s="100" t="s">
        <v>196</v>
      </c>
      <c r="B963" s="97" t="s">
        <v>55</v>
      </c>
      <c r="C963" s="50">
        <v>2994</v>
      </c>
      <c r="D963" s="169" t="s">
        <v>1351</v>
      </c>
      <c r="F963" s="97" t="s">
        <v>1352</v>
      </c>
      <c r="G963" s="97" t="s">
        <v>1080</v>
      </c>
      <c r="H963" s="50">
        <v>9.1999999999999993</v>
      </c>
      <c r="I963" s="43" t="s">
        <v>24</v>
      </c>
      <c r="J963" s="101" t="e">
        <f>H963/#REF!</f>
        <v>#REF!</v>
      </c>
      <c r="K963" s="50">
        <v>1</v>
      </c>
      <c r="L963" s="50">
        <v>1</v>
      </c>
      <c r="M963" s="50">
        <f t="shared" si="158"/>
        <v>1</v>
      </c>
      <c r="P963" s="109">
        <v>0</v>
      </c>
      <c r="S963" s="32">
        <f t="shared" ref="S963:S1026" si="161">SUM(W963:BC963)</f>
        <v>0</v>
      </c>
      <c r="T963" s="40">
        <f t="shared" ref="T963:T1026" si="162">SUM(BE963:HT963)</f>
        <v>0</v>
      </c>
      <c r="U963" s="41">
        <f t="shared" ref="U963:U1026" si="163">P963+R963+S963-T963-BD963-Q963</f>
        <v>0</v>
      </c>
    </row>
    <row r="964" spans="1:21" ht="14.25">
      <c r="A964" s="100" t="s">
        <v>196</v>
      </c>
      <c r="B964" s="97" t="s">
        <v>55</v>
      </c>
      <c r="C964" s="50">
        <v>2994</v>
      </c>
      <c r="D964" s="167"/>
      <c r="F964" s="97" t="s">
        <v>1352</v>
      </c>
      <c r="G964" s="97" t="s">
        <v>1353</v>
      </c>
      <c r="I964" s="43" t="s">
        <v>24</v>
      </c>
      <c r="P964" s="109">
        <v>0</v>
      </c>
      <c r="S964" s="32">
        <f t="shared" si="161"/>
        <v>0</v>
      </c>
      <c r="T964" s="40">
        <f t="shared" si="162"/>
        <v>0</v>
      </c>
      <c r="U964" s="41">
        <f t="shared" si="163"/>
        <v>0</v>
      </c>
    </row>
    <row r="965" spans="1:21" ht="14.25">
      <c r="A965" s="100" t="s">
        <v>196</v>
      </c>
      <c r="B965" s="97" t="s">
        <v>55</v>
      </c>
      <c r="C965" s="50">
        <v>2994</v>
      </c>
      <c r="D965" s="167"/>
      <c r="F965" s="97" t="s">
        <v>1352</v>
      </c>
      <c r="G965" s="97" t="s">
        <v>1354</v>
      </c>
      <c r="H965" s="50">
        <v>3.5000000000000003E-2</v>
      </c>
      <c r="J965" s="101" t="e">
        <f>H965/#REF!</f>
        <v>#REF!</v>
      </c>
      <c r="K965" s="50">
        <v>1</v>
      </c>
      <c r="L965" s="50">
        <v>16</v>
      </c>
      <c r="M965" s="50">
        <f t="shared" ref="M965:M970" si="164">K965*L965</f>
        <v>16</v>
      </c>
      <c r="P965" s="109">
        <v>0</v>
      </c>
      <c r="S965" s="32">
        <f t="shared" si="161"/>
        <v>0</v>
      </c>
      <c r="T965" s="40">
        <f t="shared" si="162"/>
        <v>0</v>
      </c>
      <c r="U965" s="41">
        <f t="shared" si="163"/>
        <v>0</v>
      </c>
    </row>
    <row r="966" spans="1:21" ht="14.25">
      <c r="A966" s="100" t="s">
        <v>196</v>
      </c>
      <c r="B966" s="97" t="s">
        <v>55</v>
      </c>
      <c r="C966" s="50">
        <v>2994</v>
      </c>
      <c r="D966" s="167"/>
      <c r="F966" s="97" t="s">
        <v>1352</v>
      </c>
      <c r="G966" s="97" t="s">
        <v>1355</v>
      </c>
      <c r="H966" s="50">
        <v>0.215</v>
      </c>
      <c r="I966" s="43" t="s">
        <v>62</v>
      </c>
      <c r="J966" s="101" t="e">
        <f>H966/#REF!</f>
        <v>#REF!</v>
      </c>
      <c r="K966" s="50">
        <v>1</v>
      </c>
      <c r="L966" s="50">
        <v>16</v>
      </c>
      <c r="M966" s="50">
        <f t="shared" si="164"/>
        <v>16</v>
      </c>
      <c r="P966" s="109">
        <v>0</v>
      </c>
      <c r="S966" s="32">
        <f t="shared" si="161"/>
        <v>0</v>
      </c>
      <c r="T966" s="40">
        <f t="shared" si="162"/>
        <v>0</v>
      </c>
      <c r="U966" s="41">
        <f t="shared" si="163"/>
        <v>0</v>
      </c>
    </row>
    <row r="967" spans="1:21" ht="14.25">
      <c r="A967" s="100" t="s">
        <v>54</v>
      </c>
      <c r="B967" s="97" t="s">
        <v>55</v>
      </c>
      <c r="C967" s="50">
        <v>9464</v>
      </c>
      <c r="D967" s="169" t="s">
        <v>1356</v>
      </c>
      <c r="F967" s="97" t="s">
        <v>1357</v>
      </c>
      <c r="G967" s="124" t="s">
        <v>1358</v>
      </c>
      <c r="H967" s="50">
        <v>6.56</v>
      </c>
      <c r="I967" s="43" t="s">
        <v>24</v>
      </c>
      <c r="J967" s="101">
        <f>H967/M970</f>
        <v>4.3733333333333332E-2</v>
      </c>
      <c r="K967" s="50">
        <v>1</v>
      </c>
      <c r="L967" s="50">
        <v>1</v>
      </c>
      <c r="M967" s="50">
        <f t="shared" si="164"/>
        <v>1</v>
      </c>
      <c r="P967" s="109">
        <v>0</v>
      </c>
      <c r="S967" s="32">
        <f t="shared" si="161"/>
        <v>0</v>
      </c>
      <c r="T967" s="40">
        <f t="shared" si="162"/>
        <v>0</v>
      </c>
      <c r="U967" s="41">
        <f t="shared" si="163"/>
        <v>0</v>
      </c>
    </row>
    <row r="968" spans="1:21" ht="14.25">
      <c r="A968" s="100" t="s">
        <v>54</v>
      </c>
      <c r="B968" s="97" t="s">
        <v>55</v>
      </c>
      <c r="C968" s="50">
        <v>9464</v>
      </c>
      <c r="D968" s="168"/>
      <c r="F968" s="97" t="s">
        <v>1357</v>
      </c>
      <c r="G968" s="97" t="s">
        <v>1359</v>
      </c>
      <c r="H968" s="50">
        <v>3.5000000000000003E-2</v>
      </c>
      <c r="I968" s="43" t="s">
        <v>24</v>
      </c>
      <c r="J968" s="101">
        <f>H968/K970</f>
        <v>3.5000000000000005E-3</v>
      </c>
      <c r="K968" s="50">
        <v>1</v>
      </c>
      <c r="L968" s="50">
        <v>15</v>
      </c>
      <c r="M968" s="50">
        <f t="shared" si="164"/>
        <v>15</v>
      </c>
      <c r="P968" s="109">
        <v>181</v>
      </c>
      <c r="S968" s="32">
        <f t="shared" si="161"/>
        <v>0</v>
      </c>
      <c r="T968" s="40">
        <f t="shared" si="162"/>
        <v>0</v>
      </c>
      <c r="U968" s="41">
        <f t="shared" si="163"/>
        <v>181</v>
      </c>
    </row>
    <row r="969" spans="1:21" ht="14.25">
      <c r="A969" s="100" t="s">
        <v>54</v>
      </c>
      <c r="B969" s="97" t="s">
        <v>55</v>
      </c>
      <c r="C969" s="50">
        <v>9464</v>
      </c>
      <c r="D969" s="167"/>
      <c r="F969" s="97" t="s">
        <v>1357</v>
      </c>
      <c r="G969" s="97" t="s">
        <v>1360</v>
      </c>
      <c r="H969" s="50">
        <v>0.16</v>
      </c>
      <c r="I969" s="43" t="s">
        <v>62</v>
      </c>
      <c r="J969" s="101">
        <f>H969/K970</f>
        <v>1.6E-2</v>
      </c>
      <c r="K969" s="50">
        <v>1</v>
      </c>
      <c r="L969" s="50">
        <v>15</v>
      </c>
      <c r="M969" s="50">
        <f t="shared" si="164"/>
        <v>15</v>
      </c>
      <c r="P969" s="109">
        <v>0</v>
      </c>
      <c r="S969" s="32">
        <f t="shared" si="161"/>
        <v>0</v>
      </c>
      <c r="T969" s="40">
        <f t="shared" si="162"/>
        <v>0</v>
      </c>
      <c r="U969" s="41">
        <f t="shared" si="163"/>
        <v>0</v>
      </c>
    </row>
    <row r="970" spans="1:21" ht="14.25">
      <c r="A970" s="100" t="s">
        <v>54</v>
      </c>
      <c r="B970" s="97" t="s">
        <v>55</v>
      </c>
      <c r="C970" s="50">
        <v>9464</v>
      </c>
      <c r="D970" s="167"/>
      <c r="F970" s="97" t="s">
        <v>1357</v>
      </c>
      <c r="G970" s="97" t="s">
        <v>1361</v>
      </c>
      <c r="H970" s="50">
        <v>0.115</v>
      </c>
      <c r="I970" s="43" t="s">
        <v>27</v>
      </c>
      <c r="J970" s="101">
        <f>H970</f>
        <v>0.115</v>
      </c>
      <c r="K970" s="50">
        <v>10</v>
      </c>
      <c r="L970" s="50">
        <v>15</v>
      </c>
      <c r="M970" s="50">
        <f t="shared" si="164"/>
        <v>150</v>
      </c>
      <c r="P970" s="109">
        <v>700</v>
      </c>
      <c r="S970" s="32">
        <f t="shared" si="161"/>
        <v>0</v>
      </c>
      <c r="T970" s="40">
        <f t="shared" si="162"/>
        <v>0</v>
      </c>
      <c r="U970" s="41">
        <f t="shared" si="163"/>
        <v>700</v>
      </c>
    </row>
    <row r="971" spans="1:21" ht="14.25">
      <c r="C971" s="50">
        <v>1515</v>
      </c>
      <c r="D971" s="122" t="s">
        <v>1362</v>
      </c>
      <c r="F971" s="97" t="s">
        <v>1363</v>
      </c>
      <c r="G971" s="97" t="s">
        <v>1364</v>
      </c>
      <c r="H971" s="50">
        <v>0.12</v>
      </c>
      <c r="I971" s="43" t="s">
        <v>310</v>
      </c>
      <c r="P971" s="109">
        <v>0</v>
      </c>
      <c r="S971" s="32">
        <f t="shared" si="161"/>
        <v>0</v>
      </c>
      <c r="T971" s="40">
        <f t="shared" si="162"/>
        <v>0</v>
      </c>
      <c r="U971" s="41">
        <f t="shared" si="163"/>
        <v>0</v>
      </c>
    </row>
    <row r="972" spans="1:21" ht="14.25">
      <c r="C972" s="50">
        <v>1522</v>
      </c>
      <c r="D972" s="122" t="s">
        <v>1365</v>
      </c>
      <c r="F972" s="97" t="s">
        <v>1366</v>
      </c>
      <c r="G972" s="97" t="s">
        <v>1367</v>
      </c>
      <c r="H972" s="50">
        <v>0.15</v>
      </c>
      <c r="I972" s="43" t="s">
        <v>310</v>
      </c>
      <c r="M972" s="50">
        <f t="shared" ref="M972:M1035" si="165">K972*L972</f>
        <v>0</v>
      </c>
      <c r="P972" s="109">
        <v>0</v>
      </c>
      <c r="S972" s="32">
        <f t="shared" si="161"/>
        <v>0</v>
      </c>
      <c r="T972" s="40">
        <f t="shared" si="162"/>
        <v>0</v>
      </c>
      <c r="U972" s="41">
        <f t="shared" si="163"/>
        <v>0</v>
      </c>
    </row>
    <row r="973" spans="1:21" ht="14.25">
      <c r="C973" s="50">
        <v>1539</v>
      </c>
      <c r="D973" s="122" t="s">
        <v>1368</v>
      </c>
      <c r="F973" s="97" t="s">
        <v>1369</v>
      </c>
      <c r="G973" s="97" t="s">
        <v>1370</v>
      </c>
      <c r="H973" s="50">
        <v>0.17499999999999999</v>
      </c>
      <c r="I973" s="43" t="s">
        <v>310</v>
      </c>
      <c r="M973" s="50">
        <f t="shared" si="165"/>
        <v>0</v>
      </c>
      <c r="P973" s="109">
        <v>0</v>
      </c>
      <c r="S973" s="32">
        <f t="shared" si="161"/>
        <v>0</v>
      </c>
      <c r="T973" s="40">
        <f t="shared" si="162"/>
        <v>0</v>
      </c>
      <c r="U973" s="41">
        <f t="shared" si="163"/>
        <v>0</v>
      </c>
    </row>
    <row r="974" spans="1:21" ht="14.25">
      <c r="C974" s="50">
        <v>1546</v>
      </c>
      <c r="D974" s="122" t="s">
        <v>1371</v>
      </c>
      <c r="F974" s="97" t="s">
        <v>1372</v>
      </c>
      <c r="G974" s="97" t="s">
        <v>1373</v>
      </c>
      <c r="H974" s="50">
        <v>0.21</v>
      </c>
      <c r="I974" s="43" t="s">
        <v>310</v>
      </c>
      <c r="M974" s="50">
        <f t="shared" si="165"/>
        <v>0</v>
      </c>
      <c r="P974" s="109">
        <v>0</v>
      </c>
      <c r="S974" s="32">
        <f t="shared" si="161"/>
        <v>0</v>
      </c>
      <c r="T974" s="40">
        <f t="shared" si="162"/>
        <v>0</v>
      </c>
      <c r="U974" s="41">
        <f t="shared" si="163"/>
        <v>0</v>
      </c>
    </row>
    <row r="975" spans="1:21" ht="14.25">
      <c r="C975" s="50">
        <v>1553</v>
      </c>
      <c r="D975" s="122" t="s">
        <v>1374</v>
      </c>
      <c r="F975" s="97" t="s">
        <v>1375</v>
      </c>
      <c r="G975" s="97" t="s">
        <v>1376</v>
      </c>
      <c r="H975" s="50">
        <v>0.21</v>
      </c>
      <c r="I975" s="43" t="s">
        <v>310</v>
      </c>
      <c r="M975" s="50">
        <f t="shared" si="165"/>
        <v>0</v>
      </c>
      <c r="P975" s="109">
        <v>0</v>
      </c>
      <c r="S975" s="32">
        <f t="shared" si="161"/>
        <v>0</v>
      </c>
      <c r="T975" s="40">
        <f t="shared" si="162"/>
        <v>0</v>
      </c>
      <c r="U975" s="41">
        <f t="shared" si="163"/>
        <v>0</v>
      </c>
    </row>
    <row r="976" spans="1:21" ht="14.25">
      <c r="C976" s="50">
        <v>1560</v>
      </c>
      <c r="D976" s="122" t="s">
        <v>1377</v>
      </c>
      <c r="F976" s="97" t="s">
        <v>1378</v>
      </c>
      <c r="G976" s="97" t="s">
        <v>1379</v>
      </c>
      <c r="H976" s="50">
        <v>0.24</v>
      </c>
      <c r="I976" s="43" t="s">
        <v>310</v>
      </c>
      <c r="M976" s="50">
        <f t="shared" si="165"/>
        <v>0</v>
      </c>
      <c r="P976" s="109">
        <v>0</v>
      </c>
      <c r="S976" s="32">
        <f t="shared" si="161"/>
        <v>0</v>
      </c>
      <c r="T976" s="40">
        <f t="shared" si="162"/>
        <v>0</v>
      </c>
      <c r="U976" s="41">
        <f t="shared" si="163"/>
        <v>0</v>
      </c>
    </row>
    <row r="977" spans="1:21" ht="14.25">
      <c r="A977" s="100" t="s">
        <v>54</v>
      </c>
      <c r="C977" s="50">
        <v>5282</v>
      </c>
      <c r="D977" s="185" t="s">
        <v>1380</v>
      </c>
      <c r="F977" s="97" t="s">
        <v>1381</v>
      </c>
      <c r="G977" s="97" t="s">
        <v>1382</v>
      </c>
      <c r="H977" s="50">
        <v>3.94</v>
      </c>
      <c r="I977" s="43" t="s">
        <v>24</v>
      </c>
      <c r="J977" s="101">
        <f>H977/M980</f>
        <v>1.9699999999999999E-2</v>
      </c>
      <c r="K977" s="50">
        <v>1</v>
      </c>
      <c r="L977" s="50">
        <v>1</v>
      </c>
      <c r="M977" s="50">
        <f t="shared" si="165"/>
        <v>1</v>
      </c>
      <c r="P977" s="109">
        <v>0</v>
      </c>
      <c r="S977" s="32">
        <f t="shared" si="161"/>
        <v>0</v>
      </c>
      <c r="T977" s="40">
        <f t="shared" si="162"/>
        <v>0</v>
      </c>
      <c r="U977" s="41">
        <f t="shared" si="163"/>
        <v>0</v>
      </c>
    </row>
    <row r="978" spans="1:21" ht="14.25">
      <c r="A978" s="100" t="s">
        <v>54</v>
      </c>
      <c r="C978" s="50">
        <v>5282</v>
      </c>
      <c r="D978" s="186"/>
      <c r="F978" s="97" t="s">
        <v>1381</v>
      </c>
      <c r="G978" s="97" t="s">
        <v>1383</v>
      </c>
      <c r="H978" s="50">
        <v>3.5000000000000003E-2</v>
      </c>
      <c r="I978" s="43" t="s">
        <v>24</v>
      </c>
      <c r="J978" s="101">
        <f>H978/K980</f>
        <v>3.5000000000000005E-3</v>
      </c>
      <c r="K978" s="50">
        <v>1</v>
      </c>
      <c r="L978" s="50">
        <v>20</v>
      </c>
      <c r="M978" s="50">
        <f t="shared" si="165"/>
        <v>20</v>
      </c>
      <c r="P978" s="109">
        <v>880</v>
      </c>
      <c r="S978" s="32">
        <f t="shared" si="161"/>
        <v>0</v>
      </c>
      <c r="T978" s="40">
        <f t="shared" si="162"/>
        <v>0</v>
      </c>
      <c r="U978" s="41">
        <f t="shared" si="163"/>
        <v>880</v>
      </c>
    </row>
    <row r="979" spans="1:21" ht="14.25">
      <c r="A979" s="100" t="s">
        <v>54</v>
      </c>
      <c r="C979" s="50">
        <v>5282</v>
      </c>
      <c r="D979" s="186"/>
      <c r="F979" s="97" t="s">
        <v>1381</v>
      </c>
      <c r="G979" s="97" t="s">
        <v>1384</v>
      </c>
      <c r="H979" s="50">
        <v>0.1</v>
      </c>
      <c r="I979" s="43" t="s">
        <v>29</v>
      </c>
      <c r="J979" s="101">
        <f>H979/K980</f>
        <v>0.01</v>
      </c>
      <c r="K979" s="50">
        <v>1</v>
      </c>
      <c r="L979" s="50">
        <v>20</v>
      </c>
      <c r="M979" s="50">
        <f t="shared" si="165"/>
        <v>20</v>
      </c>
      <c r="P979" s="109">
        <v>3640</v>
      </c>
      <c r="S979" s="32">
        <f t="shared" si="161"/>
        <v>0</v>
      </c>
      <c r="T979" s="40">
        <f t="shared" si="162"/>
        <v>0</v>
      </c>
      <c r="U979" s="41">
        <f t="shared" si="163"/>
        <v>3640</v>
      </c>
    </row>
    <row r="980" spans="1:21" ht="14.25">
      <c r="A980" s="100" t="s">
        <v>54</v>
      </c>
      <c r="C980" s="50">
        <v>5282</v>
      </c>
      <c r="D980" s="186"/>
      <c r="F980" s="97" t="s">
        <v>1381</v>
      </c>
      <c r="G980" s="97" t="s">
        <v>1385</v>
      </c>
      <c r="H980" s="50">
        <v>6.5000000000000002E-2</v>
      </c>
      <c r="I980" s="43" t="s">
        <v>147</v>
      </c>
      <c r="J980" s="101">
        <f t="shared" ref="J980:J984" si="166">H980</f>
        <v>6.5000000000000002E-2</v>
      </c>
      <c r="K980" s="50">
        <v>10</v>
      </c>
      <c r="L980" s="50">
        <v>20</v>
      </c>
      <c r="M980" s="50">
        <f t="shared" si="165"/>
        <v>200</v>
      </c>
      <c r="P980" s="109">
        <v>10500</v>
      </c>
      <c r="S980" s="32">
        <f t="shared" si="161"/>
        <v>0</v>
      </c>
      <c r="T980" s="40">
        <f t="shared" si="162"/>
        <v>0</v>
      </c>
      <c r="U980" s="41">
        <f t="shared" si="163"/>
        <v>10500</v>
      </c>
    </row>
    <row r="981" spans="1:21" ht="14.25">
      <c r="A981" s="100" t="s">
        <v>54</v>
      </c>
      <c r="C981" s="50">
        <v>5282</v>
      </c>
      <c r="D981" s="186"/>
      <c r="E981" s="125"/>
      <c r="F981" s="97" t="s">
        <v>1381</v>
      </c>
      <c r="G981" s="97" t="s">
        <v>1386</v>
      </c>
      <c r="H981" s="50">
        <v>5.0000000000000001E-3</v>
      </c>
      <c r="I981" s="43" t="s">
        <v>24</v>
      </c>
      <c r="J981" s="101">
        <f t="shared" si="166"/>
        <v>5.0000000000000001E-3</v>
      </c>
      <c r="K981" s="50">
        <v>10</v>
      </c>
      <c r="L981" s="50">
        <v>20</v>
      </c>
      <c r="M981" s="50">
        <f t="shared" si="165"/>
        <v>200</v>
      </c>
      <c r="P981" s="109">
        <v>0</v>
      </c>
      <c r="S981" s="32">
        <f t="shared" si="161"/>
        <v>0</v>
      </c>
      <c r="T981" s="40">
        <f t="shared" si="162"/>
        <v>0</v>
      </c>
      <c r="U981" s="41">
        <f t="shared" si="163"/>
        <v>0</v>
      </c>
    </row>
    <row r="982" spans="1:21" ht="14.25">
      <c r="A982" s="100" t="s">
        <v>54</v>
      </c>
      <c r="C982" s="50">
        <v>5282</v>
      </c>
      <c r="D982" s="186"/>
      <c r="E982" s="125"/>
      <c r="F982" s="97" t="s">
        <v>1381</v>
      </c>
      <c r="G982" s="97" t="s">
        <v>1387</v>
      </c>
      <c r="H982" s="50">
        <v>1.55E-2</v>
      </c>
      <c r="I982" s="43" t="s">
        <v>1032</v>
      </c>
      <c r="J982" s="101">
        <f>H982*50</f>
        <v>0.77500000000000002</v>
      </c>
      <c r="K982" s="50">
        <v>50</v>
      </c>
      <c r="L982" s="50">
        <v>20</v>
      </c>
      <c r="M982" s="50">
        <f t="shared" si="165"/>
        <v>1000</v>
      </c>
      <c r="P982" s="109">
        <v>0</v>
      </c>
      <c r="S982" s="32">
        <f t="shared" si="161"/>
        <v>0</v>
      </c>
      <c r="T982" s="40">
        <f t="shared" si="162"/>
        <v>0</v>
      </c>
      <c r="U982" s="41">
        <f t="shared" si="163"/>
        <v>0</v>
      </c>
    </row>
    <row r="983" spans="1:21" ht="14.25">
      <c r="A983" s="100" t="s">
        <v>54</v>
      </c>
      <c r="B983" s="97" t="s">
        <v>55</v>
      </c>
      <c r="C983" s="126">
        <v>95670</v>
      </c>
      <c r="D983" s="187" t="s">
        <v>1388</v>
      </c>
      <c r="E983" s="125"/>
      <c r="F983" s="127" t="s">
        <v>1389</v>
      </c>
      <c r="G983" s="97" t="s">
        <v>1390</v>
      </c>
      <c r="H983" s="50">
        <v>6.2</v>
      </c>
      <c r="I983" s="43" t="s">
        <v>24</v>
      </c>
      <c r="J983" s="101">
        <f>H983/M984</f>
        <v>2.5833333333333333E-2</v>
      </c>
      <c r="K983" s="50">
        <v>1</v>
      </c>
      <c r="L983" s="50">
        <v>1</v>
      </c>
      <c r="M983" s="50">
        <f t="shared" si="165"/>
        <v>1</v>
      </c>
      <c r="P983" s="109">
        <v>450</v>
      </c>
      <c r="S983" s="32">
        <f t="shared" si="161"/>
        <v>0</v>
      </c>
      <c r="T983" s="40">
        <f t="shared" si="162"/>
        <v>0</v>
      </c>
      <c r="U983" s="41">
        <f t="shared" si="163"/>
        <v>450</v>
      </c>
    </row>
    <row r="984" spans="1:21" ht="14.25">
      <c r="A984" s="100" t="s">
        <v>54</v>
      </c>
      <c r="B984" s="97" t="s">
        <v>55</v>
      </c>
      <c r="C984" s="126">
        <v>95670</v>
      </c>
      <c r="D984" s="187"/>
      <c r="E984" s="125"/>
      <c r="F984" s="127" t="s">
        <v>1389</v>
      </c>
      <c r="G984" s="97" t="s">
        <v>1391</v>
      </c>
      <c r="H984" s="50">
        <v>0.09</v>
      </c>
      <c r="I984" s="43" t="s">
        <v>24</v>
      </c>
      <c r="J984" s="101">
        <f t="shared" si="166"/>
        <v>0.09</v>
      </c>
      <c r="K984" s="50">
        <v>10</v>
      </c>
      <c r="L984" s="50">
        <v>24</v>
      </c>
      <c r="M984" s="50">
        <f t="shared" si="165"/>
        <v>240</v>
      </c>
      <c r="P984" s="109">
        <v>0</v>
      </c>
      <c r="S984" s="32">
        <f t="shared" si="161"/>
        <v>0</v>
      </c>
      <c r="T984" s="40">
        <f t="shared" si="162"/>
        <v>0</v>
      </c>
      <c r="U984" s="41">
        <f t="shared" si="163"/>
        <v>0</v>
      </c>
    </row>
    <row r="985" spans="1:21" ht="14.25">
      <c r="A985" s="100" t="s">
        <v>54</v>
      </c>
      <c r="B985" s="97" t="s">
        <v>55</v>
      </c>
      <c r="C985" s="126">
        <v>95670</v>
      </c>
      <c r="D985" s="187"/>
      <c r="E985" s="125"/>
      <c r="F985" s="127" t="s">
        <v>1389</v>
      </c>
      <c r="G985" s="97" t="s">
        <v>242</v>
      </c>
      <c r="H985" s="60">
        <v>0.18</v>
      </c>
      <c r="I985" s="43" t="s">
        <v>62</v>
      </c>
      <c r="J985" s="101">
        <f>H985/K986</f>
        <v>1.7999999999999999E-2</v>
      </c>
      <c r="K985" s="50">
        <v>1</v>
      </c>
      <c r="L985" s="50">
        <v>24</v>
      </c>
      <c r="M985" s="50">
        <f t="shared" si="165"/>
        <v>24</v>
      </c>
      <c r="P985" s="109">
        <v>0</v>
      </c>
      <c r="S985" s="32">
        <f t="shared" si="161"/>
        <v>0</v>
      </c>
      <c r="T985" s="40">
        <f t="shared" si="162"/>
        <v>0</v>
      </c>
      <c r="U985" s="41">
        <f t="shared" si="163"/>
        <v>0</v>
      </c>
    </row>
    <row r="986" spans="1:21" ht="14.25">
      <c r="A986" s="100" t="s">
        <v>54</v>
      </c>
      <c r="B986" s="97" t="s">
        <v>55</v>
      </c>
      <c r="C986" s="126">
        <v>95670</v>
      </c>
      <c r="D986" s="187"/>
      <c r="E986" s="125"/>
      <c r="F986" s="127" t="s">
        <v>1389</v>
      </c>
      <c r="G986" s="97" t="s">
        <v>1392</v>
      </c>
      <c r="H986" s="50">
        <v>0.1</v>
      </c>
      <c r="I986" s="43" t="s">
        <v>27</v>
      </c>
      <c r="J986" s="101">
        <f>H986</f>
        <v>0.1</v>
      </c>
      <c r="K986" s="50">
        <v>10</v>
      </c>
      <c r="L986" s="50">
        <v>24</v>
      </c>
      <c r="M986" s="50">
        <f t="shared" si="165"/>
        <v>240</v>
      </c>
      <c r="P986" s="109">
        <v>0</v>
      </c>
      <c r="S986" s="32">
        <f t="shared" si="161"/>
        <v>0</v>
      </c>
      <c r="T986" s="40">
        <f t="shared" si="162"/>
        <v>0</v>
      </c>
      <c r="U986" s="41">
        <f t="shared" si="163"/>
        <v>0</v>
      </c>
    </row>
    <row r="987" spans="1:21" ht="14.25">
      <c r="A987" s="100" t="s">
        <v>54</v>
      </c>
      <c r="B987" s="97" t="s">
        <v>55</v>
      </c>
      <c r="C987" s="126">
        <v>95670</v>
      </c>
      <c r="D987" s="187"/>
      <c r="E987" s="125"/>
      <c r="F987" s="127" t="s">
        <v>1389</v>
      </c>
      <c r="G987" s="97" t="s">
        <v>1393</v>
      </c>
      <c r="I987" s="43" t="s">
        <v>260</v>
      </c>
      <c r="K987" s="50">
        <v>1</v>
      </c>
      <c r="L987" s="50">
        <v>1</v>
      </c>
      <c r="M987" s="50">
        <f t="shared" si="165"/>
        <v>1</v>
      </c>
      <c r="P987" s="109">
        <v>0</v>
      </c>
      <c r="S987" s="32">
        <f t="shared" si="161"/>
        <v>0</v>
      </c>
      <c r="T987" s="40">
        <f t="shared" si="162"/>
        <v>0</v>
      </c>
      <c r="U987" s="41">
        <f t="shared" si="163"/>
        <v>0</v>
      </c>
    </row>
    <row r="988" spans="1:21" ht="14.25">
      <c r="A988" s="100" t="s">
        <v>54</v>
      </c>
      <c r="B988" s="97" t="s">
        <v>55</v>
      </c>
      <c r="C988" s="126">
        <v>95670</v>
      </c>
      <c r="D988" s="187"/>
      <c r="E988" s="125"/>
      <c r="F988" s="127" t="s">
        <v>1389</v>
      </c>
      <c r="G988" s="97" t="s">
        <v>1394</v>
      </c>
      <c r="I988" s="43" t="s">
        <v>260</v>
      </c>
      <c r="K988" s="50">
        <v>1</v>
      </c>
      <c r="L988" s="50">
        <v>24</v>
      </c>
      <c r="M988" s="50">
        <f t="shared" si="165"/>
        <v>24</v>
      </c>
      <c r="P988" s="109">
        <v>0</v>
      </c>
      <c r="S988" s="32">
        <f t="shared" si="161"/>
        <v>0</v>
      </c>
      <c r="T988" s="40">
        <f t="shared" si="162"/>
        <v>0</v>
      </c>
      <c r="U988" s="41">
        <f t="shared" si="163"/>
        <v>0</v>
      </c>
    </row>
    <row r="989" spans="1:21" ht="14.25">
      <c r="A989" s="100" t="s">
        <v>54</v>
      </c>
      <c r="B989" s="97" t="s">
        <v>55</v>
      </c>
      <c r="C989" s="126">
        <v>95670</v>
      </c>
      <c r="D989" s="187"/>
      <c r="E989" s="125"/>
      <c r="F989" s="127" t="s">
        <v>1389</v>
      </c>
      <c r="G989" s="97" t="s">
        <v>1395</v>
      </c>
      <c r="H989" s="50">
        <v>6.0000000000000001E-3</v>
      </c>
      <c r="I989" s="43" t="s">
        <v>71</v>
      </c>
      <c r="J989" s="101">
        <f>H989*7.5</f>
        <v>4.4999999999999998E-2</v>
      </c>
      <c r="K989" s="50">
        <v>75</v>
      </c>
      <c r="L989" s="50">
        <v>24</v>
      </c>
      <c r="M989" s="50">
        <f t="shared" si="165"/>
        <v>1800</v>
      </c>
      <c r="P989" s="109">
        <v>0</v>
      </c>
      <c r="S989" s="32">
        <f t="shared" si="161"/>
        <v>0</v>
      </c>
      <c r="T989" s="40">
        <f t="shared" si="162"/>
        <v>0</v>
      </c>
      <c r="U989" s="41">
        <f t="shared" si="163"/>
        <v>0</v>
      </c>
    </row>
    <row r="990" spans="1:21" ht="14.25">
      <c r="A990" s="100" t="s">
        <v>54</v>
      </c>
      <c r="B990" s="97" t="s">
        <v>55</v>
      </c>
      <c r="C990" s="126">
        <v>95670</v>
      </c>
      <c r="D990" s="187"/>
      <c r="E990" s="125"/>
      <c r="F990" s="127" t="s">
        <v>1389</v>
      </c>
      <c r="G990" s="97" t="s">
        <v>1396</v>
      </c>
      <c r="H990" s="50">
        <v>6.0000000000000001E-3</v>
      </c>
      <c r="I990" s="43" t="s">
        <v>71</v>
      </c>
      <c r="J990" s="101">
        <f>H990*7.5</f>
        <v>4.4999999999999998E-2</v>
      </c>
      <c r="K990" s="50">
        <v>75</v>
      </c>
      <c r="L990" s="50">
        <v>24</v>
      </c>
      <c r="M990" s="50">
        <f t="shared" si="165"/>
        <v>1800</v>
      </c>
      <c r="P990" s="109">
        <v>0</v>
      </c>
      <c r="S990" s="32">
        <f t="shared" si="161"/>
        <v>0</v>
      </c>
      <c r="T990" s="40">
        <f t="shared" si="162"/>
        <v>0</v>
      </c>
      <c r="U990" s="41">
        <f t="shared" si="163"/>
        <v>0</v>
      </c>
    </row>
    <row r="991" spans="1:21" ht="14.25">
      <c r="A991" s="100" t="s">
        <v>54</v>
      </c>
      <c r="B991" s="97" t="s">
        <v>19</v>
      </c>
      <c r="C991" s="50">
        <v>3049</v>
      </c>
      <c r="D991" s="169" t="s">
        <v>1397</v>
      </c>
      <c r="F991" s="97" t="s">
        <v>1398</v>
      </c>
      <c r="G991" s="97" t="s">
        <v>1399</v>
      </c>
      <c r="I991" s="43" t="s">
        <v>24</v>
      </c>
      <c r="J991" s="101">
        <f>H991/M993</f>
        <v>0</v>
      </c>
      <c r="K991" s="50">
        <v>1</v>
      </c>
      <c r="L991" s="50">
        <v>1</v>
      </c>
      <c r="M991" s="50">
        <f t="shared" si="165"/>
        <v>1</v>
      </c>
      <c r="P991" s="109">
        <v>0</v>
      </c>
      <c r="S991" s="32">
        <f t="shared" si="161"/>
        <v>0</v>
      </c>
      <c r="T991" s="40">
        <f t="shared" si="162"/>
        <v>0</v>
      </c>
      <c r="U991" s="41">
        <f t="shared" si="163"/>
        <v>0</v>
      </c>
    </row>
    <row r="992" spans="1:21" ht="14.25">
      <c r="A992" s="100" t="s">
        <v>54</v>
      </c>
      <c r="B992" s="97" t="s">
        <v>19</v>
      </c>
      <c r="C992" s="50">
        <v>3049</v>
      </c>
      <c r="D992" s="167"/>
      <c r="F992" s="97" t="s">
        <v>1398</v>
      </c>
      <c r="G992" s="97" t="s">
        <v>1400</v>
      </c>
      <c r="I992" s="43" t="s">
        <v>24</v>
      </c>
      <c r="J992" s="101">
        <f>H992/K993</f>
        <v>0</v>
      </c>
      <c r="K992" s="50">
        <v>1</v>
      </c>
      <c r="L992" s="50">
        <v>24</v>
      </c>
      <c r="M992" s="50">
        <f t="shared" si="165"/>
        <v>24</v>
      </c>
      <c r="P992" s="109">
        <v>0</v>
      </c>
      <c r="S992" s="32">
        <f t="shared" si="161"/>
        <v>0</v>
      </c>
      <c r="T992" s="40">
        <f t="shared" si="162"/>
        <v>0</v>
      </c>
      <c r="U992" s="41">
        <f t="shared" si="163"/>
        <v>0</v>
      </c>
    </row>
    <row r="993" spans="1:21" ht="14.25">
      <c r="A993" s="100" t="s">
        <v>54</v>
      </c>
      <c r="B993" s="97" t="s">
        <v>19</v>
      </c>
      <c r="C993" s="50">
        <v>3049</v>
      </c>
      <c r="D993" s="167"/>
      <c r="F993" s="97" t="s">
        <v>1398</v>
      </c>
      <c r="G993" s="97" t="s">
        <v>1401</v>
      </c>
      <c r="I993" s="43" t="s">
        <v>147</v>
      </c>
      <c r="J993" s="101">
        <f>H993</f>
        <v>0</v>
      </c>
      <c r="K993" s="50">
        <v>10</v>
      </c>
      <c r="L993" s="50">
        <v>24</v>
      </c>
      <c r="M993" s="50">
        <f t="shared" si="165"/>
        <v>240</v>
      </c>
      <c r="P993" s="109">
        <v>0</v>
      </c>
      <c r="S993" s="32">
        <f t="shared" si="161"/>
        <v>0</v>
      </c>
      <c r="T993" s="40">
        <f t="shared" si="162"/>
        <v>0</v>
      </c>
      <c r="U993" s="41">
        <f t="shared" si="163"/>
        <v>0</v>
      </c>
    </row>
    <row r="994" spans="1:21" ht="14.25">
      <c r="A994" s="100" t="s">
        <v>54</v>
      </c>
      <c r="B994" s="97" t="s">
        <v>19</v>
      </c>
      <c r="C994" s="50">
        <v>3049</v>
      </c>
      <c r="D994" s="167"/>
      <c r="F994" s="97" t="s">
        <v>1398</v>
      </c>
      <c r="G994" s="97" t="s">
        <v>1402</v>
      </c>
      <c r="H994" s="50">
        <v>0.155</v>
      </c>
      <c r="I994" s="62" t="s">
        <v>295</v>
      </c>
      <c r="J994" s="101">
        <f>H994</f>
        <v>0.155</v>
      </c>
      <c r="K994" s="50">
        <v>10</v>
      </c>
      <c r="L994" s="50">
        <v>24</v>
      </c>
      <c r="M994" s="50">
        <f t="shared" si="165"/>
        <v>240</v>
      </c>
      <c r="P994" s="109">
        <v>0</v>
      </c>
      <c r="S994" s="32">
        <f t="shared" si="161"/>
        <v>0</v>
      </c>
      <c r="T994" s="40">
        <f t="shared" si="162"/>
        <v>0</v>
      </c>
      <c r="U994" s="41">
        <f t="shared" si="163"/>
        <v>0</v>
      </c>
    </row>
    <row r="995" spans="1:21" ht="14.25">
      <c r="A995" s="100" t="s">
        <v>54</v>
      </c>
      <c r="B995" s="97" t="s">
        <v>19</v>
      </c>
      <c r="C995" s="50">
        <v>3049</v>
      </c>
      <c r="D995" s="167"/>
      <c r="F995" s="97" t="s">
        <v>1398</v>
      </c>
      <c r="G995" s="97" t="s">
        <v>1403</v>
      </c>
      <c r="K995" s="50">
        <v>10</v>
      </c>
      <c r="L995" s="50">
        <v>24</v>
      </c>
      <c r="M995" s="50">
        <f t="shared" si="165"/>
        <v>240</v>
      </c>
      <c r="P995" s="109">
        <v>0</v>
      </c>
      <c r="S995" s="32">
        <f t="shared" si="161"/>
        <v>0</v>
      </c>
      <c r="T995" s="40">
        <f t="shared" si="162"/>
        <v>0</v>
      </c>
      <c r="U995" s="41">
        <f t="shared" si="163"/>
        <v>0</v>
      </c>
    </row>
    <row r="996" spans="1:21" ht="14.25">
      <c r="A996" s="100" t="s">
        <v>54</v>
      </c>
      <c r="B996" s="97" t="s">
        <v>19</v>
      </c>
      <c r="C996" s="50">
        <v>3049</v>
      </c>
      <c r="D996" s="168"/>
      <c r="F996" s="97" t="s">
        <v>1398</v>
      </c>
      <c r="G996" s="97" t="s">
        <v>1403</v>
      </c>
      <c r="K996" s="50">
        <v>10</v>
      </c>
      <c r="L996" s="50">
        <v>24</v>
      </c>
      <c r="M996" s="50">
        <f t="shared" si="165"/>
        <v>240</v>
      </c>
      <c r="P996" s="109">
        <v>0</v>
      </c>
      <c r="S996" s="32">
        <f t="shared" si="161"/>
        <v>0</v>
      </c>
      <c r="T996" s="40">
        <f t="shared" si="162"/>
        <v>0</v>
      </c>
      <c r="U996" s="41">
        <f t="shared" si="163"/>
        <v>0</v>
      </c>
    </row>
    <row r="997" spans="1:21" ht="14.25">
      <c r="A997" s="100" t="s">
        <v>54</v>
      </c>
      <c r="B997" s="97" t="s">
        <v>55</v>
      </c>
      <c r="C997" s="50">
        <v>6913</v>
      </c>
      <c r="D997" s="169" t="s">
        <v>1404</v>
      </c>
      <c r="E997" s="128"/>
      <c r="F997" s="127" t="s">
        <v>1405</v>
      </c>
      <c r="G997" s="125" t="s">
        <v>1406</v>
      </c>
      <c r="H997" s="50">
        <v>5.0999999999999996</v>
      </c>
      <c r="I997" s="43" t="s">
        <v>24</v>
      </c>
      <c r="J997" s="101">
        <f>H997/M1000</f>
        <v>3.1875000000000001E-2</v>
      </c>
      <c r="K997" s="50">
        <v>1</v>
      </c>
      <c r="L997" s="50">
        <v>1</v>
      </c>
      <c r="M997" s="50">
        <f t="shared" si="165"/>
        <v>1</v>
      </c>
      <c r="P997" s="109">
        <v>0</v>
      </c>
      <c r="S997" s="32">
        <f t="shared" si="161"/>
        <v>0</v>
      </c>
      <c r="T997" s="40">
        <f t="shared" si="162"/>
        <v>0</v>
      </c>
      <c r="U997" s="41">
        <f t="shared" si="163"/>
        <v>0</v>
      </c>
    </row>
    <row r="998" spans="1:21" ht="14.25">
      <c r="A998" s="100" t="s">
        <v>54</v>
      </c>
      <c r="B998" s="97" t="s">
        <v>55</v>
      </c>
      <c r="C998" s="50">
        <v>6913</v>
      </c>
      <c r="D998" s="167"/>
      <c r="E998" s="128"/>
      <c r="F998" s="127" t="s">
        <v>1405</v>
      </c>
      <c r="G998" s="125" t="s">
        <v>1407</v>
      </c>
      <c r="H998" s="50">
        <v>0.08</v>
      </c>
      <c r="I998" s="43" t="s">
        <v>24</v>
      </c>
      <c r="J998" s="101">
        <f>H998/K1000</f>
        <v>4.0000000000000001E-3</v>
      </c>
      <c r="K998" s="50">
        <v>1</v>
      </c>
      <c r="L998" s="50">
        <v>8</v>
      </c>
      <c r="M998" s="50">
        <f t="shared" si="165"/>
        <v>8</v>
      </c>
      <c r="P998" s="109">
        <v>0</v>
      </c>
      <c r="S998" s="32">
        <f t="shared" si="161"/>
        <v>0</v>
      </c>
      <c r="T998" s="40">
        <f t="shared" si="162"/>
        <v>0</v>
      </c>
      <c r="U998" s="41">
        <f t="shared" si="163"/>
        <v>0</v>
      </c>
    </row>
    <row r="999" spans="1:21" ht="14.25">
      <c r="A999" s="100" t="s">
        <v>54</v>
      </c>
      <c r="B999" s="97" t="s">
        <v>55</v>
      </c>
      <c r="C999" s="50">
        <v>6913</v>
      </c>
      <c r="D999" s="167"/>
      <c r="E999" s="128"/>
      <c r="F999" s="127" t="s">
        <v>1405</v>
      </c>
      <c r="G999" s="125" t="s">
        <v>1408</v>
      </c>
      <c r="H999" s="50">
        <v>0.27</v>
      </c>
      <c r="I999" s="43" t="s">
        <v>62</v>
      </c>
      <c r="J999" s="101">
        <f>H999/K1000</f>
        <v>1.3500000000000002E-2</v>
      </c>
      <c r="K999" s="50">
        <v>1</v>
      </c>
      <c r="L999" s="50">
        <v>8</v>
      </c>
      <c r="M999" s="50">
        <f t="shared" si="165"/>
        <v>8</v>
      </c>
      <c r="P999" s="109">
        <v>0</v>
      </c>
      <c r="S999" s="32">
        <f t="shared" si="161"/>
        <v>0</v>
      </c>
      <c r="T999" s="40">
        <f t="shared" si="162"/>
        <v>0</v>
      </c>
      <c r="U999" s="41">
        <f t="shared" si="163"/>
        <v>0</v>
      </c>
    </row>
    <row r="1000" spans="1:21" ht="14.25">
      <c r="A1000" s="100" t="s">
        <v>54</v>
      </c>
      <c r="B1000" s="97" t="s">
        <v>55</v>
      </c>
      <c r="C1000" s="50">
        <v>6913</v>
      </c>
      <c r="D1000" s="167"/>
      <c r="E1000" s="128"/>
      <c r="F1000" s="127" t="s">
        <v>1405</v>
      </c>
      <c r="G1000" s="125" t="s">
        <v>1409</v>
      </c>
      <c r="H1000" s="50">
        <v>0.115</v>
      </c>
      <c r="I1000" s="43" t="s">
        <v>27</v>
      </c>
      <c r="J1000" s="101">
        <f>H1000</f>
        <v>0.115</v>
      </c>
      <c r="K1000" s="50">
        <v>20</v>
      </c>
      <c r="L1000" s="50">
        <v>8</v>
      </c>
      <c r="M1000" s="50">
        <f t="shared" si="165"/>
        <v>160</v>
      </c>
      <c r="P1000" s="109">
        <v>2400</v>
      </c>
      <c r="S1000" s="32">
        <f t="shared" si="161"/>
        <v>0</v>
      </c>
      <c r="T1000" s="40">
        <f t="shared" si="162"/>
        <v>0</v>
      </c>
      <c r="U1000" s="41">
        <f t="shared" si="163"/>
        <v>2400</v>
      </c>
    </row>
    <row r="1001" spans="1:21" ht="14.25">
      <c r="A1001" s="100" t="s">
        <v>131</v>
      </c>
      <c r="B1001" s="97" t="s">
        <v>55</v>
      </c>
      <c r="C1001" s="50">
        <v>6852</v>
      </c>
      <c r="D1001" s="173" t="s">
        <v>1410</v>
      </c>
      <c r="F1001" s="97" t="s">
        <v>1411</v>
      </c>
      <c r="G1001" s="97" t="s">
        <v>1412</v>
      </c>
      <c r="H1001" s="50">
        <v>7.51</v>
      </c>
      <c r="I1001" s="43" t="s">
        <v>24</v>
      </c>
      <c r="J1001" s="101">
        <f>H1001/M1003</f>
        <v>6.2583333333333338E-2</v>
      </c>
      <c r="K1001" s="50">
        <v>1</v>
      </c>
      <c r="L1001" s="50">
        <v>1</v>
      </c>
      <c r="M1001" s="50">
        <f t="shared" si="165"/>
        <v>1</v>
      </c>
      <c r="P1001" s="109">
        <v>0</v>
      </c>
      <c r="S1001" s="32">
        <f t="shared" si="161"/>
        <v>0</v>
      </c>
      <c r="T1001" s="40">
        <f t="shared" si="162"/>
        <v>0</v>
      </c>
      <c r="U1001" s="41">
        <f t="shared" si="163"/>
        <v>0</v>
      </c>
    </row>
    <row r="1002" spans="1:21" ht="14.25">
      <c r="A1002" s="100" t="s">
        <v>131</v>
      </c>
      <c r="B1002" s="97" t="s">
        <v>55</v>
      </c>
      <c r="C1002" s="50">
        <v>6852</v>
      </c>
      <c r="D1002" s="167"/>
      <c r="F1002" s="97" t="s">
        <v>1411</v>
      </c>
      <c r="G1002" s="97" t="s">
        <v>1413</v>
      </c>
      <c r="H1002" s="50">
        <v>1.48</v>
      </c>
      <c r="I1002" s="43" t="s">
        <v>24</v>
      </c>
      <c r="J1002" s="101">
        <f>H1002/K1003</f>
        <v>0.14799999999999999</v>
      </c>
      <c r="K1002" s="50">
        <v>1</v>
      </c>
      <c r="L1002" s="50">
        <v>12</v>
      </c>
      <c r="M1002" s="50">
        <f t="shared" si="165"/>
        <v>12</v>
      </c>
      <c r="P1002" s="109">
        <v>3</v>
      </c>
      <c r="S1002" s="32">
        <f t="shared" si="161"/>
        <v>0</v>
      </c>
      <c r="T1002" s="40">
        <f t="shared" si="162"/>
        <v>0</v>
      </c>
      <c r="U1002" s="41">
        <f t="shared" si="163"/>
        <v>3</v>
      </c>
    </row>
    <row r="1003" spans="1:21" ht="14.25">
      <c r="A1003" s="100" t="s">
        <v>131</v>
      </c>
      <c r="B1003" s="97" t="s">
        <v>55</v>
      </c>
      <c r="C1003" s="50">
        <v>6852</v>
      </c>
      <c r="D1003" s="167"/>
      <c r="F1003" s="97" t="s">
        <v>1411</v>
      </c>
      <c r="G1003" s="97" t="s">
        <v>1414</v>
      </c>
      <c r="H1003" s="50">
        <v>0.14499999999999999</v>
      </c>
      <c r="I1003" s="43" t="s">
        <v>493</v>
      </c>
      <c r="J1003" s="101">
        <f>H1003</f>
        <v>0.14499999999999999</v>
      </c>
      <c r="K1003" s="50">
        <v>10</v>
      </c>
      <c r="L1003" s="50">
        <v>12</v>
      </c>
      <c r="M1003" s="50">
        <f t="shared" si="165"/>
        <v>120</v>
      </c>
      <c r="P1003" s="109">
        <v>150</v>
      </c>
      <c r="S1003" s="32">
        <f t="shared" si="161"/>
        <v>0</v>
      </c>
      <c r="T1003" s="40">
        <f t="shared" si="162"/>
        <v>0</v>
      </c>
      <c r="U1003" s="41">
        <f t="shared" si="163"/>
        <v>150</v>
      </c>
    </row>
    <row r="1004" spans="1:21" ht="14.25">
      <c r="A1004" s="100" t="s">
        <v>131</v>
      </c>
      <c r="B1004" s="97" t="s">
        <v>55</v>
      </c>
      <c r="C1004" s="50">
        <v>6852</v>
      </c>
      <c r="D1004" s="167"/>
      <c r="F1004" s="97" t="s">
        <v>1411</v>
      </c>
      <c r="G1004" s="97" t="s">
        <v>1415</v>
      </c>
      <c r="H1004" s="50">
        <v>5.8999999999999997E-2</v>
      </c>
      <c r="I1004" s="43" t="s">
        <v>310</v>
      </c>
      <c r="J1004" s="101">
        <f>H1004*6</f>
        <v>0.35399999999999998</v>
      </c>
      <c r="K1004" s="50">
        <v>60</v>
      </c>
      <c r="L1004" s="50">
        <v>12</v>
      </c>
      <c r="M1004" s="50">
        <f t="shared" si="165"/>
        <v>720</v>
      </c>
      <c r="P1004" s="109">
        <v>0</v>
      </c>
      <c r="S1004" s="32">
        <f t="shared" si="161"/>
        <v>0</v>
      </c>
      <c r="T1004" s="40">
        <f t="shared" si="162"/>
        <v>0</v>
      </c>
      <c r="U1004" s="41">
        <f t="shared" si="163"/>
        <v>0</v>
      </c>
    </row>
    <row r="1005" spans="1:21" ht="14.25">
      <c r="A1005" s="100" t="s">
        <v>131</v>
      </c>
      <c r="B1005" s="97" t="s">
        <v>55</v>
      </c>
      <c r="C1005" s="50">
        <v>6852</v>
      </c>
      <c r="D1005" s="168"/>
      <c r="F1005" s="97" t="s">
        <v>1411</v>
      </c>
      <c r="G1005" s="97" t="s">
        <v>1416</v>
      </c>
      <c r="H1005" s="50">
        <v>0.318</v>
      </c>
      <c r="M1005" s="50">
        <f t="shared" si="165"/>
        <v>0</v>
      </c>
      <c r="P1005" s="109">
        <v>0</v>
      </c>
      <c r="S1005" s="32">
        <f t="shared" si="161"/>
        <v>0</v>
      </c>
      <c r="T1005" s="40">
        <f t="shared" si="162"/>
        <v>0</v>
      </c>
      <c r="U1005" s="41">
        <f t="shared" si="163"/>
        <v>0</v>
      </c>
    </row>
    <row r="1006" spans="1:21" ht="14.25">
      <c r="B1006" s="97" t="s">
        <v>55</v>
      </c>
      <c r="C1006" s="117" t="s">
        <v>1417</v>
      </c>
      <c r="D1006" s="169" t="s">
        <v>1418</v>
      </c>
      <c r="F1006" s="97" t="s">
        <v>1419</v>
      </c>
      <c r="G1006" s="97" t="s">
        <v>1420</v>
      </c>
      <c r="H1006" s="50">
        <v>5.9</v>
      </c>
      <c r="I1006" s="43" t="s">
        <v>24</v>
      </c>
      <c r="J1006" s="101">
        <f>H1006/M1008</f>
        <v>1.9666666666666669E-2</v>
      </c>
      <c r="K1006" s="50">
        <v>1</v>
      </c>
      <c r="L1006" s="50">
        <v>1</v>
      </c>
      <c r="M1006" s="50">
        <f t="shared" si="165"/>
        <v>1</v>
      </c>
      <c r="P1006" s="109">
        <v>12</v>
      </c>
      <c r="S1006" s="32">
        <f t="shared" si="161"/>
        <v>0</v>
      </c>
      <c r="T1006" s="40">
        <f t="shared" si="162"/>
        <v>0</v>
      </c>
      <c r="U1006" s="41">
        <f t="shared" si="163"/>
        <v>12</v>
      </c>
    </row>
    <row r="1007" spans="1:21" ht="14.25">
      <c r="B1007" s="97" t="s">
        <v>55</v>
      </c>
      <c r="C1007" s="117" t="s">
        <v>1417</v>
      </c>
      <c r="D1007" s="167"/>
      <c r="F1007" s="97" t="s">
        <v>1419</v>
      </c>
      <c r="G1007" s="97" t="s">
        <v>1421</v>
      </c>
      <c r="H1007" s="50">
        <v>3.5000000000000003E-2</v>
      </c>
      <c r="I1007" s="43" t="s">
        <v>24</v>
      </c>
      <c r="J1007" s="101">
        <f>H1007/K1008</f>
        <v>3.5000000000000005E-3</v>
      </c>
      <c r="K1007" s="50">
        <v>1</v>
      </c>
      <c r="L1007" s="50">
        <v>30</v>
      </c>
      <c r="M1007" s="50">
        <f t="shared" si="165"/>
        <v>30</v>
      </c>
      <c r="P1007" s="109">
        <v>0</v>
      </c>
      <c r="S1007" s="32">
        <f t="shared" si="161"/>
        <v>0</v>
      </c>
      <c r="T1007" s="40">
        <f t="shared" si="162"/>
        <v>0</v>
      </c>
      <c r="U1007" s="41">
        <f t="shared" si="163"/>
        <v>0</v>
      </c>
    </row>
    <row r="1008" spans="1:21" ht="14.25">
      <c r="B1008" s="97" t="s">
        <v>55</v>
      </c>
      <c r="C1008" s="117" t="s">
        <v>1417</v>
      </c>
      <c r="D1008" s="167"/>
      <c r="F1008" s="97" t="s">
        <v>1419</v>
      </c>
      <c r="G1008" s="97" t="s">
        <v>1422</v>
      </c>
      <c r="H1008" s="50">
        <v>0.1</v>
      </c>
      <c r="I1008" s="43" t="s">
        <v>27</v>
      </c>
      <c r="J1008" s="101">
        <f t="shared" ref="J1008:J1013" si="167">H1008</f>
        <v>0.1</v>
      </c>
      <c r="K1008" s="50">
        <v>10</v>
      </c>
      <c r="L1008" s="50">
        <v>30</v>
      </c>
      <c r="M1008" s="50">
        <f t="shared" si="165"/>
        <v>300</v>
      </c>
      <c r="P1008" s="109">
        <v>0</v>
      </c>
      <c r="S1008" s="32">
        <f t="shared" si="161"/>
        <v>0</v>
      </c>
      <c r="T1008" s="40">
        <f t="shared" si="162"/>
        <v>0</v>
      </c>
      <c r="U1008" s="41">
        <f t="shared" si="163"/>
        <v>0</v>
      </c>
    </row>
    <row r="1009" spans="1:21" ht="14.25">
      <c r="B1009" s="97" t="s">
        <v>55</v>
      </c>
      <c r="C1009" s="117" t="s">
        <v>1417</v>
      </c>
      <c r="D1009" s="167"/>
      <c r="F1009" s="97" t="s">
        <v>1419</v>
      </c>
      <c r="G1009" s="97" t="s">
        <v>1423</v>
      </c>
      <c r="H1009" s="50">
        <v>0.15</v>
      </c>
      <c r="I1009" s="43" t="s">
        <v>62</v>
      </c>
      <c r="J1009" s="101">
        <f>H1009/K1008</f>
        <v>1.4999999999999999E-2</v>
      </c>
      <c r="K1009" s="50">
        <v>1</v>
      </c>
      <c r="L1009" s="50">
        <v>30</v>
      </c>
      <c r="M1009" s="50">
        <f t="shared" si="165"/>
        <v>30</v>
      </c>
      <c r="P1009" s="109">
        <v>0</v>
      </c>
      <c r="S1009" s="32">
        <f t="shared" si="161"/>
        <v>0</v>
      </c>
      <c r="T1009" s="40">
        <f t="shared" si="162"/>
        <v>0</v>
      </c>
      <c r="U1009" s="41">
        <f t="shared" si="163"/>
        <v>0</v>
      </c>
    </row>
    <row r="1010" spans="1:21" ht="14.25">
      <c r="B1010" s="97" t="s">
        <v>55</v>
      </c>
      <c r="C1010" s="117" t="s">
        <v>1417</v>
      </c>
      <c r="D1010" s="168"/>
      <c r="F1010" s="97" t="s">
        <v>1419</v>
      </c>
      <c r="G1010" s="97" t="s">
        <v>1424</v>
      </c>
      <c r="K1010" s="50">
        <v>100</v>
      </c>
      <c r="L1010" s="50">
        <v>30</v>
      </c>
      <c r="M1010" s="50">
        <f t="shared" si="165"/>
        <v>3000</v>
      </c>
      <c r="P1010" s="109">
        <v>0</v>
      </c>
      <c r="S1010" s="32">
        <f t="shared" si="161"/>
        <v>0</v>
      </c>
      <c r="T1010" s="40">
        <f t="shared" si="162"/>
        <v>0</v>
      </c>
      <c r="U1010" s="41">
        <f t="shared" si="163"/>
        <v>0</v>
      </c>
    </row>
    <row r="1011" spans="1:21" ht="14.25">
      <c r="B1011" s="97" t="s">
        <v>55</v>
      </c>
      <c r="C1011" s="117" t="s">
        <v>1425</v>
      </c>
      <c r="D1011" s="169" t="s">
        <v>1426</v>
      </c>
      <c r="F1011" s="97" t="s">
        <v>1427</v>
      </c>
      <c r="G1011" s="97" t="s">
        <v>1420</v>
      </c>
      <c r="H1011" s="50">
        <v>6.26</v>
      </c>
      <c r="I1011" s="43" t="s">
        <v>24</v>
      </c>
      <c r="J1011" s="101">
        <f>H1011/M1012</f>
        <v>0.13041666666666665</v>
      </c>
      <c r="K1011" s="50">
        <v>1</v>
      </c>
      <c r="L1011" s="50">
        <v>1</v>
      </c>
      <c r="M1011" s="50">
        <f t="shared" si="165"/>
        <v>1</v>
      </c>
      <c r="P1011" s="109">
        <v>0</v>
      </c>
      <c r="S1011" s="32">
        <f t="shared" si="161"/>
        <v>0</v>
      </c>
      <c r="T1011" s="40">
        <f t="shared" si="162"/>
        <v>0</v>
      </c>
      <c r="U1011" s="41">
        <f t="shared" si="163"/>
        <v>0</v>
      </c>
    </row>
    <row r="1012" spans="1:21" ht="14.25">
      <c r="B1012" s="97" t="s">
        <v>55</v>
      </c>
      <c r="C1012" s="117" t="s">
        <v>1425</v>
      </c>
      <c r="D1012" s="167"/>
      <c r="F1012" s="97" t="s">
        <v>1427</v>
      </c>
      <c r="G1012" s="97" t="s">
        <v>1428</v>
      </c>
      <c r="H1012" s="50">
        <v>0.04</v>
      </c>
      <c r="I1012" s="43" t="s">
        <v>24</v>
      </c>
      <c r="J1012" s="101">
        <f t="shared" si="167"/>
        <v>0.04</v>
      </c>
      <c r="K1012" s="50">
        <v>48</v>
      </c>
      <c r="L1012" s="50">
        <v>1</v>
      </c>
      <c r="M1012" s="50">
        <f t="shared" si="165"/>
        <v>48</v>
      </c>
      <c r="P1012" s="109">
        <v>20</v>
      </c>
      <c r="S1012" s="32">
        <f t="shared" si="161"/>
        <v>0</v>
      </c>
      <c r="T1012" s="40">
        <f t="shared" si="162"/>
        <v>0</v>
      </c>
      <c r="U1012" s="41">
        <f t="shared" si="163"/>
        <v>20</v>
      </c>
    </row>
    <row r="1013" spans="1:21" ht="14.25">
      <c r="B1013" s="97" t="s">
        <v>55</v>
      </c>
      <c r="C1013" s="117" t="s">
        <v>1425</v>
      </c>
      <c r="D1013" s="167"/>
      <c r="F1013" s="97" t="s">
        <v>1427</v>
      </c>
      <c r="G1013" s="97" t="s">
        <v>1429</v>
      </c>
      <c r="H1013" s="50">
        <v>0.13</v>
      </c>
      <c r="I1013" s="43" t="s">
        <v>27</v>
      </c>
      <c r="J1013" s="101">
        <f t="shared" si="167"/>
        <v>0.13</v>
      </c>
      <c r="K1013" s="50">
        <v>48</v>
      </c>
      <c r="L1013" s="50">
        <v>1</v>
      </c>
      <c r="M1013" s="50">
        <f t="shared" si="165"/>
        <v>48</v>
      </c>
      <c r="P1013" s="109">
        <v>2300</v>
      </c>
      <c r="S1013" s="32">
        <f t="shared" si="161"/>
        <v>0</v>
      </c>
      <c r="T1013" s="40">
        <f t="shared" si="162"/>
        <v>0</v>
      </c>
      <c r="U1013" s="41">
        <f t="shared" si="163"/>
        <v>2300</v>
      </c>
    </row>
    <row r="1014" spans="1:21" ht="14.25">
      <c r="B1014" s="97" t="s">
        <v>55</v>
      </c>
      <c r="C1014" s="117" t="s">
        <v>1425</v>
      </c>
      <c r="D1014" s="168"/>
      <c r="F1014" s="97" t="s">
        <v>1427</v>
      </c>
      <c r="G1014" s="97" t="s">
        <v>1424</v>
      </c>
      <c r="K1014" s="50">
        <v>2400</v>
      </c>
      <c r="L1014" s="50">
        <v>1</v>
      </c>
      <c r="M1014" s="50">
        <f t="shared" si="165"/>
        <v>2400</v>
      </c>
      <c r="P1014" s="109">
        <v>0</v>
      </c>
      <c r="S1014" s="32">
        <f t="shared" si="161"/>
        <v>0</v>
      </c>
      <c r="T1014" s="40">
        <f t="shared" si="162"/>
        <v>0</v>
      </c>
      <c r="U1014" s="41">
        <f t="shared" si="163"/>
        <v>0</v>
      </c>
    </row>
    <row r="1015" spans="1:21" ht="14.25">
      <c r="B1015" s="97" t="s">
        <v>55</v>
      </c>
      <c r="C1015" s="117" t="s">
        <v>1430</v>
      </c>
      <c r="D1015" s="169" t="s">
        <v>1431</v>
      </c>
      <c r="F1015" s="97" t="s">
        <v>1432</v>
      </c>
      <c r="G1015" s="97" t="s">
        <v>1420</v>
      </c>
      <c r="H1015" s="50">
        <v>5.43</v>
      </c>
      <c r="I1015" s="43" t="s">
        <v>24</v>
      </c>
      <c r="J1015" s="101">
        <f>H1015/M1018</f>
        <v>2.715E-3</v>
      </c>
      <c r="K1015" s="50">
        <v>1</v>
      </c>
      <c r="L1015" s="50">
        <v>1</v>
      </c>
      <c r="M1015" s="50">
        <f t="shared" si="165"/>
        <v>1</v>
      </c>
      <c r="P1015" s="109">
        <v>20</v>
      </c>
      <c r="S1015" s="32">
        <f t="shared" si="161"/>
        <v>0</v>
      </c>
      <c r="T1015" s="40">
        <f t="shared" si="162"/>
        <v>0</v>
      </c>
      <c r="U1015" s="41">
        <f t="shared" si="163"/>
        <v>20</v>
      </c>
    </row>
    <row r="1016" spans="1:21" ht="14.25">
      <c r="B1016" s="97" t="s">
        <v>55</v>
      </c>
      <c r="C1016" s="117" t="s">
        <v>1430</v>
      </c>
      <c r="D1016" s="167"/>
      <c r="F1016" s="97" t="s">
        <v>1432</v>
      </c>
      <c r="G1016" s="97" t="s">
        <v>1433</v>
      </c>
      <c r="H1016" s="50">
        <v>0.04</v>
      </c>
      <c r="I1016" s="43" t="s">
        <v>24</v>
      </c>
      <c r="J1016" s="101">
        <f>H1016/K1018</f>
        <v>4.0000000000000002E-4</v>
      </c>
      <c r="K1016" s="50">
        <v>1</v>
      </c>
      <c r="L1016" s="50">
        <v>20</v>
      </c>
      <c r="M1016" s="50">
        <f t="shared" si="165"/>
        <v>20</v>
      </c>
      <c r="P1016" s="109">
        <v>20</v>
      </c>
      <c r="S1016" s="32">
        <f t="shared" si="161"/>
        <v>0</v>
      </c>
      <c r="T1016" s="40">
        <f t="shared" si="162"/>
        <v>0</v>
      </c>
      <c r="U1016" s="41">
        <f t="shared" si="163"/>
        <v>20</v>
      </c>
    </row>
    <row r="1017" spans="1:21" ht="14.25">
      <c r="B1017" s="97" t="s">
        <v>55</v>
      </c>
      <c r="C1017" s="117" t="s">
        <v>1430</v>
      </c>
      <c r="D1017" s="167"/>
      <c r="F1017" s="97" t="s">
        <v>1432</v>
      </c>
      <c r="G1017" s="97" t="s">
        <v>1434</v>
      </c>
      <c r="H1017" s="50">
        <v>0.16</v>
      </c>
      <c r="I1017" s="43" t="s">
        <v>62</v>
      </c>
      <c r="J1017" s="101">
        <f>H1017/K1018</f>
        <v>1.6000000000000001E-3</v>
      </c>
      <c r="K1017" s="50">
        <v>1</v>
      </c>
      <c r="L1017" s="50">
        <v>20</v>
      </c>
      <c r="M1017" s="50">
        <f t="shared" si="165"/>
        <v>20</v>
      </c>
      <c r="P1017" s="109">
        <v>0</v>
      </c>
      <c r="S1017" s="32">
        <f t="shared" si="161"/>
        <v>0</v>
      </c>
      <c r="T1017" s="40">
        <f t="shared" si="162"/>
        <v>0</v>
      </c>
      <c r="U1017" s="41">
        <f t="shared" si="163"/>
        <v>0</v>
      </c>
    </row>
    <row r="1018" spans="1:21" ht="14.25">
      <c r="B1018" s="97" t="s">
        <v>55</v>
      </c>
      <c r="C1018" s="117" t="s">
        <v>1430</v>
      </c>
      <c r="D1018" s="168"/>
      <c r="F1018" s="97" t="s">
        <v>1432</v>
      </c>
      <c r="G1018" s="97" t="s">
        <v>1424</v>
      </c>
      <c r="K1018" s="50">
        <v>100</v>
      </c>
      <c r="L1018" s="50">
        <v>20</v>
      </c>
      <c r="M1018" s="50">
        <f t="shared" si="165"/>
        <v>2000</v>
      </c>
      <c r="P1018" s="109">
        <v>0</v>
      </c>
      <c r="S1018" s="32">
        <f t="shared" si="161"/>
        <v>0</v>
      </c>
      <c r="T1018" s="40">
        <f t="shared" si="162"/>
        <v>0</v>
      </c>
      <c r="U1018" s="41">
        <f t="shared" si="163"/>
        <v>0</v>
      </c>
    </row>
    <row r="1019" spans="1:21" ht="14.25">
      <c r="A1019" s="100" t="s">
        <v>196</v>
      </c>
      <c r="B1019" s="97" t="s">
        <v>19</v>
      </c>
      <c r="C1019" s="50">
        <v>9888</v>
      </c>
      <c r="D1019" s="173" t="s">
        <v>1435</v>
      </c>
      <c r="F1019" s="97" t="s">
        <v>1436</v>
      </c>
      <c r="G1019" s="97" t="s">
        <v>1437</v>
      </c>
      <c r="H1019" s="50">
        <v>5</v>
      </c>
      <c r="I1019" s="43" t="s">
        <v>24</v>
      </c>
      <c r="J1019" s="101">
        <f>H1019/M1021</f>
        <v>2.5000000000000001E-2</v>
      </c>
      <c r="K1019" s="50">
        <v>1</v>
      </c>
      <c r="L1019" s="50">
        <v>1</v>
      </c>
      <c r="M1019" s="50">
        <f t="shared" si="165"/>
        <v>1</v>
      </c>
      <c r="P1019" s="109">
        <v>0</v>
      </c>
      <c r="S1019" s="32">
        <f t="shared" si="161"/>
        <v>0</v>
      </c>
      <c r="T1019" s="40">
        <f t="shared" si="162"/>
        <v>0</v>
      </c>
      <c r="U1019" s="41">
        <f t="shared" si="163"/>
        <v>0</v>
      </c>
    </row>
    <row r="1020" spans="1:21" ht="14.25">
      <c r="A1020" s="100" t="s">
        <v>196</v>
      </c>
      <c r="B1020" s="97" t="s">
        <v>19</v>
      </c>
      <c r="C1020" s="50">
        <v>9888</v>
      </c>
      <c r="D1020" s="167"/>
      <c r="F1020" s="97" t="s">
        <v>1436</v>
      </c>
      <c r="G1020" s="97" t="s">
        <v>1438</v>
      </c>
      <c r="H1020" s="50">
        <v>1.05</v>
      </c>
      <c r="I1020" s="43" t="s">
        <v>24</v>
      </c>
      <c r="J1020" s="101">
        <f>H1020/K1021</f>
        <v>0.21000000000000002</v>
      </c>
      <c r="K1020" s="50">
        <v>1</v>
      </c>
      <c r="L1020" s="50">
        <v>40</v>
      </c>
      <c r="M1020" s="50">
        <f t="shared" si="165"/>
        <v>40</v>
      </c>
      <c r="P1020" s="109">
        <v>3</v>
      </c>
      <c r="S1020" s="32">
        <f t="shared" si="161"/>
        <v>0</v>
      </c>
      <c r="T1020" s="40">
        <f t="shared" si="162"/>
        <v>0</v>
      </c>
      <c r="U1020" s="41">
        <f t="shared" si="163"/>
        <v>3</v>
      </c>
    </row>
    <row r="1021" spans="1:21" ht="14.25">
      <c r="A1021" s="100" t="s">
        <v>196</v>
      </c>
      <c r="B1021" s="97" t="s">
        <v>19</v>
      </c>
      <c r="C1021" s="50">
        <v>9888</v>
      </c>
      <c r="D1021" s="167"/>
      <c r="F1021" s="97" t="s">
        <v>1436</v>
      </c>
      <c r="G1021" s="97" t="s">
        <v>1439</v>
      </c>
      <c r="H1021" s="50">
        <v>0.1</v>
      </c>
      <c r="I1021" s="43" t="s">
        <v>24</v>
      </c>
      <c r="J1021" s="101">
        <f>H1021</f>
        <v>0.1</v>
      </c>
      <c r="K1021" s="50">
        <v>5</v>
      </c>
      <c r="L1021" s="50">
        <v>40</v>
      </c>
      <c r="M1021" s="50">
        <f t="shared" si="165"/>
        <v>200</v>
      </c>
      <c r="P1021" s="109">
        <v>0</v>
      </c>
      <c r="S1021" s="32">
        <f t="shared" si="161"/>
        <v>0</v>
      </c>
      <c r="T1021" s="40">
        <f t="shared" si="162"/>
        <v>0</v>
      </c>
      <c r="U1021" s="41">
        <f t="shared" si="163"/>
        <v>0</v>
      </c>
    </row>
    <row r="1022" spans="1:21" ht="14.25">
      <c r="A1022" s="100" t="s">
        <v>196</v>
      </c>
      <c r="B1022" s="97" t="s">
        <v>19</v>
      </c>
      <c r="C1022" s="50">
        <v>9888</v>
      </c>
      <c r="D1022" s="167"/>
      <c r="F1022" s="97" t="s">
        <v>1436</v>
      </c>
      <c r="G1022" s="97" t="s">
        <v>1440</v>
      </c>
      <c r="H1022" s="50">
        <v>0.34</v>
      </c>
      <c r="I1022" s="35" t="s">
        <v>1441</v>
      </c>
      <c r="J1022" s="101">
        <f>H1022</f>
        <v>0.34</v>
      </c>
      <c r="K1022" s="50">
        <v>5</v>
      </c>
      <c r="L1022" s="50">
        <v>40</v>
      </c>
      <c r="M1022" s="50">
        <f t="shared" si="165"/>
        <v>200</v>
      </c>
      <c r="P1022" s="109">
        <v>0</v>
      </c>
      <c r="S1022" s="32">
        <f t="shared" si="161"/>
        <v>0</v>
      </c>
      <c r="T1022" s="40">
        <f t="shared" si="162"/>
        <v>0</v>
      </c>
      <c r="U1022" s="41">
        <f t="shared" si="163"/>
        <v>0</v>
      </c>
    </row>
    <row r="1023" spans="1:21" ht="14.25">
      <c r="A1023" s="100" t="s">
        <v>196</v>
      </c>
      <c r="B1023" s="97" t="s">
        <v>19</v>
      </c>
      <c r="C1023" s="50">
        <v>9888</v>
      </c>
      <c r="D1023" s="167"/>
      <c r="F1023" s="97" t="s">
        <v>1436</v>
      </c>
      <c r="G1023" s="97" t="s">
        <v>1442</v>
      </c>
      <c r="K1023" s="50">
        <v>5</v>
      </c>
      <c r="L1023" s="50">
        <v>40</v>
      </c>
      <c r="M1023" s="50">
        <f t="shared" si="165"/>
        <v>200</v>
      </c>
      <c r="P1023" s="109">
        <v>0</v>
      </c>
      <c r="S1023" s="32">
        <f t="shared" si="161"/>
        <v>0</v>
      </c>
      <c r="T1023" s="40">
        <f t="shared" si="162"/>
        <v>0</v>
      </c>
      <c r="U1023" s="41">
        <f t="shared" si="163"/>
        <v>0</v>
      </c>
    </row>
    <row r="1024" spans="1:21" ht="14.25">
      <c r="A1024" s="100" t="s">
        <v>196</v>
      </c>
      <c r="B1024" s="97" t="s">
        <v>19</v>
      </c>
      <c r="C1024" s="50">
        <v>9888</v>
      </c>
      <c r="D1024" s="168"/>
      <c r="F1024" s="97" t="s">
        <v>1436</v>
      </c>
      <c r="G1024" s="97" t="s">
        <v>1443</v>
      </c>
      <c r="K1024" s="50">
        <v>5</v>
      </c>
      <c r="L1024" s="50">
        <v>40</v>
      </c>
      <c r="M1024" s="50">
        <f t="shared" si="165"/>
        <v>200</v>
      </c>
      <c r="P1024" s="109">
        <v>0</v>
      </c>
      <c r="S1024" s="32">
        <f t="shared" si="161"/>
        <v>0</v>
      </c>
      <c r="T1024" s="40">
        <f t="shared" si="162"/>
        <v>0</v>
      </c>
      <c r="U1024" s="41">
        <f t="shared" si="163"/>
        <v>0</v>
      </c>
    </row>
    <row r="1025" spans="1:21" ht="14.25">
      <c r="A1025" s="100" t="s">
        <v>196</v>
      </c>
      <c r="B1025" s="97" t="s">
        <v>19</v>
      </c>
      <c r="C1025" s="50">
        <v>9895</v>
      </c>
      <c r="D1025" s="173" t="s">
        <v>1444</v>
      </c>
      <c r="F1025" s="97" t="s">
        <v>1445</v>
      </c>
      <c r="G1025" s="97" t="s">
        <v>1437</v>
      </c>
      <c r="H1025" s="50">
        <v>6</v>
      </c>
      <c r="I1025" s="43" t="s">
        <v>24</v>
      </c>
      <c r="J1025" s="101">
        <f>H1025/M1027</f>
        <v>0.03</v>
      </c>
      <c r="K1025" s="50">
        <v>1</v>
      </c>
      <c r="L1025" s="50">
        <v>1</v>
      </c>
      <c r="M1025" s="50">
        <f t="shared" si="165"/>
        <v>1</v>
      </c>
      <c r="P1025" s="109">
        <v>0</v>
      </c>
      <c r="S1025" s="32">
        <f t="shared" si="161"/>
        <v>0</v>
      </c>
      <c r="T1025" s="40">
        <f t="shared" si="162"/>
        <v>0</v>
      </c>
      <c r="U1025" s="41">
        <f t="shared" si="163"/>
        <v>0</v>
      </c>
    </row>
    <row r="1026" spans="1:21" ht="14.25">
      <c r="A1026" s="100" t="s">
        <v>196</v>
      </c>
      <c r="B1026" s="97" t="s">
        <v>19</v>
      </c>
      <c r="C1026" s="50">
        <v>9895</v>
      </c>
      <c r="D1026" s="167"/>
      <c r="F1026" s="97" t="s">
        <v>1445</v>
      </c>
      <c r="G1026" s="97" t="s">
        <v>1438</v>
      </c>
      <c r="H1026" s="50">
        <v>1.1000000000000001</v>
      </c>
      <c r="I1026" s="43" t="s">
        <v>24</v>
      </c>
      <c r="J1026" s="101">
        <f>H1026/K1027</f>
        <v>0.22000000000000003</v>
      </c>
      <c r="K1026" s="50">
        <v>1</v>
      </c>
      <c r="L1026" s="50">
        <v>40</v>
      </c>
      <c r="M1026" s="50">
        <f t="shared" si="165"/>
        <v>40</v>
      </c>
      <c r="P1026" s="109">
        <v>8</v>
      </c>
      <c r="S1026" s="32">
        <f t="shared" si="161"/>
        <v>0</v>
      </c>
      <c r="T1026" s="40">
        <f t="shared" si="162"/>
        <v>0</v>
      </c>
      <c r="U1026" s="41">
        <f t="shared" si="163"/>
        <v>8</v>
      </c>
    </row>
    <row r="1027" spans="1:21" ht="14.25">
      <c r="A1027" s="100" t="s">
        <v>196</v>
      </c>
      <c r="B1027" s="97" t="s">
        <v>19</v>
      </c>
      <c r="C1027" s="50">
        <v>9895</v>
      </c>
      <c r="D1027" s="167"/>
      <c r="F1027" s="97" t="s">
        <v>1445</v>
      </c>
      <c r="G1027" s="97" t="s">
        <v>1446</v>
      </c>
      <c r="H1027" s="50">
        <v>0.1</v>
      </c>
      <c r="I1027" s="43" t="s">
        <v>24</v>
      </c>
      <c r="J1027" s="101">
        <f t="shared" ref="J1027:J1032" si="168">H1027</f>
        <v>0.1</v>
      </c>
      <c r="K1027" s="50">
        <v>5</v>
      </c>
      <c r="L1027" s="50">
        <v>40</v>
      </c>
      <c r="M1027" s="50">
        <f t="shared" si="165"/>
        <v>200</v>
      </c>
      <c r="P1027" s="109">
        <v>0</v>
      </c>
      <c r="S1027" s="32">
        <f t="shared" ref="S1027:S1090" si="169">SUM(W1027:BC1027)</f>
        <v>0</v>
      </c>
      <c r="T1027" s="40">
        <f t="shared" ref="T1027:T1090" si="170">SUM(BE1027:HT1027)</f>
        <v>0</v>
      </c>
      <c r="U1027" s="41">
        <f t="shared" ref="U1027:U1090" si="171">P1027+R1027+S1027-T1027-BD1027-Q1027</f>
        <v>0</v>
      </c>
    </row>
    <row r="1028" spans="1:21" ht="14.25">
      <c r="A1028" s="100" t="s">
        <v>196</v>
      </c>
      <c r="B1028" s="97" t="s">
        <v>19</v>
      </c>
      <c r="C1028" s="50">
        <v>9895</v>
      </c>
      <c r="D1028" s="167"/>
      <c r="F1028" s="97" t="s">
        <v>1445</v>
      </c>
      <c r="G1028" s="97" t="s">
        <v>1447</v>
      </c>
      <c r="H1028" s="50">
        <v>0.41</v>
      </c>
      <c r="I1028" s="35" t="s">
        <v>1441</v>
      </c>
      <c r="J1028" s="101">
        <f t="shared" si="168"/>
        <v>0.41</v>
      </c>
      <c r="K1028" s="50">
        <v>5</v>
      </c>
      <c r="L1028" s="50">
        <v>40</v>
      </c>
      <c r="M1028" s="50">
        <f t="shared" si="165"/>
        <v>200</v>
      </c>
      <c r="P1028" s="109">
        <v>0</v>
      </c>
      <c r="S1028" s="32">
        <f t="shared" si="169"/>
        <v>0</v>
      </c>
      <c r="T1028" s="40">
        <f t="shared" si="170"/>
        <v>0</v>
      </c>
      <c r="U1028" s="41">
        <f t="shared" si="171"/>
        <v>0</v>
      </c>
    </row>
    <row r="1029" spans="1:21" ht="14.25">
      <c r="A1029" s="100" t="s">
        <v>196</v>
      </c>
      <c r="B1029" s="97" t="s">
        <v>19</v>
      </c>
      <c r="C1029" s="50">
        <v>9895</v>
      </c>
      <c r="D1029" s="167"/>
      <c r="F1029" s="97" t="s">
        <v>1445</v>
      </c>
      <c r="G1029" s="97" t="s">
        <v>1442</v>
      </c>
      <c r="K1029" s="50">
        <v>5</v>
      </c>
      <c r="L1029" s="50">
        <v>40</v>
      </c>
      <c r="M1029" s="50">
        <f t="shared" si="165"/>
        <v>200</v>
      </c>
      <c r="P1029" s="109">
        <v>0</v>
      </c>
      <c r="S1029" s="32">
        <f t="shared" si="169"/>
        <v>0</v>
      </c>
      <c r="T1029" s="40">
        <f t="shared" si="170"/>
        <v>0</v>
      </c>
      <c r="U1029" s="41">
        <f t="shared" si="171"/>
        <v>0</v>
      </c>
    </row>
    <row r="1030" spans="1:21" ht="14.25">
      <c r="A1030" s="100" t="s">
        <v>196</v>
      </c>
      <c r="B1030" s="97" t="s">
        <v>19</v>
      </c>
      <c r="C1030" s="50">
        <v>9895</v>
      </c>
      <c r="D1030" s="168"/>
      <c r="F1030" s="97" t="s">
        <v>1445</v>
      </c>
      <c r="G1030" s="97" t="s">
        <v>1443</v>
      </c>
      <c r="K1030" s="50">
        <v>5</v>
      </c>
      <c r="L1030" s="50">
        <v>40</v>
      </c>
      <c r="M1030" s="50">
        <f t="shared" si="165"/>
        <v>200</v>
      </c>
      <c r="P1030" s="109">
        <v>0</v>
      </c>
      <c r="S1030" s="32">
        <f t="shared" si="169"/>
        <v>0</v>
      </c>
      <c r="T1030" s="40">
        <f t="shared" si="170"/>
        <v>0</v>
      </c>
      <c r="U1030" s="41">
        <f t="shared" si="171"/>
        <v>0</v>
      </c>
    </row>
    <row r="1031" spans="1:21" ht="14.25">
      <c r="A1031" s="100" t="s">
        <v>196</v>
      </c>
      <c r="C1031" s="50">
        <v>2136</v>
      </c>
      <c r="D1031" s="169" t="s">
        <v>1448</v>
      </c>
      <c r="G1031" s="97" t="s">
        <v>1449</v>
      </c>
      <c r="H1031" s="50">
        <v>4.0199999999999996</v>
      </c>
      <c r="I1031" s="43" t="s">
        <v>24</v>
      </c>
      <c r="J1031" s="101">
        <f>H1031/M1032</f>
        <v>0.14357142857142854</v>
      </c>
      <c r="K1031" s="50">
        <v>1</v>
      </c>
      <c r="L1031" s="50">
        <v>1</v>
      </c>
      <c r="M1031" s="50">
        <f t="shared" si="165"/>
        <v>1</v>
      </c>
      <c r="P1031" s="109">
        <v>0</v>
      </c>
      <c r="S1031" s="32">
        <f t="shared" si="169"/>
        <v>0</v>
      </c>
      <c r="T1031" s="40">
        <f t="shared" si="170"/>
        <v>0</v>
      </c>
      <c r="U1031" s="41">
        <f t="shared" si="171"/>
        <v>0</v>
      </c>
    </row>
    <row r="1032" spans="1:21" ht="14.25">
      <c r="A1032" s="100" t="s">
        <v>196</v>
      </c>
      <c r="C1032" s="50">
        <v>2136</v>
      </c>
      <c r="D1032" s="167"/>
      <c r="G1032" s="97" t="s">
        <v>1450</v>
      </c>
      <c r="H1032" s="50">
        <v>0.85</v>
      </c>
      <c r="I1032" s="43" t="s">
        <v>24</v>
      </c>
      <c r="J1032" s="101">
        <f t="shared" si="168"/>
        <v>0.85</v>
      </c>
      <c r="K1032" s="50">
        <v>1</v>
      </c>
      <c r="L1032" s="50">
        <v>28</v>
      </c>
      <c r="M1032" s="50">
        <f t="shared" si="165"/>
        <v>28</v>
      </c>
      <c r="P1032" s="109">
        <v>0</v>
      </c>
      <c r="S1032" s="32">
        <f t="shared" si="169"/>
        <v>0</v>
      </c>
      <c r="T1032" s="40">
        <f t="shared" si="170"/>
        <v>0</v>
      </c>
      <c r="U1032" s="41">
        <f t="shared" si="171"/>
        <v>0</v>
      </c>
    </row>
    <row r="1033" spans="1:21" ht="14.25">
      <c r="A1033" s="100" t="s">
        <v>196</v>
      </c>
      <c r="C1033" s="50">
        <v>2136</v>
      </c>
      <c r="D1033" s="168"/>
      <c r="G1033" s="97" t="s">
        <v>1451</v>
      </c>
      <c r="H1033" s="50">
        <v>0.02</v>
      </c>
      <c r="I1033" s="43" t="s">
        <v>1452</v>
      </c>
      <c r="J1033" s="101">
        <f>H1033*1000</f>
        <v>20</v>
      </c>
      <c r="K1033" s="50">
        <v>1000</v>
      </c>
      <c r="L1033" s="50">
        <v>28</v>
      </c>
      <c r="M1033" s="50">
        <f t="shared" si="165"/>
        <v>28000</v>
      </c>
      <c r="P1033" s="109">
        <v>0</v>
      </c>
      <c r="S1033" s="32">
        <f t="shared" si="169"/>
        <v>0</v>
      </c>
      <c r="T1033" s="40">
        <f t="shared" si="170"/>
        <v>0</v>
      </c>
      <c r="U1033" s="41">
        <f t="shared" si="171"/>
        <v>0</v>
      </c>
    </row>
    <row r="1034" spans="1:21" ht="14.25">
      <c r="A1034" s="100" t="s">
        <v>54</v>
      </c>
      <c r="B1034" s="97" t="s">
        <v>55</v>
      </c>
      <c r="C1034" s="50">
        <v>1013</v>
      </c>
      <c r="D1034" s="169" t="s">
        <v>1453</v>
      </c>
      <c r="F1034" s="97" t="s">
        <v>1454</v>
      </c>
      <c r="G1034" s="97" t="s">
        <v>1455</v>
      </c>
      <c r="H1034" s="50">
        <v>7.87</v>
      </c>
      <c r="I1034" s="43" t="s">
        <v>24</v>
      </c>
      <c r="J1034" s="101">
        <f>H1034/M1037</f>
        <v>5.2466666666666668E-2</v>
      </c>
      <c r="K1034" s="50">
        <v>1</v>
      </c>
      <c r="L1034" s="50">
        <v>1</v>
      </c>
      <c r="M1034" s="50">
        <f t="shared" si="165"/>
        <v>1</v>
      </c>
      <c r="P1034" s="109">
        <v>72</v>
      </c>
      <c r="S1034" s="32">
        <f t="shared" si="169"/>
        <v>0</v>
      </c>
      <c r="T1034" s="40">
        <f t="shared" si="170"/>
        <v>0</v>
      </c>
      <c r="U1034" s="41">
        <f t="shared" si="171"/>
        <v>72</v>
      </c>
    </row>
    <row r="1035" spans="1:21" ht="14.25">
      <c r="A1035" s="100" t="s">
        <v>54</v>
      </c>
      <c r="B1035" s="97" t="s">
        <v>55</v>
      </c>
      <c r="C1035" s="50">
        <v>1013</v>
      </c>
      <c r="D1035" s="167"/>
      <c r="F1035" s="97" t="s">
        <v>1454</v>
      </c>
      <c r="G1035" s="97" t="s">
        <v>1456</v>
      </c>
      <c r="H1035" s="50">
        <v>3.5000000000000003E-2</v>
      </c>
      <c r="I1035" s="43" t="s">
        <v>24</v>
      </c>
      <c r="J1035" s="101">
        <f>H1035/K1037</f>
        <v>3.5000000000000005E-3</v>
      </c>
      <c r="K1035" s="50">
        <v>1</v>
      </c>
      <c r="L1035" s="50">
        <v>15</v>
      </c>
      <c r="M1035" s="50">
        <f t="shared" si="165"/>
        <v>15</v>
      </c>
      <c r="P1035" s="109">
        <v>1935</v>
      </c>
      <c r="S1035" s="32">
        <f t="shared" si="169"/>
        <v>0</v>
      </c>
      <c r="T1035" s="40">
        <f t="shared" si="170"/>
        <v>0</v>
      </c>
      <c r="U1035" s="41">
        <f t="shared" si="171"/>
        <v>1935</v>
      </c>
    </row>
    <row r="1036" spans="1:21" ht="14.25">
      <c r="A1036" s="100" t="s">
        <v>54</v>
      </c>
      <c r="B1036" s="97" t="s">
        <v>55</v>
      </c>
      <c r="C1036" s="50">
        <v>1013</v>
      </c>
      <c r="D1036" s="167"/>
      <c r="F1036" s="97" t="s">
        <v>1454</v>
      </c>
      <c r="G1036" s="97" t="s">
        <v>1457</v>
      </c>
      <c r="H1036" s="50">
        <v>0.16</v>
      </c>
      <c r="I1036" s="43" t="s">
        <v>62</v>
      </c>
      <c r="J1036" s="101">
        <f>H1036/K1037</f>
        <v>1.6E-2</v>
      </c>
      <c r="K1036" s="50">
        <v>1</v>
      </c>
      <c r="L1036" s="50">
        <v>15</v>
      </c>
      <c r="M1036" s="50">
        <f t="shared" ref="M1036:M1071" si="172">K1036*L1036</f>
        <v>15</v>
      </c>
      <c r="P1036" s="109">
        <v>0</v>
      </c>
      <c r="S1036" s="32">
        <f t="shared" si="169"/>
        <v>0</v>
      </c>
      <c r="T1036" s="40">
        <f t="shared" si="170"/>
        <v>0</v>
      </c>
      <c r="U1036" s="41">
        <f t="shared" si="171"/>
        <v>0</v>
      </c>
    </row>
    <row r="1037" spans="1:21" ht="14.25">
      <c r="A1037" s="100" t="s">
        <v>54</v>
      </c>
      <c r="B1037" s="97" t="s">
        <v>55</v>
      </c>
      <c r="C1037" s="50">
        <v>1013</v>
      </c>
      <c r="D1037" s="167"/>
      <c r="F1037" s="97" t="s">
        <v>1454</v>
      </c>
      <c r="G1037" s="97" t="s">
        <v>1458</v>
      </c>
      <c r="H1037" s="50">
        <v>0.115</v>
      </c>
      <c r="I1037" s="43" t="s">
        <v>27</v>
      </c>
      <c r="J1037" s="101">
        <f>H1037</f>
        <v>0.115</v>
      </c>
      <c r="K1037" s="50">
        <v>10</v>
      </c>
      <c r="L1037" s="50">
        <v>15</v>
      </c>
      <c r="M1037" s="50">
        <f t="shared" si="172"/>
        <v>150</v>
      </c>
      <c r="P1037" s="109">
        <v>18900</v>
      </c>
      <c r="S1037" s="32">
        <f t="shared" si="169"/>
        <v>0</v>
      </c>
      <c r="T1037" s="40">
        <f t="shared" si="170"/>
        <v>0</v>
      </c>
      <c r="U1037" s="41">
        <f t="shared" si="171"/>
        <v>18900</v>
      </c>
    </row>
    <row r="1038" spans="1:21" ht="14.25">
      <c r="A1038" s="100" t="s">
        <v>54</v>
      </c>
      <c r="B1038" s="97" t="s">
        <v>55</v>
      </c>
      <c r="C1038" s="50">
        <v>1013</v>
      </c>
      <c r="D1038" s="168"/>
      <c r="F1038" s="97" t="s">
        <v>1454</v>
      </c>
      <c r="G1038" s="97" t="s">
        <v>1459</v>
      </c>
      <c r="K1038" s="50">
        <v>10</v>
      </c>
      <c r="L1038" s="50">
        <v>15</v>
      </c>
      <c r="M1038" s="50">
        <f t="shared" si="172"/>
        <v>150</v>
      </c>
      <c r="P1038" s="109">
        <v>0</v>
      </c>
      <c r="S1038" s="32">
        <f t="shared" si="169"/>
        <v>0</v>
      </c>
      <c r="T1038" s="40">
        <f t="shared" si="170"/>
        <v>0</v>
      </c>
      <c r="U1038" s="41">
        <f t="shared" si="171"/>
        <v>0</v>
      </c>
    </row>
    <row r="1039" spans="1:21" ht="14.25">
      <c r="G1039" s="97" t="s">
        <v>1460</v>
      </c>
      <c r="I1039" s="43" t="s">
        <v>1461</v>
      </c>
      <c r="M1039" s="50">
        <f t="shared" si="172"/>
        <v>0</v>
      </c>
      <c r="P1039" s="109">
        <v>0</v>
      </c>
      <c r="S1039" s="32">
        <f t="shared" si="169"/>
        <v>0</v>
      </c>
      <c r="T1039" s="40">
        <f t="shared" si="170"/>
        <v>0</v>
      </c>
      <c r="U1039" s="41">
        <f t="shared" si="171"/>
        <v>0</v>
      </c>
    </row>
    <row r="1040" spans="1:21" ht="14.25">
      <c r="G1040" s="97" t="s">
        <v>1462</v>
      </c>
      <c r="H1040" s="50">
        <v>0.1</v>
      </c>
      <c r="I1040" s="43" t="s">
        <v>29</v>
      </c>
      <c r="M1040" s="50">
        <f t="shared" si="172"/>
        <v>0</v>
      </c>
      <c r="P1040" s="109">
        <v>0</v>
      </c>
      <c r="S1040" s="32">
        <f t="shared" si="169"/>
        <v>0</v>
      </c>
      <c r="T1040" s="40">
        <f t="shared" si="170"/>
        <v>0</v>
      </c>
      <c r="U1040" s="41">
        <f t="shared" si="171"/>
        <v>0</v>
      </c>
    </row>
    <row r="1041" spans="1:21" ht="14.25">
      <c r="C1041" s="50" t="s">
        <v>1463</v>
      </c>
      <c r="G1041" s="97" t="s">
        <v>1464</v>
      </c>
      <c r="H1041" s="50">
        <v>6</v>
      </c>
      <c r="I1041" s="43" t="s">
        <v>24</v>
      </c>
      <c r="M1041" s="50">
        <f t="shared" si="172"/>
        <v>0</v>
      </c>
      <c r="P1041" s="109">
        <v>0</v>
      </c>
      <c r="S1041" s="32">
        <f t="shared" si="169"/>
        <v>0</v>
      </c>
      <c r="T1041" s="40">
        <f t="shared" si="170"/>
        <v>0</v>
      </c>
      <c r="U1041" s="41">
        <f t="shared" si="171"/>
        <v>0</v>
      </c>
    </row>
    <row r="1042" spans="1:21" ht="14.25">
      <c r="A1042" s="100" t="s">
        <v>196</v>
      </c>
      <c r="B1042" s="97" t="s">
        <v>19</v>
      </c>
      <c r="C1042" s="50" t="s">
        <v>1465</v>
      </c>
      <c r="F1042" s="97" t="s">
        <v>1323</v>
      </c>
      <c r="G1042" s="97" t="s">
        <v>1324</v>
      </c>
      <c r="H1042" s="50">
        <v>3.45</v>
      </c>
      <c r="I1042" s="43" t="s">
        <v>24</v>
      </c>
      <c r="J1042" s="101">
        <f>H1042/M1044</f>
        <v>6.9000000000000008E-3</v>
      </c>
      <c r="K1042" s="50">
        <v>1</v>
      </c>
      <c r="L1042" s="50">
        <v>1</v>
      </c>
      <c r="M1042" s="50">
        <f t="shared" si="172"/>
        <v>1</v>
      </c>
      <c r="P1042" s="109">
        <v>0</v>
      </c>
      <c r="S1042" s="32">
        <f t="shared" si="169"/>
        <v>0</v>
      </c>
      <c r="T1042" s="40">
        <f t="shared" si="170"/>
        <v>0</v>
      </c>
      <c r="U1042" s="41">
        <f t="shared" si="171"/>
        <v>0</v>
      </c>
    </row>
    <row r="1043" spans="1:21" ht="14.25">
      <c r="A1043" s="100" t="s">
        <v>196</v>
      </c>
      <c r="B1043" s="97" t="s">
        <v>19</v>
      </c>
      <c r="C1043" s="50" t="s">
        <v>1465</v>
      </c>
      <c r="F1043" s="97" t="s">
        <v>1323</v>
      </c>
      <c r="G1043" s="97" t="s">
        <v>1325</v>
      </c>
      <c r="H1043" s="50">
        <v>0.18</v>
      </c>
      <c r="I1043" s="43" t="s">
        <v>62</v>
      </c>
      <c r="J1043" s="101">
        <f>H1043/K1044</f>
        <v>1.8E-3</v>
      </c>
      <c r="K1043" s="50">
        <v>1</v>
      </c>
      <c r="L1043" s="50">
        <v>5</v>
      </c>
      <c r="M1043" s="50">
        <f t="shared" si="172"/>
        <v>5</v>
      </c>
      <c r="P1043" s="109">
        <v>0</v>
      </c>
      <c r="S1043" s="32">
        <f t="shared" si="169"/>
        <v>0</v>
      </c>
      <c r="T1043" s="40">
        <f t="shared" si="170"/>
        <v>0</v>
      </c>
      <c r="U1043" s="41">
        <f t="shared" si="171"/>
        <v>0</v>
      </c>
    </row>
    <row r="1044" spans="1:21" ht="14.25">
      <c r="A1044" s="100" t="s">
        <v>196</v>
      </c>
      <c r="B1044" s="97" t="s">
        <v>19</v>
      </c>
      <c r="C1044" s="50" t="s">
        <v>1465</v>
      </c>
      <c r="F1044" s="97" t="s">
        <v>1323</v>
      </c>
      <c r="G1044" s="97" t="s">
        <v>1466</v>
      </c>
      <c r="K1044" s="50">
        <v>100</v>
      </c>
      <c r="L1044" s="50">
        <v>5</v>
      </c>
      <c r="M1044" s="50">
        <f t="shared" si="172"/>
        <v>500</v>
      </c>
      <c r="P1044" s="109">
        <v>0</v>
      </c>
      <c r="S1044" s="32">
        <f t="shared" si="169"/>
        <v>0</v>
      </c>
      <c r="T1044" s="40">
        <f t="shared" si="170"/>
        <v>0</v>
      </c>
      <c r="U1044" s="41">
        <f t="shared" si="171"/>
        <v>0</v>
      </c>
    </row>
    <row r="1045" spans="1:21" ht="14.25">
      <c r="C1045" s="50" t="s">
        <v>1467</v>
      </c>
      <c r="F1045" s="129"/>
      <c r="G1045" s="97" t="s">
        <v>1468</v>
      </c>
      <c r="M1045" s="50">
        <f t="shared" si="172"/>
        <v>0</v>
      </c>
      <c r="P1045" s="109">
        <v>0</v>
      </c>
      <c r="S1045" s="32">
        <f t="shared" si="169"/>
        <v>0</v>
      </c>
      <c r="T1045" s="40">
        <f t="shared" si="170"/>
        <v>0</v>
      </c>
      <c r="U1045" s="41">
        <f t="shared" si="171"/>
        <v>0</v>
      </c>
    </row>
    <row r="1046" spans="1:21" ht="14.25">
      <c r="B1046" s="97" t="s">
        <v>19</v>
      </c>
      <c r="C1046" s="117" t="s">
        <v>1469</v>
      </c>
      <c r="D1046" s="96" t="s">
        <v>1470</v>
      </c>
      <c r="E1046" s="128"/>
      <c r="F1046" s="127" t="s">
        <v>1471</v>
      </c>
      <c r="G1046" s="125" t="s">
        <v>1472</v>
      </c>
      <c r="H1046" s="50">
        <v>3.42</v>
      </c>
      <c r="I1046" s="43" t="s">
        <v>24</v>
      </c>
      <c r="J1046" s="101">
        <f>H1046/M1047</f>
        <v>8.5499999999999993E-2</v>
      </c>
      <c r="K1046" s="50">
        <v>1</v>
      </c>
      <c r="L1046" s="50">
        <v>1</v>
      </c>
      <c r="M1046" s="50">
        <f t="shared" si="172"/>
        <v>1</v>
      </c>
      <c r="P1046" s="109">
        <v>0</v>
      </c>
      <c r="S1046" s="32">
        <f t="shared" si="169"/>
        <v>0</v>
      </c>
      <c r="T1046" s="40">
        <f t="shared" si="170"/>
        <v>0</v>
      </c>
      <c r="U1046" s="41">
        <f t="shared" si="171"/>
        <v>0</v>
      </c>
    </row>
    <row r="1047" spans="1:21" ht="14.25">
      <c r="B1047" s="97" t="s">
        <v>19</v>
      </c>
      <c r="C1047" s="117" t="s">
        <v>1469</v>
      </c>
      <c r="D1047" s="96" t="s">
        <v>1470</v>
      </c>
      <c r="E1047" s="128"/>
      <c r="F1047" s="127" t="s">
        <v>1471</v>
      </c>
      <c r="G1047" s="125" t="s">
        <v>1473</v>
      </c>
      <c r="H1047" s="50">
        <v>0.06</v>
      </c>
      <c r="I1047" s="43" t="s">
        <v>147</v>
      </c>
      <c r="J1047" s="101">
        <f>H1047</f>
        <v>0.06</v>
      </c>
      <c r="K1047" s="50">
        <v>1</v>
      </c>
      <c r="L1047" s="50">
        <v>40</v>
      </c>
      <c r="M1047" s="50">
        <f t="shared" si="172"/>
        <v>40</v>
      </c>
      <c r="P1047" s="109">
        <v>0</v>
      </c>
      <c r="S1047" s="32">
        <f t="shared" si="169"/>
        <v>0</v>
      </c>
      <c r="T1047" s="40">
        <f t="shared" si="170"/>
        <v>0</v>
      </c>
      <c r="U1047" s="41">
        <f t="shared" si="171"/>
        <v>0</v>
      </c>
    </row>
    <row r="1048" spans="1:21" ht="14.25">
      <c r="B1048" s="97" t="s">
        <v>19</v>
      </c>
      <c r="C1048" s="117" t="s">
        <v>1469</v>
      </c>
      <c r="D1048" s="96" t="s">
        <v>1470</v>
      </c>
      <c r="E1048" s="128"/>
      <c r="F1048" s="127" t="s">
        <v>1471</v>
      </c>
      <c r="G1048" s="105" t="s">
        <v>1474</v>
      </c>
      <c r="H1048" s="35"/>
      <c r="I1048" s="35" t="s">
        <v>30</v>
      </c>
      <c r="K1048" s="50">
        <v>25</v>
      </c>
      <c r="L1048" s="50">
        <v>40</v>
      </c>
      <c r="M1048" s="50">
        <f t="shared" si="172"/>
        <v>1000</v>
      </c>
      <c r="P1048" s="109">
        <v>0</v>
      </c>
      <c r="S1048" s="32">
        <f t="shared" si="169"/>
        <v>0</v>
      </c>
      <c r="T1048" s="40">
        <f t="shared" si="170"/>
        <v>0</v>
      </c>
      <c r="U1048" s="41">
        <f t="shared" si="171"/>
        <v>0</v>
      </c>
    </row>
    <row r="1049" spans="1:21" ht="14.25">
      <c r="B1049" s="97" t="s">
        <v>19</v>
      </c>
      <c r="C1049" s="117" t="s">
        <v>1469</v>
      </c>
      <c r="D1049" s="96" t="s">
        <v>1470</v>
      </c>
      <c r="E1049" s="128"/>
      <c r="F1049" s="127" t="s">
        <v>1471</v>
      </c>
      <c r="G1049" s="105" t="s">
        <v>1475</v>
      </c>
      <c r="H1049" s="35"/>
      <c r="I1049" s="35" t="s">
        <v>30</v>
      </c>
      <c r="K1049" s="50">
        <v>25</v>
      </c>
      <c r="L1049" s="50">
        <v>40</v>
      </c>
      <c r="M1049" s="50">
        <f t="shared" si="172"/>
        <v>1000</v>
      </c>
      <c r="P1049" s="109">
        <v>0</v>
      </c>
      <c r="S1049" s="32">
        <f t="shared" si="169"/>
        <v>0</v>
      </c>
      <c r="T1049" s="40">
        <f t="shared" si="170"/>
        <v>0</v>
      </c>
      <c r="U1049" s="41">
        <f t="shared" si="171"/>
        <v>0</v>
      </c>
    </row>
    <row r="1050" spans="1:21" ht="14.25">
      <c r="B1050" s="97" t="s">
        <v>19</v>
      </c>
      <c r="C1050" s="117" t="s">
        <v>1469</v>
      </c>
      <c r="D1050" s="96" t="s">
        <v>1470</v>
      </c>
      <c r="E1050" s="128"/>
      <c r="F1050" s="127" t="s">
        <v>1471</v>
      </c>
      <c r="G1050" s="105" t="s">
        <v>1476</v>
      </c>
      <c r="H1050" s="35"/>
      <c r="I1050" s="35" t="s">
        <v>30</v>
      </c>
      <c r="K1050" s="50">
        <v>25</v>
      </c>
      <c r="L1050" s="50">
        <v>40</v>
      </c>
      <c r="M1050" s="50">
        <f t="shared" si="172"/>
        <v>1000</v>
      </c>
      <c r="P1050" s="109">
        <v>0</v>
      </c>
      <c r="S1050" s="32">
        <f t="shared" si="169"/>
        <v>0</v>
      </c>
      <c r="T1050" s="40">
        <f t="shared" si="170"/>
        <v>0</v>
      </c>
      <c r="U1050" s="41">
        <f t="shared" si="171"/>
        <v>0</v>
      </c>
    </row>
    <row r="1051" spans="1:21" ht="14.25">
      <c r="B1051" s="97" t="s">
        <v>19</v>
      </c>
      <c r="C1051" s="117" t="s">
        <v>1469</v>
      </c>
      <c r="D1051" s="96" t="s">
        <v>1470</v>
      </c>
      <c r="E1051" s="128"/>
      <c r="F1051" s="127" t="s">
        <v>1471</v>
      </c>
      <c r="G1051" s="105" t="s">
        <v>1477</v>
      </c>
      <c r="H1051" s="35"/>
      <c r="I1051" s="35" t="s">
        <v>30</v>
      </c>
      <c r="K1051" s="50">
        <v>25</v>
      </c>
      <c r="L1051" s="50">
        <v>40</v>
      </c>
      <c r="M1051" s="50">
        <f t="shared" si="172"/>
        <v>1000</v>
      </c>
      <c r="P1051" s="109">
        <v>0</v>
      </c>
      <c r="S1051" s="32">
        <f t="shared" si="169"/>
        <v>0</v>
      </c>
      <c r="T1051" s="40">
        <f t="shared" si="170"/>
        <v>0</v>
      </c>
      <c r="U1051" s="41">
        <f t="shared" si="171"/>
        <v>0</v>
      </c>
    </row>
    <row r="1052" spans="1:21" ht="14.25">
      <c r="G1052" s="97" t="s">
        <v>1478</v>
      </c>
      <c r="H1052" s="50">
        <v>4.5</v>
      </c>
      <c r="I1052" s="43" t="s">
        <v>24</v>
      </c>
      <c r="J1052" s="101">
        <f>H1052/40</f>
        <v>0.1125</v>
      </c>
      <c r="M1052" s="50">
        <f t="shared" si="172"/>
        <v>0</v>
      </c>
      <c r="P1052" s="109">
        <v>0</v>
      </c>
      <c r="S1052" s="32">
        <f t="shared" si="169"/>
        <v>0</v>
      </c>
      <c r="T1052" s="40">
        <f t="shared" si="170"/>
        <v>0</v>
      </c>
      <c r="U1052" s="41">
        <f t="shared" si="171"/>
        <v>0</v>
      </c>
    </row>
    <row r="1053" spans="1:21" ht="14.25">
      <c r="G1053" s="97" t="s">
        <v>1479</v>
      </c>
      <c r="H1053" s="50">
        <v>0.31</v>
      </c>
      <c r="I1053" s="43" t="s">
        <v>29</v>
      </c>
      <c r="J1053" s="101">
        <f>H1053</f>
        <v>0.31</v>
      </c>
      <c r="M1053" s="50">
        <f t="shared" si="172"/>
        <v>0</v>
      </c>
      <c r="P1053" s="109">
        <v>0</v>
      </c>
      <c r="S1053" s="32">
        <f t="shared" si="169"/>
        <v>0</v>
      </c>
      <c r="T1053" s="40">
        <f t="shared" si="170"/>
        <v>0</v>
      </c>
      <c r="U1053" s="41">
        <f t="shared" si="171"/>
        <v>0</v>
      </c>
    </row>
    <row r="1054" spans="1:21" ht="14.25">
      <c r="A1054" s="100" t="s">
        <v>54</v>
      </c>
      <c r="B1054" s="97" t="s">
        <v>55</v>
      </c>
      <c r="C1054" s="50">
        <v>1228</v>
      </c>
      <c r="D1054" s="169" t="s">
        <v>1480</v>
      </c>
      <c r="F1054" s="97" t="s">
        <v>1481</v>
      </c>
      <c r="G1054" s="97" t="s">
        <v>1482</v>
      </c>
      <c r="H1054" s="50">
        <v>5.55</v>
      </c>
      <c r="I1054" s="43" t="s">
        <v>24</v>
      </c>
      <c r="J1054" s="101">
        <f>H1054/M1057</f>
        <v>2.3125E-2</v>
      </c>
      <c r="K1054" s="50">
        <v>1</v>
      </c>
      <c r="L1054" s="50">
        <v>1</v>
      </c>
      <c r="M1054" s="50">
        <f t="shared" si="172"/>
        <v>1</v>
      </c>
      <c r="P1054" s="109">
        <v>0</v>
      </c>
      <c r="S1054" s="32">
        <f t="shared" si="169"/>
        <v>0</v>
      </c>
      <c r="T1054" s="40">
        <f t="shared" si="170"/>
        <v>0</v>
      </c>
      <c r="U1054" s="41">
        <f t="shared" si="171"/>
        <v>0</v>
      </c>
    </row>
    <row r="1055" spans="1:21" ht="14.25">
      <c r="A1055" s="100" t="s">
        <v>54</v>
      </c>
      <c r="B1055" s="97" t="s">
        <v>55</v>
      </c>
      <c r="C1055" s="50">
        <v>1228</v>
      </c>
      <c r="D1055" s="167"/>
      <c r="F1055" s="97" t="s">
        <v>1481</v>
      </c>
      <c r="G1055" s="97" t="s">
        <v>1483</v>
      </c>
      <c r="H1055" s="50">
        <v>3.5000000000000003E-2</v>
      </c>
      <c r="I1055" s="43" t="s">
        <v>24</v>
      </c>
      <c r="J1055" s="101">
        <f>H1055/K1057</f>
        <v>3.5000000000000005E-3</v>
      </c>
      <c r="K1055" s="50">
        <v>1</v>
      </c>
      <c r="L1055" s="50">
        <v>24</v>
      </c>
      <c r="M1055" s="50">
        <f t="shared" si="172"/>
        <v>24</v>
      </c>
      <c r="P1055" s="109">
        <v>0</v>
      </c>
      <c r="S1055" s="32">
        <f t="shared" si="169"/>
        <v>0</v>
      </c>
      <c r="T1055" s="40">
        <f t="shared" si="170"/>
        <v>0</v>
      </c>
      <c r="U1055" s="41">
        <f t="shared" si="171"/>
        <v>0</v>
      </c>
    </row>
    <row r="1056" spans="1:21" ht="14.25">
      <c r="A1056" s="100" t="s">
        <v>54</v>
      </c>
      <c r="B1056" s="97" t="s">
        <v>55</v>
      </c>
      <c r="C1056" s="50">
        <v>1228</v>
      </c>
      <c r="D1056" s="167"/>
      <c r="F1056" s="97" t="s">
        <v>1481</v>
      </c>
      <c r="G1056" s="97" t="s">
        <v>1484</v>
      </c>
      <c r="H1056" s="50">
        <v>0.15</v>
      </c>
      <c r="I1056" s="43" t="s">
        <v>62</v>
      </c>
      <c r="J1056" s="101">
        <f>H1056/K1057</f>
        <v>1.4999999999999999E-2</v>
      </c>
      <c r="K1056" s="50">
        <v>1</v>
      </c>
      <c r="L1056" s="50">
        <v>24</v>
      </c>
      <c r="M1056" s="50">
        <f t="shared" si="172"/>
        <v>24</v>
      </c>
      <c r="P1056" s="109">
        <v>0</v>
      </c>
      <c r="S1056" s="32">
        <f t="shared" si="169"/>
        <v>0</v>
      </c>
      <c r="T1056" s="40">
        <f t="shared" si="170"/>
        <v>0</v>
      </c>
      <c r="U1056" s="41">
        <f t="shared" si="171"/>
        <v>0</v>
      </c>
    </row>
    <row r="1057" spans="1:21" ht="14.25">
      <c r="A1057" s="100" t="s">
        <v>54</v>
      </c>
      <c r="B1057" s="97" t="s">
        <v>55</v>
      </c>
      <c r="C1057" s="50">
        <v>1228</v>
      </c>
      <c r="D1057" s="167"/>
      <c r="F1057" s="97" t="s">
        <v>1481</v>
      </c>
      <c r="G1057" s="97" t="s">
        <v>1485</v>
      </c>
      <c r="H1057" s="50">
        <v>0.115</v>
      </c>
      <c r="I1057" s="43" t="s">
        <v>27</v>
      </c>
      <c r="J1057" s="101">
        <f>H1057</f>
        <v>0.115</v>
      </c>
      <c r="K1057" s="50">
        <v>10</v>
      </c>
      <c r="L1057" s="50">
        <v>24</v>
      </c>
      <c r="M1057" s="50">
        <f t="shared" si="172"/>
        <v>240</v>
      </c>
      <c r="P1057" s="109">
        <v>0</v>
      </c>
      <c r="S1057" s="32">
        <f t="shared" si="169"/>
        <v>0</v>
      </c>
      <c r="T1057" s="40">
        <f t="shared" si="170"/>
        <v>0</v>
      </c>
      <c r="U1057" s="41">
        <f t="shared" si="171"/>
        <v>0</v>
      </c>
    </row>
    <row r="1058" spans="1:21" ht="14.25">
      <c r="A1058" s="100" t="s">
        <v>54</v>
      </c>
      <c r="B1058" s="97" t="s">
        <v>55</v>
      </c>
      <c r="C1058" s="50">
        <v>1228</v>
      </c>
      <c r="D1058" s="168"/>
      <c r="F1058" s="97" t="s">
        <v>1481</v>
      </c>
      <c r="G1058" s="97" t="s">
        <v>1486</v>
      </c>
      <c r="K1058" s="50">
        <v>10</v>
      </c>
      <c r="L1058" s="50">
        <v>24</v>
      </c>
      <c r="M1058" s="50">
        <f t="shared" si="172"/>
        <v>240</v>
      </c>
      <c r="P1058" s="109">
        <v>0</v>
      </c>
      <c r="S1058" s="32">
        <f t="shared" si="169"/>
        <v>0</v>
      </c>
      <c r="T1058" s="40">
        <f t="shared" si="170"/>
        <v>0</v>
      </c>
      <c r="U1058" s="41">
        <f t="shared" si="171"/>
        <v>0</v>
      </c>
    </row>
    <row r="1059" spans="1:21" ht="14.25">
      <c r="A1059" s="100" t="s">
        <v>54</v>
      </c>
      <c r="B1059" s="97" t="s">
        <v>55</v>
      </c>
      <c r="C1059" s="50">
        <v>1143</v>
      </c>
      <c r="D1059" s="169" t="s">
        <v>1487</v>
      </c>
      <c r="F1059" s="97" t="s">
        <v>1488</v>
      </c>
      <c r="G1059" s="97" t="s">
        <v>1489</v>
      </c>
      <c r="H1059" s="53">
        <v>6.43</v>
      </c>
      <c r="I1059" s="43" t="s">
        <v>24</v>
      </c>
      <c r="J1059" s="101">
        <f>H1059/M1061</f>
        <v>5.358333333333333E-2</v>
      </c>
      <c r="K1059" s="50">
        <v>1</v>
      </c>
      <c r="L1059" s="50">
        <v>1</v>
      </c>
      <c r="M1059" s="50">
        <f t="shared" si="172"/>
        <v>1</v>
      </c>
      <c r="P1059" s="109">
        <v>69</v>
      </c>
      <c r="S1059" s="32">
        <f t="shared" si="169"/>
        <v>0</v>
      </c>
      <c r="T1059" s="40">
        <f t="shared" si="170"/>
        <v>0</v>
      </c>
      <c r="U1059" s="41">
        <f t="shared" si="171"/>
        <v>69</v>
      </c>
    </row>
    <row r="1060" spans="1:21" ht="14.25">
      <c r="A1060" s="100" t="s">
        <v>54</v>
      </c>
      <c r="B1060" s="97" t="s">
        <v>55</v>
      </c>
      <c r="C1060" s="50">
        <v>1143</v>
      </c>
      <c r="D1060" s="167"/>
      <c r="F1060" s="97" t="s">
        <v>1488</v>
      </c>
      <c r="G1060" s="97" t="s">
        <v>1490</v>
      </c>
      <c r="H1060" s="50">
        <v>0.8</v>
      </c>
      <c r="I1060" s="43" t="s">
        <v>24</v>
      </c>
      <c r="J1060" s="101">
        <f>H1060/K1061</f>
        <v>0.08</v>
      </c>
      <c r="K1060" s="50">
        <v>1</v>
      </c>
      <c r="L1060" s="50">
        <v>12</v>
      </c>
      <c r="M1060" s="50">
        <f t="shared" si="172"/>
        <v>12</v>
      </c>
      <c r="P1060" s="109">
        <v>828</v>
      </c>
      <c r="S1060" s="32">
        <f t="shared" si="169"/>
        <v>0</v>
      </c>
      <c r="T1060" s="40">
        <f t="shared" si="170"/>
        <v>0</v>
      </c>
      <c r="U1060" s="41">
        <f t="shared" si="171"/>
        <v>828</v>
      </c>
    </row>
    <row r="1061" spans="1:21" ht="14.25">
      <c r="A1061" s="100" t="s">
        <v>54</v>
      </c>
      <c r="B1061" s="97" t="s">
        <v>55</v>
      </c>
      <c r="C1061" s="50">
        <v>1143</v>
      </c>
      <c r="D1061" s="167"/>
      <c r="F1061" s="97" t="s">
        <v>1488</v>
      </c>
      <c r="G1061" s="97" t="s">
        <v>1491</v>
      </c>
      <c r="H1061" s="50">
        <v>0.125</v>
      </c>
      <c r="I1061" s="43" t="s">
        <v>493</v>
      </c>
      <c r="J1061" s="101">
        <f>H1061</f>
        <v>0.125</v>
      </c>
      <c r="K1061" s="50">
        <v>10</v>
      </c>
      <c r="L1061" s="50">
        <v>12</v>
      </c>
      <c r="M1061" s="50">
        <f t="shared" si="172"/>
        <v>120</v>
      </c>
      <c r="P1061" s="109">
        <v>8280</v>
      </c>
      <c r="S1061" s="32">
        <f t="shared" si="169"/>
        <v>0</v>
      </c>
      <c r="T1061" s="40">
        <f t="shared" si="170"/>
        <v>0</v>
      </c>
      <c r="U1061" s="41">
        <f t="shared" si="171"/>
        <v>8280</v>
      </c>
    </row>
    <row r="1062" spans="1:21" ht="14.25">
      <c r="A1062" s="100" t="s">
        <v>54</v>
      </c>
      <c r="B1062" s="97" t="s">
        <v>55</v>
      </c>
      <c r="C1062" s="50">
        <v>1143</v>
      </c>
      <c r="D1062" s="168"/>
      <c r="F1062" s="97" t="s">
        <v>1488</v>
      </c>
      <c r="G1062" s="97" t="s">
        <v>1492</v>
      </c>
      <c r="H1062" s="50">
        <v>5.8999999999999997E-2</v>
      </c>
      <c r="I1062" s="43" t="s">
        <v>310</v>
      </c>
      <c r="J1062" s="101">
        <f>H1062*4</f>
        <v>0.23599999999999999</v>
      </c>
      <c r="K1062" s="50">
        <v>40</v>
      </c>
      <c r="L1062" s="50">
        <v>12</v>
      </c>
      <c r="M1062" s="50">
        <f t="shared" si="172"/>
        <v>480</v>
      </c>
      <c r="P1062" s="109">
        <v>0</v>
      </c>
      <c r="S1062" s="32">
        <f t="shared" si="169"/>
        <v>0</v>
      </c>
      <c r="T1062" s="40">
        <f t="shared" si="170"/>
        <v>0</v>
      </c>
      <c r="U1062" s="41">
        <f t="shared" si="171"/>
        <v>0</v>
      </c>
    </row>
    <row r="1063" spans="1:21" ht="14.25">
      <c r="B1063" s="97" t="s">
        <v>55</v>
      </c>
      <c r="C1063" s="50">
        <v>1018</v>
      </c>
      <c r="D1063" s="169" t="s">
        <v>1493</v>
      </c>
      <c r="F1063" s="130" t="s">
        <v>1494</v>
      </c>
      <c r="G1063" s="97" t="s">
        <v>1495</v>
      </c>
      <c r="H1063" s="50">
        <v>5.5</v>
      </c>
      <c r="I1063" s="43" t="s">
        <v>1496</v>
      </c>
      <c r="J1063" s="101">
        <f>H1063/2000</f>
        <v>2.7499999999999998E-3</v>
      </c>
      <c r="K1063" s="50">
        <v>1</v>
      </c>
      <c r="L1063" s="50">
        <v>1</v>
      </c>
      <c r="M1063" s="50">
        <f t="shared" si="172"/>
        <v>1</v>
      </c>
      <c r="P1063" s="109">
        <v>600</v>
      </c>
      <c r="S1063" s="32">
        <f t="shared" si="169"/>
        <v>0</v>
      </c>
      <c r="T1063" s="40">
        <f t="shared" si="170"/>
        <v>0</v>
      </c>
      <c r="U1063" s="41">
        <f t="shared" si="171"/>
        <v>600</v>
      </c>
    </row>
    <row r="1064" spans="1:21" ht="14.25">
      <c r="B1064" s="97" t="s">
        <v>55</v>
      </c>
      <c r="C1064" s="50">
        <v>1018</v>
      </c>
      <c r="D1064" s="168"/>
      <c r="F1064" s="130" t="s">
        <v>1494</v>
      </c>
      <c r="G1064" s="97" t="s">
        <v>1497</v>
      </c>
      <c r="H1064" s="50">
        <v>0.18</v>
      </c>
      <c r="I1064" s="43" t="s">
        <v>27</v>
      </c>
      <c r="J1064" s="101">
        <f>H1064/100</f>
        <v>1.8E-3</v>
      </c>
      <c r="K1064" s="50">
        <v>1</v>
      </c>
      <c r="L1064" s="50">
        <v>20</v>
      </c>
      <c r="M1064" s="50">
        <f t="shared" si="172"/>
        <v>20</v>
      </c>
      <c r="P1064" s="109">
        <v>50540</v>
      </c>
      <c r="S1064" s="32">
        <f t="shared" si="169"/>
        <v>0</v>
      </c>
      <c r="T1064" s="40">
        <f t="shared" si="170"/>
        <v>0</v>
      </c>
      <c r="U1064" s="41">
        <f t="shared" si="171"/>
        <v>50540</v>
      </c>
    </row>
    <row r="1065" spans="1:21" ht="14.25">
      <c r="A1065" s="100" t="s">
        <v>54</v>
      </c>
      <c r="B1065" s="97" t="s">
        <v>55</v>
      </c>
      <c r="C1065" s="50">
        <v>6157</v>
      </c>
      <c r="D1065" s="169" t="s">
        <v>1498</v>
      </c>
      <c r="F1065" s="97" t="s">
        <v>1499</v>
      </c>
      <c r="G1065" s="97" t="s">
        <v>1500</v>
      </c>
      <c r="H1065" s="50">
        <v>10.43</v>
      </c>
      <c r="I1065" s="43" t="s">
        <v>24</v>
      </c>
      <c r="J1065" s="101">
        <f>H1065/M1069</f>
        <v>6.5187499999999995E-2</v>
      </c>
      <c r="K1065" s="50">
        <v>1</v>
      </c>
      <c r="L1065" s="50">
        <v>1</v>
      </c>
      <c r="M1065" s="50">
        <f t="shared" si="172"/>
        <v>1</v>
      </c>
      <c r="P1065" s="109">
        <v>63</v>
      </c>
      <c r="S1065" s="32">
        <f t="shared" si="169"/>
        <v>0</v>
      </c>
      <c r="T1065" s="40">
        <f t="shared" si="170"/>
        <v>0</v>
      </c>
      <c r="U1065" s="41">
        <f t="shared" si="171"/>
        <v>63</v>
      </c>
    </row>
    <row r="1066" spans="1:21" ht="14.25">
      <c r="A1066" s="100" t="s">
        <v>54</v>
      </c>
      <c r="B1066" s="97" t="s">
        <v>55</v>
      </c>
      <c r="C1066" s="50">
        <v>6157</v>
      </c>
      <c r="D1066" s="167"/>
      <c r="F1066" s="97" t="s">
        <v>1499</v>
      </c>
      <c r="G1066" s="97" t="s">
        <v>1501</v>
      </c>
      <c r="H1066" s="50">
        <v>3.5000000000000003E-2</v>
      </c>
      <c r="I1066" s="43" t="s">
        <v>24</v>
      </c>
      <c r="J1066" s="101">
        <f>H1066/K1068</f>
        <v>4.3750000000000004E-3</v>
      </c>
      <c r="K1066" s="50">
        <v>1</v>
      </c>
      <c r="L1066" s="50">
        <v>20</v>
      </c>
      <c r="M1066" s="50">
        <f t="shared" si="172"/>
        <v>20</v>
      </c>
      <c r="P1066" s="109">
        <v>614</v>
      </c>
      <c r="S1066" s="32">
        <f t="shared" si="169"/>
        <v>0</v>
      </c>
      <c r="T1066" s="40">
        <f t="shared" si="170"/>
        <v>0</v>
      </c>
      <c r="U1066" s="41">
        <f t="shared" si="171"/>
        <v>614</v>
      </c>
    </row>
    <row r="1067" spans="1:21" ht="14.25">
      <c r="A1067" s="100" t="s">
        <v>54</v>
      </c>
      <c r="B1067" s="97" t="s">
        <v>55</v>
      </c>
      <c r="C1067" s="50">
        <v>6157</v>
      </c>
      <c r="D1067" s="167"/>
      <c r="F1067" s="97" t="s">
        <v>1499</v>
      </c>
      <c r="G1067" s="97" t="s">
        <v>1502</v>
      </c>
      <c r="H1067" s="50">
        <v>0.14499999999999999</v>
      </c>
      <c r="I1067" s="43" t="s">
        <v>62</v>
      </c>
      <c r="J1067" s="101">
        <f>H1067/K1068</f>
        <v>1.8124999999999999E-2</v>
      </c>
      <c r="K1067" s="50">
        <v>1</v>
      </c>
      <c r="L1067" s="50">
        <v>20</v>
      </c>
      <c r="M1067" s="50">
        <f t="shared" si="172"/>
        <v>20</v>
      </c>
      <c r="P1067" s="109">
        <v>1523</v>
      </c>
      <c r="S1067" s="32">
        <f t="shared" si="169"/>
        <v>0</v>
      </c>
      <c r="T1067" s="40">
        <f t="shared" si="170"/>
        <v>0</v>
      </c>
      <c r="U1067" s="41">
        <f t="shared" si="171"/>
        <v>1523</v>
      </c>
    </row>
    <row r="1068" spans="1:21" ht="14.25">
      <c r="A1068" s="100" t="s">
        <v>54</v>
      </c>
      <c r="B1068" s="97" t="s">
        <v>55</v>
      </c>
      <c r="C1068" s="50">
        <v>6157</v>
      </c>
      <c r="D1068" s="167"/>
      <c r="F1068" s="97" t="s">
        <v>1499</v>
      </c>
      <c r="G1068" s="97" t="s">
        <v>1503</v>
      </c>
      <c r="H1068" s="50">
        <v>0.11</v>
      </c>
      <c r="I1068" s="43" t="s">
        <v>27</v>
      </c>
      <c r="J1068" s="101">
        <f>H1068</f>
        <v>0.11</v>
      </c>
      <c r="K1068" s="50">
        <v>8</v>
      </c>
      <c r="L1068" s="50">
        <v>20</v>
      </c>
      <c r="M1068" s="50">
        <f t="shared" si="172"/>
        <v>160</v>
      </c>
      <c r="P1068" s="109">
        <v>6000</v>
      </c>
      <c r="S1068" s="32">
        <f t="shared" si="169"/>
        <v>0</v>
      </c>
      <c r="T1068" s="40">
        <f t="shared" si="170"/>
        <v>0</v>
      </c>
      <c r="U1068" s="41">
        <f t="shared" si="171"/>
        <v>6000</v>
      </c>
    </row>
    <row r="1069" spans="1:21" ht="14.25">
      <c r="A1069" s="100" t="s">
        <v>54</v>
      </c>
      <c r="B1069" s="97" t="s">
        <v>55</v>
      </c>
      <c r="C1069" s="50">
        <v>6157</v>
      </c>
      <c r="D1069" s="168"/>
      <c r="F1069" s="97" t="s">
        <v>1499</v>
      </c>
      <c r="G1069" s="97" t="s">
        <v>1504</v>
      </c>
      <c r="K1069" s="50">
        <v>8</v>
      </c>
      <c r="L1069" s="50">
        <v>20</v>
      </c>
      <c r="M1069" s="50">
        <f t="shared" si="172"/>
        <v>160</v>
      </c>
      <c r="P1069" s="109">
        <v>0</v>
      </c>
      <c r="S1069" s="32">
        <f t="shared" si="169"/>
        <v>0</v>
      </c>
      <c r="T1069" s="40">
        <f t="shared" si="170"/>
        <v>0</v>
      </c>
      <c r="U1069" s="41">
        <f t="shared" si="171"/>
        <v>0</v>
      </c>
    </row>
    <row r="1070" spans="1:21" ht="14.25">
      <c r="A1070" s="100" t="s">
        <v>196</v>
      </c>
      <c r="B1070" s="97" t="s">
        <v>55</v>
      </c>
      <c r="C1070" s="50">
        <v>6664</v>
      </c>
      <c r="D1070" s="169" t="s">
        <v>1505</v>
      </c>
      <c r="F1070" s="97" t="s">
        <v>1506</v>
      </c>
      <c r="G1070" s="97" t="s">
        <v>1507</v>
      </c>
      <c r="H1070" s="50">
        <v>4</v>
      </c>
      <c r="I1070" s="43" t="s">
        <v>24</v>
      </c>
      <c r="J1070" s="101">
        <f>H1070/M1071</f>
        <v>8.3333333333333329E-2</v>
      </c>
      <c r="K1070" s="50">
        <v>1</v>
      </c>
      <c r="L1070" s="50">
        <v>1</v>
      </c>
      <c r="M1070" s="50">
        <f t="shared" si="172"/>
        <v>1</v>
      </c>
      <c r="P1070" s="109">
        <v>811</v>
      </c>
      <c r="S1070" s="32">
        <f t="shared" si="169"/>
        <v>0</v>
      </c>
      <c r="T1070" s="40">
        <f t="shared" si="170"/>
        <v>0</v>
      </c>
      <c r="U1070" s="41">
        <f t="shared" si="171"/>
        <v>811</v>
      </c>
    </row>
    <row r="1071" spans="1:21" ht="14.25">
      <c r="A1071" s="100" t="s">
        <v>196</v>
      </c>
      <c r="B1071" s="97" t="s">
        <v>55</v>
      </c>
      <c r="C1071" s="50">
        <v>6664</v>
      </c>
      <c r="D1071" s="167"/>
      <c r="F1071" s="97" t="s">
        <v>1506</v>
      </c>
      <c r="G1071" s="97" t="s">
        <v>1508</v>
      </c>
      <c r="H1071" s="50">
        <v>0.12</v>
      </c>
      <c r="I1071" s="43" t="s">
        <v>27</v>
      </c>
      <c r="J1071" s="101">
        <f>H1071</f>
        <v>0.12</v>
      </c>
      <c r="K1071" s="50">
        <v>48</v>
      </c>
      <c r="L1071" s="50">
        <v>1</v>
      </c>
      <c r="M1071" s="50">
        <f t="shared" si="172"/>
        <v>48</v>
      </c>
      <c r="P1071" s="109">
        <v>68000</v>
      </c>
      <c r="S1071" s="32">
        <f t="shared" si="169"/>
        <v>0</v>
      </c>
      <c r="T1071" s="40">
        <f t="shared" si="170"/>
        <v>0</v>
      </c>
      <c r="U1071" s="41">
        <f t="shared" si="171"/>
        <v>68000</v>
      </c>
    </row>
    <row r="1072" spans="1:21" ht="14.25">
      <c r="A1072" s="100" t="s">
        <v>196</v>
      </c>
      <c r="B1072" s="97" t="s">
        <v>55</v>
      </c>
      <c r="C1072" s="50">
        <v>6664</v>
      </c>
      <c r="D1072" s="168"/>
      <c r="F1072" s="97" t="s">
        <v>1506</v>
      </c>
      <c r="G1072" s="97" t="s">
        <v>1509</v>
      </c>
      <c r="P1072" s="109">
        <v>0</v>
      </c>
      <c r="S1072" s="32">
        <f t="shared" si="169"/>
        <v>0</v>
      </c>
      <c r="T1072" s="40">
        <f t="shared" si="170"/>
        <v>0</v>
      </c>
      <c r="U1072" s="41">
        <f t="shared" si="171"/>
        <v>0</v>
      </c>
    </row>
    <row r="1073" spans="1:21" ht="14.25">
      <c r="A1073" s="100" t="s">
        <v>54</v>
      </c>
      <c r="C1073" s="50">
        <v>5338</v>
      </c>
      <c r="D1073" s="169" t="s">
        <v>1510</v>
      </c>
      <c r="G1073" s="97" t="s">
        <v>1067</v>
      </c>
      <c r="H1073" s="50">
        <v>6.67</v>
      </c>
      <c r="I1073" s="43" t="s">
        <v>24</v>
      </c>
      <c r="J1073" s="101">
        <f>H1073/M1075</f>
        <v>3.7055555555555557E-2</v>
      </c>
      <c r="K1073" s="50">
        <v>1</v>
      </c>
      <c r="L1073" s="50">
        <v>1</v>
      </c>
      <c r="M1073" s="50">
        <f t="shared" ref="M1073:M1134" si="173">K1073*L1073</f>
        <v>1</v>
      </c>
      <c r="P1073" s="109">
        <v>0</v>
      </c>
      <c r="S1073" s="32">
        <f t="shared" si="169"/>
        <v>0</v>
      </c>
      <c r="T1073" s="40">
        <f t="shared" si="170"/>
        <v>0</v>
      </c>
      <c r="U1073" s="41">
        <f t="shared" si="171"/>
        <v>0</v>
      </c>
    </row>
    <row r="1074" spans="1:21" ht="14.25">
      <c r="A1074" s="100" t="s">
        <v>54</v>
      </c>
      <c r="C1074" s="50">
        <v>5338</v>
      </c>
      <c r="D1074" s="167"/>
      <c r="G1074" s="97" t="s">
        <v>1266</v>
      </c>
      <c r="H1074" s="50">
        <v>3.5000000000000003E-2</v>
      </c>
      <c r="I1074" s="43" t="s">
        <v>24</v>
      </c>
      <c r="J1074" s="101">
        <f>H1074/K1075</f>
        <v>3.5000000000000005E-3</v>
      </c>
      <c r="K1074" s="50">
        <v>1</v>
      </c>
      <c r="L1074" s="50">
        <v>18</v>
      </c>
      <c r="M1074" s="50">
        <f t="shared" si="173"/>
        <v>18</v>
      </c>
      <c r="P1074" s="109">
        <v>0</v>
      </c>
      <c r="S1074" s="32">
        <f t="shared" si="169"/>
        <v>0</v>
      </c>
      <c r="T1074" s="40">
        <f t="shared" si="170"/>
        <v>0</v>
      </c>
      <c r="U1074" s="41">
        <f t="shared" si="171"/>
        <v>0</v>
      </c>
    </row>
    <row r="1075" spans="1:21" ht="14.25">
      <c r="A1075" s="100" t="s">
        <v>54</v>
      </c>
      <c r="C1075" s="50">
        <v>5338</v>
      </c>
      <c r="D1075" s="167"/>
      <c r="G1075" s="97" t="s">
        <v>1511</v>
      </c>
      <c r="H1075" s="50">
        <v>6.5000000000000002E-2</v>
      </c>
      <c r="I1075" s="43" t="s">
        <v>24</v>
      </c>
      <c r="J1075" s="101">
        <f t="shared" ref="J1075:J1078" si="174">H1075</f>
        <v>6.5000000000000002E-2</v>
      </c>
      <c r="K1075" s="50">
        <v>10</v>
      </c>
      <c r="L1075" s="50">
        <v>18</v>
      </c>
      <c r="M1075" s="50">
        <f t="shared" si="173"/>
        <v>180</v>
      </c>
      <c r="P1075" s="109">
        <v>0</v>
      </c>
      <c r="S1075" s="32">
        <f t="shared" si="169"/>
        <v>0</v>
      </c>
      <c r="T1075" s="40">
        <f t="shared" si="170"/>
        <v>0</v>
      </c>
      <c r="U1075" s="41">
        <f t="shared" si="171"/>
        <v>0</v>
      </c>
    </row>
    <row r="1076" spans="1:21" ht="14.25">
      <c r="A1076" s="100" t="s">
        <v>54</v>
      </c>
      <c r="C1076" s="50">
        <v>5338</v>
      </c>
      <c r="D1076" s="167"/>
      <c r="G1076" s="97" t="s">
        <v>1512</v>
      </c>
      <c r="H1076" s="50">
        <v>0.15</v>
      </c>
      <c r="I1076" s="43" t="s">
        <v>29</v>
      </c>
      <c r="J1076" s="101">
        <f>H1076/K1077</f>
        <v>1.4999999999999999E-2</v>
      </c>
      <c r="K1076" s="50">
        <v>1</v>
      </c>
      <c r="L1076" s="50">
        <v>18</v>
      </c>
      <c r="M1076" s="50">
        <f t="shared" si="173"/>
        <v>18</v>
      </c>
      <c r="P1076" s="109">
        <v>0</v>
      </c>
      <c r="S1076" s="32">
        <f t="shared" si="169"/>
        <v>0</v>
      </c>
      <c r="T1076" s="40">
        <f t="shared" si="170"/>
        <v>0</v>
      </c>
      <c r="U1076" s="41">
        <f t="shared" si="171"/>
        <v>0</v>
      </c>
    </row>
    <row r="1077" spans="1:21" ht="14.25">
      <c r="A1077" s="100" t="s">
        <v>54</v>
      </c>
      <c r="C1077" s="50">
        <v>5338</v>
      </c>
      <c r="D1077" s="167"/>
      <c r="G1077" s="97" t="s">
        <v>1330</v>
      </c>
      <c r="H1077" s="50">
        <v>7.4999999999999997E-2</v>
      </c>
      <c r="I1077" s="43" t="s">
        <v>493</v>
      </c>
      <c r="J1077" s="101">
        <f t="shared" si="174"/>
        <v>7.4999999999999997E-2</v>
      </c>
      <c r="K1077" s="50">
        <v>10</v>
      </c>
      <c r="L1077" s="50">
        <v>18</v>
      </c>
      <c r="M1077" s="50">
        <f t="shared" si="173"/>
        <v>180</v>
      </c>
      <c r="P1077" s="109">
        <v>200</v>
      </c>
      <c r="S1077" s="32">
        <f t="shared" si="169"/>
        <v>0</v>
      </c>
      <c r="T1077" s="40">
        <f t="shared" si="170"/>
        <v>0</v>
      </c>
      <c r="U1077" s="41">
        <f t="shared" si="171"/>
        <v>200</v>
      </c>
    </row>
    <row r="1078" spans="1:21" ht="14.25">
      <c r="A1078" s="100" t="s">
        <v>54</v>
      </c>
      <c r="C1078" s="50">
        <v>5338</v>
      </c>
      <c r="D1078" s="167"/>
      <c r="G1078" s="97" t="s">
        <v>1451</v>
      </c>
      <c r="H1078" s="50">
        <v>2.4</v>
      </c>
      <c r="I1078" s="43" t="s">
        <v>1513</v>
      </c>
      <c r="J1078" s="101">
        <f t="shared" si="174"/>
        <v>2.4</v>
      </c>
      <c r="K1078" s="50">
        <v>10</v>
      </c>
      <c r="L1078" s="50">
        <v>18</v>
      </c>
      <c r="M1078" s="50">
        <f t="shared" si="173"/>
        <v>180</v>
      </c>
      <c r="P1078" s="109">
        <v>0</v>
      </c>
      <c r="S1078" s="32">
        <f t="shared" si="169"/>
        <v>0</v>
      </c>
      <c r="T1078" s="40">
        <f t="shared" si="170"/>
        <v>0</v>
      </c>
      <c r="U1078" s="41">
        <f t="shared" si="171"/>
        <v>0</v>
      </c>
    </row>
    <row r="1079" spans="1:21" ht="14.25">
      <c r="A1079" s="100" t="s">
        <v>456</v>
      </c>
      <c r="B1079" s="97" t="s">
        <v>55</v>
      </c>
      <c r="C1079" s="50">
        <v>5663</v>
      </c>
      <c r="D1079" s="169" t="s">
        <v>1514</v>
      </c>
      <c r="F1079" s="97" t="s">
        <v>1515</v>
      </c>
      <c r="G1079" s="97" t="s">
        <v>1516</v>
      </c>
      <c r="H1079" s="50">
        <v>8.8699999999999992</v>
      </c>
      <c r="I1079" s="43" t="s">
        <v>24</v>
      </c>
      <c r="J1079" s="101">
        <f>H1079/M1081</f>
        <v>5.5437499999999994E-2</v>
      </c>
      <c r="K1079" s="50">
        <v>1</v>
      </c>
      <c r="L1079" s="50">
        <v>1</v>
      </c>
      <c r="M1079" s="50">
        <f t="shared" si="173"/>
        <v>1</v>
      </c>
      <c r="P1079" s="109">
        <v>109</v>
      </c>
      <c r="S1079" s="32">
        <f t="shared" si="169"/>
        <v>0</v>
      </c>
      <c r="T1079" s="40">
        <f t="shared" si="170"/>
        <v>0</v>
      </c>
      <c r="U1079" s="41">
        <f t="shared" si="171"/>
        <v>109</v>
      </c>
    </row>
    <row r="1080" spans="1:21" ht="14.25">
      <c r="A1080" s="100" t="s">
        <v>456</v>
      </c>
      <c r="B1080" s="97" t="s">
        <v>55</v>
      </c>
      <c r="C1080" s="50">
        <v>5663</v>
      </c>
      <c r="D1080" s="167"/>
      <c r="F1080" s="97" t="s">
        <v>1515</v>
      </c>
      <c r="G1080" s="97" t="s">
        <v>1517</v>
      </c>
      <c r="H1080" s="50">
        <v>0.18</v>
      </c>
      <c r="I1080" s="43" t="s">
        <v>62</v>
      </c>
      <c r="J1080" s="101">
        <f>H1080/K1081</f>
        <v>2.2499999999999999E-2</v>
      </c>
      <c r="K1080" s="50">
        <v>1</v>
      </c>
      <c r="L1080" s="50">
        <v>20</v>
      </c>
      <c r="M1080" s="50">
        <f t="shared" si="173"/>
        <v>20</v>
      </c>
      <c r="P1080" s="109">
        <v>1793</v>
      </c>
      <c r="S1080" s="32">
        <f t="shared" si="169"/>
        <v>0</v>
      </c>
      <c r="T1080" s="40">
        <f t="shared" si="170"/>
        <v>0</v>
      </c>
      <c r="U1080" s="41">
        <f t="shared" si="171"/>
        <v>1793</v>
      </c>
    </row>
    <row r="1081" spans="1:21" ht="14.25">
      <c r="A1081" s="100" t="s">
        <v>456</v>
      </c>
      <c r="B1081" s="97" t="s">
        <v>55</v>
      </c>
      <c r="C1081" s="50">
        <v>5663</v>
      </c>
      <c r="D1081" s="167"/>
      <c r="F1081" s="97" t="s">
        <v>1515</v>
      </c>
      <c r="G1081" s="97" t="s">
        <v>1518</v>
      </c>
      <c r="H1081" s="50">
        <v>0.11</v>
      </c>
      <c r="I1081" s="43" t="s">
        <v>27</v>
      </c>
      <c r="J1081" s="101">
        <f>H1081</f>
        <v>0.11</v>
      </c>
      <c r="K1081" s="50">
        <v>8</v>
      </c>
      <c r="L1081" s="50">
        <v>20</v>
      </c>
      <c r="M1081" s="50">
        <f t="shared" si="173"/>
        <v>160</v>
      </c>
      <c r="P1081" s="109">
        <v>22080</v>
      </c>
      <c r="S1081" s="32">
        <f t="shared" si="169"/>
        <v>0</v>
      </c>
      <c r="T1081" s="40">
        <f t="shared" si="170"/>
        <v>0</v>
      </c>
      <c r="U1081" s="41">
        <f t="shared" si="171"/>
        <v>22080</v>
      </c>
    </row>
    <row r="1082" spans="1:21" ht="14.25">
      <c r="A1082" s="100" t="s">
        <v>456</v>
      </c>
      <c r="B1082" s="97" t="s">
        <v>55</v>
      </c>
      <c r="C1082" s="50">
        <v>5663</v>
      </c>
      <c r="D1082" s="168"/>
      <c r="F1082" s="97" t="s">
        <v>1515</v>
      </c>
      <c r="G1082" s="97" t="s">
        <v>1519</v>
      </c>
      <c r="K1082" s="50">
        <v>8</v>
      </c>
      <c r="L1082" s="50">
        <v>20</v>
      </c>
      <c r="M1082" s="50">
        <f t="shared" si="173"/>
        <v>160</v>
      </c>
      <c r="P1082" s="109">
        <v>0</v>
      </c>
      <c r="S1082" s="32">
        <f t="shared" si="169"/>
        <v>0</v>
      </c>
      <c r="T1082" s="40">
        <f t="shared" si="170"/>
        <v>0</v>
      </c>
      <c r="U1082" s="41">
        <f t="shared" si="171"/>
        <v>0</v>
      </c>
    </row>
    <row r="1083" spans="1:21" ht="14.25">
      <c r="A1083" s="100" t="s">
        <v>456</v>
      </c>
      <c r="B1083" s="97" t="s">
        <v>55</v>
      </c>
      <c r="C1083" s="50">
        <v>25670</v>
      </c>
      <c r="D1083" s="177" t="s">
        <v>1520</v>
      </c>
      <c r="F1083" s="97" t="s">
        <v>1521</v>
      </c>
      <c r="G1083" s="97" t="s">
        <v>1522</v>
      </c>
      <c r="H1083" s="50">
        <v>9.7200000000000006</v>
      </c>
      <c r="I1083" s="43" t="s">
        <v>24</v>
      </c>
      <c r="J1083" s="101">
        <f>H1083/M1085</f>
        <v>0.10125000000000001</v>
      </c>
      <c r="K1083" s="50">
        <v>1</v>
      </c>
      <c r="L1083" s="50">
        <v>1</v>
      </c>
      <c r="M1083" s="50">
        <f t="shared" si="173"/>
        <v>1</v>
      </c>
      <c r="P1083" s="109">
        <v>300</v>
      </c>
      <c r="S1083" s="32">
        <f t="shared" si="169"/>
        <v>0</v>
      </c>
      <c r="T1083" s="40">
        <f t="shared" si="170"/>
        <v>0</v>
      </c>
      <c r="U1083" s="41">
        <f t="shared" si="171"/>
        <v>300</v>
      </c>
    </row>
    <row r="1084" spans="1:21" ht="14.25">
      <c r="A1084" s="100" t="s">
        <v>456</v>
      </c>
      <c r="B1084" s="97" t="s">
        <v>55</v>
      </c>
      <c r="C1084" s="50">
        <v>25670</v>
      </c>
      <c r="D1084" s="178"/>
      <c r="F1084" s="97" t="s">
        <v>1521</v>
      </c>
      <c r="G1084" s="97" t="s">
        <v>1523</v>
      </c>
      <c r="H1084" s="50">
        <v>0.26</v>
      </c>
      <c r="I1084" s="43" t="s">
        <v>62</v>
      </c>
      <c r="J1084" s="101">
        <f>H1084/K1085</f>
        <v>3.2500000000000001E-2</v>
      </c>
      <c r="K1084" s="50">
        <v>1</v>
      </c>
      <c r="L1084" s="50">
        <v>12</v>
      </c>
      <c r="M1084" s="50">
        <f t="shared" si="173"/>
        <v>12</v>
      </c>
      <c r="P1084" s="109">
        <v>16090</v>
      </c>
      <c r="S1084" s="32">
        <f t="shared" si="169"/>
        <v>0</v>
      </c>
      <c r="T1084" s="40">
        <f t="shared" si="170"/>
        <v>0</v>
      </c>
      <c r="U1084" s="41">
        <f t="shared" si="171"/>
        <v>16090</v>
      </c>
    </row>
    <row r="1085" spans="1:21" ht="14.25">
      <c r="A1085" s="100" t="s">
        <v>456</v>
      </c>
      <c r="B1085" s="97" t="s">
        <v>55</v>
      </c>
      <c r="C1085" s="50">
        <v>25670</v>
      </c>
      <c r="D1085" s="178"/>
      <c r="F1085" s="97" t="s">
        <v>1521</v>
      </c>
      <c r="G1085" s="97" t="s">
        <v>1524</v>
      </c>
      <c r="H1085" s="50">
        <v>0.12</v>
      </c>
      <c r="I1085" s="43" t="s">
        <v>27</v>
      </c>
      <c r="J1085" s="101">
        <f t="shared" ref="J1085:J1090" si="175">H1085</f>
        <v>0.12</v>
      </c>
      <c r="K1085" s="50">
        <v>8</v>
      </c>
      <c r="L1085" s="50">
        <v>12</v>
      </c>
      <c r="M1085" s="50">
        <f t="shared" si="173"/>
        <v>96</v>
      </c>
      <c r="P1085" s="109">
        <v>123400</v>
      </c>
      <c r="S1085" s="32">
        <f t="shared" si="169"/>
        <v>0</v>
      </c>
      <c r="T1085" s="40">
        <f t="shared" si="170"/>
        <v>0</v>
      </c>
      <c r="U1085" s="41">
        <f t="shared" si="171"/>
        <v>123400</v>
      </c>
    </row>
    <row r="1086" spans="1:21" ht="14.25">
      <c r="A1086" s="131" t="s">
        <v>456</v>
      </c>
      <c r="B1086" s="132" t="s">
        <v>55</v>
      </c>
      <c r="C1086" s="133">
        <v>25670</v>
      </c>
      <c r="D1086" s="168"/>
      <c r="E1086" s="132"/>
      <c r="F1086" s="132" t="s">
        <v>1521</v>
      </c>
      <c r="G1086" s="132" t="s">
        <v>1525</v>
      </c>
      <c r="H1086" s="133"/>
      <c r="I1086" s="134"/>
      <c r="K1086" s="50">
        <v>8</v>
      </c>
      <c r="L1086" s="50">
        <v>12</v>
      </c>
      <c r="M1086" s="50">
        <f t="shared" si="173"/>
        <v>96</v>
      </c>
      <c r="P1086" s="109">
        <v>0</v>
      </c>
      <c r="S1086" s="32">
        <f t="shared" si="169"/>
        <v>0</v>
      </c>
      <c r="T1086" s="40">
        <f t="shared" si="170"/>
        <v>0</v>
      </c>
      <c r="U1086" s="41">
        <f t="shared" si="171"/>
        <v>0</v>
      </c>
    </row>
    <row r="1087" spans="1:21" ht="14.25">
      <c r="A1087" s="100" t="s">
        <v>196</v>
      </c>
      <c r="B1087" s="97" t="s">
        <v>19</v>
      </c>
      <c r="C1087" s="50">
        <v>4119</v>
      </c>
      <c r="D1087" s="169" t="s">
        <v>1526</v>
      </c>
      <c r="F1087" s="97" t="s">
        <v>1527</v>
      </c>
      <c r="G1087" s="97" t="s">
        <v>1528</v>
      </c>
      <c r="H1087" s="50">
        <v>2.7</v>
      </c>
      <c r="I1087" s="43" t="s">
        <v>24</v>
      </c>
      <c r="J1087" s="101">
        <f>H1087/M1088</f>
        <v>1.3500000000000002E-2</v>
      </c>
      <c r="K1087" s="50">
        <v>1</v>
      </c>
      <c r="L1087" s="50">
        <v>1</v>
      </c>
      <c r="M1087" s="50">
        <f t="shared" si="173"/>
        <v>1</v>
      </c>
      <c r="P1087" s="109">
        <v>0</v>
      </c>
      <c r="S1087" s="32">
        <f t="shared" si="169"/>
        <v>0</v>
      </c>
      <c r="T1087" s="40">
        <f t="shared" si="170"/>
        <v>0</v>
      </c>
      <c r="U1087" s="41">
        <f t="shared" si="171"/>
        <v>0</v>
      </c>
    </row>
    <row r="1088" spans="1:21" ht="14.25">
      <c r="A1088" s="100" t="s">
        <v>196</v>
      </c>
      <c r="B1088" s="97" t="s">
        <v>19</v>
      </c>
      <c r="C1088" s="50">
        <v>4119</v>
      </c>
      <c r="D1088" s="167"/>
      <c r="F1088" s="97" t="s">
        <v>1527</v>
      </c>
      <c r="G1088" s="97" t="s">
        <v>1529</v>
      </c>
      <c r="H1088" s="50">
        <v>0.19</v>
      </c>
      <c r="I1088" s="43" t="s">
        <v>24</v>
      </c>
      <c r="J1088" s="101">
        <f t="shared" si="175"/>
        <v>0.19</v>
      </c>
      <c r="K1088" s="50">
        <v>10</v>
      </c>
      <c r="L1088" s="50">
        <v>20</v>
      </c>
      <c r="M1088" s="50">
        <f t="shared" si="173"/>
        <v>200</v>
      </c>
      <c r="P1088" s="109">
        <v>800</v>
      </c>
      <c r="S1088" s="32">
        <f t="shared" si="169"/>
        <v>0</v>
      </c>
      <c r="T1088" s="40">
        <f t="shared" si="170"/>
        <v>0</v>
      </c>
      <c r="U1088" s="41">
        <f t="shared" si="171"/>
        <v>800</v>
      </c>
    </row>
    <row r="1089" spans="1:21" ht="14.25">
      <c r="A1089" s="100" t="s">
        <v>196</v>
      </c>
      <c r="B1089" s="97" t="s">
        <v>19</v>
      </c>
      <c r="C1089" s="50">
        <v>4119</v>
      </c>
      <c r="D1089" s="167"/>
      <c r="F1089" s="97" t="s">
        <v>1527</v>
      </c>
      <c r="G1089" s="97" t="s">
        <v>1530</v>
      </c>
      <c r="H1089" s="50">
        <v>0.21</v>
      </c>
      <c r="I1089" s="43" t="s">
        <v>62</v>
      </c>
      <c r="J1089" s="101">
        <f>H1089/K1090</f>
        <v>2.0999999999999998E-2</v>
      </c>
      <c r="K1089" s="50">
        <v>1</v>
      </c>
      <c r="L1089" s="50">
        <v>20</v>
      </c>
      <c r="M1089" s="50">
        <f t="shared" si="173"/>
        <v>20</v>
      </c>
      <c r="P1089" s="109">
        <v>0</v>
      </c>
      <c r="S1089" s="32">
        <f t="shared" si="169"/>
        <v>0</v>
      </c>
      <c r="T1089" s="40">
        <f t="shared" si="170"/>
        <v>0</v>
      </c>
      <c r="U1089" s="41">
        <f t="shared" si="171"/>
        <v>0</v>
      </c>
    </row>
    <row r="1090" spans="1:21" ht="14.25">
      <c r="A1090" s="100" t="s">
        <v>196</v>
      </c>
      <c r="B1090" s="97" t="s">
        <v>19</v>
      </c>
      <c r="C1090" s="50">
        <v>4119</v>
      </c>
      <c r="D1090" s="167"/>
      <c r="F1090" s="97" t="s">
        <v>1527</v>
      </c>
      <c r="G1090" s="97" t="s">
        <v>1531</v>
      </c>
      <c r="H1090" s="50">
        <v>0.22</v>
      </c>
      <c r="I1090" s="43" t="s">
        <v>493</v>
      </c>
      <c r="J1090" s="101">
        <f t="shared" si="175"/>
        <v>0.22</v>
      </c>
      <c r="K1090" s="50">
        <v>10</v>
      </c>
      <c r="L1090" s="50">
        <v>20</v>
      </c>
      <c r="M1090" s="50">
        <f t="shared" si="173"/>
        <v>200</v>
      </c>
      <c r="P1090" s="109">
        <v>0</v>
      </c>
      <c r="S1090" s="32">
        <f t="shared" si="169"/>
        <v>0</v>
      </c>
      <c r="T1090" s="40">
        <f t="shared" si="170"/>
        <v>0</v>
      </c>
      <c r="U1090" s="41">
        <f t="shared" si="171"/>
        <v>0</v>
      </c>
    </row>
    <row r="1091" spans="1:21" ht="14.25">
      <c r="A1091" s="100" t="s">
        <v>196</v>
      </c>
      <c r="B1091" s="97" t="s">
        <v>19</v>
      </c>
      <c r="C1091" s="50">
        <v>4119</v>
      </c>
      <c r="D1091" s="168"/>
      <c r="F1091" s="97" t="s">
        <v>1527</v>
      </c>
      <c r="G1091" s="97" t="s">
        <v>1532</v>
      </c>
      <c r="M1091" s="50">
        <f t="shared" si="173"/>
        <v>0</v>
      </c>
      <c r="P1091" s="109">
        <v>0</v>
      </c>
      <c r="S1091" s="32">
        <f t="shared" ref="S1091:S1154" si="176">SUM(W1091:BC1091)</f>
        <v>0</v>
      </c>
      <c r="T1091" s="40">
        <f t="shared" ref="T1091:T1154" si="177">SUM(BE1091:HT1091)</f>
        <v>0</v>
      </c>
      <c r="U1091" s="41">
        <f t="shared" ref="U1091:U1154" si="178">P1091+R1091+S1091-T1091-BD1091-Q1091</f>
        <v>0</v>
      </c>
    </row>
    <row r="1092" spans="1:21" ht="14.25">
      <c r="A1092" s="100" t="s">
        <v>196</v>
      </c>
      <c r="B1092" s="97" t="s">
        <v>55</v>
      </c>
      <c r="C1092" s="50">
        <v>7485</v>
      </c>
      <c r="D1092" s="169" t="s">
        <v>1533</v>
      </c>
      <c r="F1092" s="97" t="s">
        <v>1534</v>
      </c>
      <c r="G1092" s="97" t="s">
        <v>1535</v>
      </c>
      <c r="H1092" s="50">
        <v>4.8</v>
      </c>
      <c r="I1092" s="43" t="s">
        <v>24</v>
      </c>
      <c r="J1092" s="101">
        <f>H1092/M1093</f>
        <v>0.192</v>
      </c>
      <c r="K1092" s="50">
        <v>1</v>
      </c>
      <c r="L1092" s="50">
        <v>1</v>
      </c>
      <c r="M1092" s="50">
        <f t="shared" si="173"/>
        <v>1</v>
      </c>
      <c r="P1092" s="109">
        <v>0</v>
      </c>
      <c r="S1092" s="32">
        <f t="shared" si="176"/>
        <v>0</v>
      </c>
      <c r="T1092" s="40">
        <f t="shared" si="177"/>
        <v>0</v>
      </c>
      <c r="U1092" s="41">
        <f t="shared" si="178"/>
        <v>0</v>
      </c>
    </row>
    <row r="1093" spans="1:21" ht="14.25">
      <c r="A1093" s="100" t="s">
        <v>196</v>
      </c>
      <c r="B1093" s="97" t="s">
        <v>55</v>
      </c>
      <c r="C1093" s="50">
        <v>7485</v>
      </c>
      <c r="D1093" s="167"/>
      <c r="F1093" s="97" t="s">
        <v>1534</v>
      </c>
      <c r="G1093" s="97" t="s">
        <v>1536</v>
      </c>
      <c r="H1093" s="50">
        <v>0.185</v>
      </c>
      <c r="I1093" s="43" t="s">
        <v>27</v>
      </c>
      <c r="J1093" s="101">
        <f>H1093</f>
        <v>0.185</v>
      </c>
      <c r="K1093" s="50">
        <v>1</v>
      </c>
      <c r="L1093" s="50">
        <v>25</v>
      </c>
      <c r="M1093" s="50">
        <f t="shared" si="173"/>
        <v>25</v>
      </c>
      <c r="P1093" s="109">
        <v>0</v>
      </c>
      <c r="S1093" s="32">
        <f t="shared" si="176"/>
        <v>0</v>
      </c>
      <c r="T1093" s="40">
        <f t="shared" si="177"/>
        <v>0</v>
      </c>
      <c r="U1093" s="41">
        <f t="shared" si="178"/>
        <v>0</v>
      </c>
    </row>
    <row r="1094" spans="1:21" ht="14.25">
      <c r="A1094" s="100" t="s">
        <v>196</v>
      </c>
      <c r="B1094" s="97" t="s">
        <v>55</v>
      </c>
      <c r="C1094" s="50">
        <v>7485</v>
      </c>
      <c r="D1094" s="168"/>
      <c r="F1094" s="97" t="s">
        <v>1534</v>
      </c>
      <c r="G1094" s="97" t="s">
        <v>1537</v>
      </c>
      <c r="K1094" s="50">
        <v>100</v>
      </c>
      <c r="L1094" s="50">
        <v>25</v>
      </c>
      <c r="M1094" s="50">
        <f t="shared" si="173"/>
        <v>2500</v>
      </c>
      <c r="P1094" s="109">
        <v>0</v>
      </c>
      <c r="S1094" s="32">
        <f t="shared" si="176"/>
        <v>0</v>
      </c>
      <c r="T1094" s="40">
        <f t="shared" si="177"/>
        <v>0</v>
      </c>
      <c r="U1094" s="41">
        <f t="shared" si="178"/>
        <v>0</v>
      </c>
    </row>
    <row r="1095" spans="1:21" ht="14.25">
      <c r="B1095" s="97" t="s">
        <v>55</v>
      </c>
      <c r="C1095" s="50" t="s">
        <v>1463</v>
      </c>
      <c r="F1095" s="97" t="s">
        <v>1538</v>
      </c>
      <c r="G1095" s="97" t="s">
        <v>1539</v>
      </c>
      <c r="H1095" s="50">
        <v>4.3</v>
      </c>
      <c r="I1095" s="43" t="s">
        <v>1243</v>
      </c>
      <c r="K1095" s="50">
        <v>1</v>
      </c>
      <c r="L1095" s="50">
        <v>1</v>
      </c>
      <c r="M1095" s="50">
        <f t="shared" si="173"/>
        <v>1</v>
      </c>
      <c r="P1095" s="109">
        <v>83</v>
      </c>
      <c r="S1095" s="32">
        <f t="shared" si="176"/>
        <v>0</v>
      </c>
      <c r="T1095" s="40">
        <f t="shared" si="177"/>
        <v>0</v>
      </c>
      <c r="U1095" s="41">
        <f t="shared" si="178"/>
        <v>83</v>
      </c>
    </row>
    <row r="1096" spans="1:21" ht="14.25">
      <c r="B1096" s="97" t="s">
        <v>55</v>
      </c>
      <c r="C1096" s="50" t="s">
        <v>1463</v>
      </c>
      <c r="F1096" s="97" t="s">
        <v>1538</v>
      </c>
      <c r="G1096" s="97" t="s">
        <v>1540</v>
      </c>
      <c r="H1096" s="50">
        <v>0.1</v>
      </c>
      <c r="I1096" s="43" t="s">
        <v>62</v>
      </c>
      <c r="K1096" s="50">
        <v>1</v>
      </c>
      <c r="L1096" s="50">
        <v>40</v>
      </c>
      <c r="M1096" s="50">
        <f t="shared" si="173"/>
        <v>40</v>
      </c>
      <c r="P1096" s="109">
        <v>0</v>
      </c>
      <c r="S1096" s="32">
        <f t="shared" si="176"/>
        <v>0</v>
      </c>
      <c r="T1096" s="40">
        <f t="shared" si="177"/>
        <v>0</v>
      </c>
      <c r="U1096" s="41">
        <f t="shared" si="178"/>
        <v>0</v>
      </c>
    </row>
    <row r="1097" spans="1:21" ht="14.25">
      <c r="C1097" s="50">
        <v>8567</v>
      </c>
      <c r="G1097" s="97" t="s">
        <v>1068</v>
      </c>
      <c r="I1097" s="43" t="s">
        <v>24</v>
      </c>
      <c r="M1097" s="50">
        <f t="shared" si="173"/>
        <v>0</v>
      </c>
      <c r="P1097" s="109">
        <v>0</v>
      </c>
      <c r="S1097" s="32">
        <f t="shared" si="176"/>
        <v>0</v>
      </c>
      <c r="T1097" s="40">
        <f t="shared" si="177"/>
        <v>0</v>
      </c>
      <c r="U1097" s="41">
        <f t="shared" si="178"/>
        <v>0</v>
      </c>
    </row>
    <row r="1098" spans="1:21" ht="14.25">
      <c r="A1098" s="100" t="s">
        <v>196</v>
      </c>
      <c r="C1098" s="50">
        <v>5228</v>
      </c>
      <c r="F1098" s="97" t="s">
        <v>1541</v>
      </c>
      <c r="G1098" s="97" t="s">
        <v>1067</v>
      </c>
      <c r="H1098" s="50">
        <v>4.3</v>
      </c>
      <c r="I1098" s="43" t="s">
        <v>24</v>
      </c>
      <c r="J1098" s="101">
        <f>H1098/48</f>
        <v>8.9583333333333334E-2</v>
      </c>
      <c r="K1098" s="50">
        <v>1</v>
      </c>
      <c r="L1098" s="50">
        <v>1</v>
      </c>
      <c r="M1098" s="50">
        <f t="shared" si="173"/>
        <v>1</v>
      </c>
      <c r="P1098" s="109">
        <v>0</v>
      </c>
      <c r="S1098" s="32">
        <f t="shared" si="176"/>
        <v>0</v>
      </c>
      <c r="T1098" s="40">
        <f t="shared" si="177"/>
        <v>0</v>
      </c>
      <c r="U1098" s="41">
        <f t="shared" si="178"/>
        <v>0</v>
      </c>
    </row>
    <row r="1099" spans="1:21" ht="14.25">
      <c r="A1099" s="100" t="s">
        <v>196</v>
      </c>
      <c r="C1099" s="50">
        <v>5228</v>
      </c>
      <c r="F1099" s="97" t="s">
        <v>1541</v>
      </c>
      <c r="G1099" s="97" t="s">
        <v>1068</v>
      </c>
      <c r="H1099" s="50">
        <v>1.75</v>
      </c>
      <c r="I1099" s="43" t="s">
        <v>24</v>
      </c>
      <c r="J1099" s="101">
        <f>H1099/12</f>
        <v>0.14583333333333334</v>
      </c>
      <c r="K1099" s="50">
        <v>1</v>
      </c>
      <c r="L1099" s="50">
        <v>5</v>
      </c>
      <c r="M1099" s="50">
        <f t="shared" si="173"/>
        <v>5</v>
      </c>
      <c r="P1099" s="109">
        <v>0</v>
      </c>
      <c r="S1099" s="32">
        <f t="shared" si="176"/>
        <v>0</v>
      </c>
      <c r="T1099" s="40">
        <f t="shared" si="177"/>
        <v>0</v>
      </c>
      <c r="U1099" s="41">
        <f t="shared" si="178"/>
        <v>0</v>
      </c>
    </row>
    <row r="1100" spans="1:21" ht="14.25">
      <c r="A1100" s="100" t="s">
        <v>196</v>
      </c>
      <c r="C1100" s="50">
        <v>5242</v>
      </c>
      <c r="F1100" s="97" t="s">
        <v>1542</v>
      </c>
      <c r="G1100" s="97" t="s">
        <v>1067</v>
      </c>
      <c r="H1100" s="50">
        <v>3.7</v>
      </c>
      <c r="I1100" s="43" t="s">
        <v>24</v>
      </c>
      <c r="J1100" s="101">
        <f>H1100/60</f>
        <v>6.1666666666666668E-2</v>
      </c>
      <c r="K1100" s="50">
        <v>1</v>
      </c>
      <c r="L1100" s="50">
        <v>1</v>
      </c>
      <c r="M1100" s="50">
        <f t="shared" si="173"/>
        <v>1</v>
      </c>
      <c r="P1100" s="109">
        <v>0</v>
      </c>
      <c r="S1100" s="32">
        <f t="shared" si="176"/>
        <v>0</v>
      </c>
      <c r="T1100" s="40">
        <f t="shared" si="177"/>
        <v>0</v>
      </c>
      <c r="U1100" s="41">
        <f t="shared" si="178"/>
        <v>0</v>
      </c>
    </row>
    <row r="1101" spans="1:21" ht="14.25">
      <c r="A1101" s="100" t="s">
        <v>196</v>
      </c>
      <c r="C1101" s="50">
        <v>5242</v>
      </c>
      <c r="F1101" s="97" t="s">
        <v>1542</v>
      </c>
      <c r="G1101" s="97" t="s">
        <v>1068</v>
      </c>
      <c r="H1101" s="50">
        <v>1.35</v>
      </c>
      <c r="I1101" s="43" t="s">
        <v>24</v>
      </c>
      <c r="J1101" s="101">
        <f>H1101/12</f>
        <v>0.1125</v>
      </c>
      <c r="K1101" s="50">
        <v>1</v>
      </c>
      <c r="L1101" s="50">
        <v>4</v>
      </c>
      <c r="M1101" s="50">
        <f t="shared" si="173"/>
        <v>4</v>
      </c>
      <c r="P1101" s="109">
        <v>0</v>
      </c>
      <c r="S1101" s="32">
        <f t="shared" si="176"/>
        <v>0</v>
      </c>
      <c r="T1101" s="40">
        <f t="shared" si="177"/>
        <v>0</v>
      </c>
      <c r="U1101" s="41">
        <f t="shared" si="178"/>
        <v>0</v>
      </c>
    </row>
    <row r="1102" spans="1:21" ht="14.25">
      <c r="B1102" s="97" t="s">
        <v>55</v>
      </c>
      <c r="C1102" s="50" t="s">
        <v>1463</v>
      </c>
      <c r="D1102" s="166" t="s">
        <v>1543</v>
      </c>
      <c r="F1102" s="97" t="s">
        <v>1544</v>
      </c>
      <c r="G1102" s="97" t="s">
        <v>1545</v>
      </c>
      <c r="H1102" s="50">
        <v>4.3</v>
      </c>
      <c r="I1102" s="43" t="s">
        <v>1243</v>
      </c>
      <c r="K1102" s="50">
        <v>1</v>
      </c>
      <c r="L1102" s="50">
        <v>1</v>
      </c>
      <c r="M1102" s="50">
        <f t="shared" si="173"/>
        <v>1</v>
      </c>
      <c r="P1102" s="109">
        <v>0</v>
      </c>
      <c r="S1102" s="32">
        <f t="shared" si="176"/>
        <v>0</v>
      </c>
      <c r="T1102" s="40">
        <f t="shared" si="177"/>
        <v>0</v>
      </c>
      <c r="U1102" s="41">
        <f t="shared" si="178"/>
        <v>0</v>
      </c>
    </row>
    <row r="1103" spans="1:21" ht="14.25">
      <c r="B1103" s="97" t="s">
        <v>55</v>
      </c>
      <c r="C1103" s="50" t="s">
        <v>1463</v>
      </c>
      <c r="D1103" s="168"/>
      <c r="F1103" s="97" t="s">
        <v>1544</v>
      </c>
      <c r="G1103" s="97" t="s">
        <v>1546</v>
      </c>
      <c r="H1103" s="50">
        <v>0.1</v>
      </c>
      <c r="I1103" s="43" t="s">
        <v>62</v>
      </c>
      <c r="K1103" s="50">
        <v>1</v>
      </c>
      <c r="L1103" s="50">
        <v>40</v>
      </c>
      <c r="M1103" s="50">
        <f t="shared" si="173"/>
        <v>40</v>
      </c>
      <c r="P1103" s="109">
        <v>2650</v>
      </c>
      <c r="S1103" s="32">
        <f t="shared" si="176"/>
        <v>0</v>
      </c>
      <c r="T1103" s="40">
        <f t="shared" si="177"/>
        <v>0</v>
      </c>
      <c r="U1103" s="41">
        <f t="shared" si="178"/>
        <v>2650</v>
      </c>
    </row>
    <row r="1104" spans="1:21" ht="14.25">
      <c r="B1104" s="97" t="s">
        <v>55</v>
      </c>
      <c r="C1104" s="50" t="s">
        <v>1463</v>
      </c>
      <c r="D1104" s="166" t="s">
        <v>1547</v>
      </c>
      <c r="F1104" s="97" t="s">
        <v>1548</v>
      </c>
      <c r="G1104" s="97" t="s">
        <v>1549</v>
      </c>
      <c r="H1104" s="50">
        <v>4</v>
      </c>
      <c r="I1104" s="43" t="s">
        <v>1243</v>
      </c>
      <c r="K1104" s="50">
        <v>1</v>
      </c>
      <c r="L1104" s="50">
        <v>1</v>
      </c>
      <c r="M1104" s="50">
        <f t="shared" si="173"/>
        <v>1</v>
      </c>
      <c r="P1104" s="109">
        <v>0</v>
      </c>
      <c r="S1104" s="32">
        <f t="shared" si="176"/>
        <v>0</v>
      </c>
      <c r="T1104" s="40">
        <f t="shared" si="177"/>
        <v>0</v>
      </c>
      <c r="U1104" s="41">
        <f t="shared" si="178"/>
        <v>0</v>
      </c>
    </row>
    <row r="1105" spans="1:21" ht="14.25">
      <c r="B1105" s="97" t="s">
        <v>55</v>
      </c>
      <c r="C1105" s="50" t="s">
        <v>1463</v>
      </c>
      <c r="D1105" s="168"/>
      <c r="F1105" s="97" t="s">
        <v>1548</v>
      </c>
      <c r="G1105" s="97" t="s">
        <v>1550</v>
      </c>
      <c r="H1105" s="50">
        <v>0.126</v>
      </c>
      <c r="I1105" s="43" t="s">
        <v>27</v>
      </c>
      <c r="K1105" s="50">
        <v>1</v>
      </c>
      <c r="L1105" s="50">
        <v>120</v>
      </c>
      <c r="M1105" s="50">
        <f t="shared" si="173"/>
        <v>120</v>
      </c>
      <c r="P1105" s="109">
        <v>0</v>
      </c>
      <c r="S1105" s="32">
        <f t="shared" si="176"/>
        <v>0</v>
      </c>
      <c r="T1105" s="40">
        <f t="shared" si="177"/>
        <v>0</v>
      </c>
      <c r="U1105" s="41">
        <f t="shared" si="178"/>
        <v>0</v>
      </c>
    </row>
    <row r="1106" spans="1:21" ht="14.25">
      <c r="C1106" s="50">
        <v>7361</v>
      </c>
      <c r="G1106" s="97" t="s">
        <v>1551</v>
      </c>
      <c r="H1106" s="50">
        <v>0.26</v>
      </c>
      <c r="I1106" s="35" t="s">
        <v>1441</v>
      </c>
      <c r="M1106" s="50">
        <f t="shared" si="173"/>
        <v>0</v>
      </c>
      <c r="P1106" s="109">
        <v>0</v>
      </c>
      <c r="S1106" s="32">
        <f t="shared" si="176"/>
        <v>0</v>
      </c>
      <c r="T1106" s="40">
        <f t="shared" si="177"/>
        <v>0</v>
      </c>
      <c r="U1106" s="41">
        <f t="shared" si="178"/>
        <v>0</v>
      </c>
    </row>
    <row r="1107" spans="1:21" ht="14.25">
      <c r="A1107" s="100" t="s">
        <v>54</v>
      </c>
      <c r="B1107" s="97" t="s">
        <v>19</v>
      </c>
      <c r="C1107" s="50">
        <v>1204</v>
      </c>
      <c r="D1107" s="169" t="s">
        <v>1552</v>
      </c>
      <c r="F1107" s="97" t="s">
        <v>1553</v>
      </c>
      <c r="G1107" s="97" t="s">
        <v>1554</v>
      </c>
      <c r="H1107" s="50">
        <v>8.64</v>
      </c>
      <c r="I1107" s="43" t="s">
        <v>24</v>
      </c>
      <c r="J1107" s="101">
        <f>H1107/M1109</f>
        <v>3.0000000000000002E-2</v>
      </c>
      <c r="K1107" s="50">
        <v>1</v>
      </c>
      <c r="L1107" s="50">
        <v>1</v>
      </c>
      <c r="M1107" s="50">
        <f t="shared" si="173"/>
        <v>1</v>
      </c>
      <c r="P1107" s="109">
        <v>0</v>
      </c>
      <c r="S1107" s="32">
        <f t="shared" si="176"/>
        <v>0</v>
      </c>
      <c r="T1107" s="40">
        <f t="shared" si="177"/>
        <v>0</v>
      </c>
      <c r="U1107" s="41">
        <f t="shared" si="178"/>
        <v>0</v>
      </c>
    </row>
    <row r="1108" spans="1:21" ht="14.25">
      <c r="A1108" s="100" t="s">
        <v>54</v>
      </c>
      <c r="B1108" s="97" t="s">
        <v>19</v>
      </c>
      <c r="C1108" s="50">
        <v>1204</v>
      </c>
      <c r="D1108" s="167"/>
      <c r="F1108" s="97" t="s">
        <v>1553</v>
      </c>
      <c r="G1108" s="97" t="s">
        <v>1555</v>
      </c>
      <c r="H1108" s="50">
        <v>0.85</v>
      </c>
      <c r="I1108" s="43" t="s">
        <v>24</v>
      </c>
      <c r="J1108" s="101">
        <f>H1108/K1109</f>
        <v>7.0833333333333331E-2</v>
      </c>
      <c r="K1108" s="50">
        <v>1</v>
      </c>
      <c r="L1108" s="50">
        <v>24</v>
      </c>
      <c r="M1108" s="50">
        <f t="shared" si="173"/>
        <v>24</v>
      </c>
      <c r="P1108" s="109">
        <v>0</v>
      </c>
      <c r="S1108" s="32">
        <f t="shared" si="176"/>
        <v>0</v>
      </c>
      <c r="T1108" s="40">
        <f t="shared" si="177"/>
        <v>0</v>
      </c>
      <c r="U1108" s="41">
        <f t="shared" si="178"/>
        <v>0</v>
      </c>
    </row>
    <row r="1109" spans="1:21" ht="14.25">
      <c r="A1109" s="100" t="s">
        <v>54</v>
      </c>
      <c r="B1109" s="97" t="s">
        <v>19</v>
      </c>
      <c r="C1109" s="50">
        <v>1204</v>
      </c>
      <c r="D1109" s="167"/>
      <c r="F1109" s="97" t="s">
        <v>1553</v>
      </c>
      <c r="G1109" s="97" t="s">
        <v>1556</v>
      </c>
      <c r="H1109" s="50">
        <v>0.11</v>
      </c>
      <c r="I1109" s="43" t="s">
        <v>493</v>
      </c>
      <c r="J1109" s="101">
        <f>H1109</f>
        <v>0.11</v>
      </c>
      <c r="K1109" s="50">
        <v>12</v>
      </c>
      <c r="L1109" s="50">
        <v>24</v>
      </c>
      <c r="M1109" s="50">
        <f t="shared" si="173"/>
        <v>288</v>
      </c>
      <c r="P1109" s="109">
        <v>0</v>
      </c>
      <c r="S1109" s="32">
        <f t="shared" si="176"/>
        <v>0</v>
      </c>
      <c r="T1109" s="40">
        <f t="shared" si="177"/>
        <v>0</v>
      </c>
      <c r="U1109" s="41">
        <f t="shared" si="178"/>
        <v>0</v>
      </c>
    </row>
    <row r="1110" spans="1:21" ht="14.25">
      <c r="A1110" s="100" t="s">
        <v>54</v>
      </c>
      <c r="B1110" s="97" t="s">
        <v>19</v>
      </c>
      <c r="C1110" s="50">
        <v>1204</v>
      </c>
      <c r="D1110" s="167"/>
      <c r="F1110" s="97" t="s">
        <v>1553</v>
      </c>
      <c r="G1110" s="97" t="s">
        <v>1557</v>
      </c>
      <c r="K1110" s="50">
        <v>6</v>
      </c>
      <c r="L1110" s="50">
        <v>24</v>
      </c>
      <c r="M1110" s="50">
        <f t="shared" si="173"/>
        <v>144</v>
      </c>
      <c r="P1110" s="109">
        <v>0</v>
      </c>
      <c r="S1110" s="32">
        <f t="shared" si="176"/>
        <v>0</v>
      </c>
      <c r="T1110" s="40">
        <f t="shared" si="177"/>
        <v>0</v>
      </c>
      <c r="U1110" s="41">
        <f t="shared" si="178"/>
        <v>0</v>
      </c>
    </row>
    <row r="1111" spans="1:21" ht="14.25">
      <c r="A1111" s="100" t="s">
        <v>54</v>
      </c>
      <c r="B1111" s="97" t="s">
        <v>19</v>
      </c>
      <c r="C1111" s="50">
        <v>1204</v>
      </c>
      <c r="D1111" s="168"/>
      <c r="F1111" s="97" t="s">
        <v>1553</v>
      </c>
      <c r="G1111" s="97" t="s">
        <v>1558</v>
      </c>
      <c r="K1111" s="50">
        <v>6</v>
      </c>
      <c r="L1111" s="50">
        <v>24</v>
      </c>
      <c r="M1111" s="50">
        <f t="shared" si="173"/>
        <v>144</v>
      </c>
      <c r="P1111" s="109">
        <v>0</v>
      </c>
      <c r="S1111" s="32">
        <f t="shared" si="176"/>
        <v>0</v>
      </c>
      <c r="T1111" s="40">
        <f t="shared" si="177"/>
        <v>0</v>
      </c>
      <c r="U1111" s="41">
        <f t="shared" si="178"/>
        <v>0</v>
      </c>
    </row>
    <row r="1112" spans="1:21" ht="14.25">
      <c r="A1112" s="100" t="s">
        <v>54</v>
      </c>
      <c r="B1112" s="46" t="s">
        <v>55</v>
      </c>
      <c r="C1112" s="50">
        <v>5010</v>
      </c>
      <c r="D1112" s="169" t="s">
        <v>1559</v>
      </c>
      <c r="F1112" s="97" t="s">
        <v>1560</v>
      </c>
      <c r="G1112" s="97" t="s">
        <v>1561</v>
      </c>
      <c r="H1112" s="50">
        <v>5.55</v>
      </c>
      <c r="I1112" s="43" t="s">
        <v>24</v>
      </c>
      <c r="J1112" s="101">
        <f>H1112/M1114</f>
        <v>2.3125E-2</v>
      </c>
      <c r="K1112" s="50">
        <v>1</v>
      </c>
      <c r="L1112" s="50">
        <v>1</v>
      </c>
      <c r="M1112" s="50">
        <f t="shared" si="173"/>
        <v>1</v>
      </c>
      <c r="P1112" s="109">
        <v>0</v>
      </c>
      <c r="S1112" s="32">
        <f t="shared" si="176"/>
        <v>0</v>
      </c>
      <c r="T1112" s="40">
        <f t="shared" si="177"/>
        <v>0</v>
      </c>
      <c r="U1112" s="41">
        <f t="shared" si="178"/>
        <v>0</v>
      </c>
    </row>
    <row r="1113" spans="1:21" ht="14.25">
      <c r="A1113" s="100" t="s">
        <v>54</v>
      </c>
      <c r="B1113" s="46" t="s">
        <v>55</v>
      </c>
      <c r="C1113" s="50">
        <v>5010</v>
      </c>
      <c r="D1113" s="167"/>
      <c r="F1113" s="97" t="s">
        <v>1560</v>
      </c>
      <c r="G1113" s="97" t="s">
        <v>1562</v>
      </c>
      <c r="H1113" s="50">
        <v>3.5000000000000003E-2</v>
      </c>
      <c r="I1113" s="43" t="s">
        <v>24</v>
      </c>
      <c r="J1113" s="101">
        <f>H1113/K1114</f>
        <v>3.5000000000000005E-3</v>
      </c>
      <c r="K1113" s="50">
        <v>1</v>
      </c>
      <c r="L1113" s="50">
        <v>24</v>
      </c>
      <c r="M1113" s="50">
        <f t="shared" si="173"/>
        <v>24</v>
      </c>
      <c r="P1113" s="109">
        <v>0</v>
      </c>
      <c r="S1113" s="32">
        <f t="shared" si="176"/>
        <v>0</v>
      </c>
      <c r="T1113" s="40">
        <f t="shared" si="177"/>
        <v>0</v>
      </c>
      <c r="U1113" s="41">
        <f t="shared" si="178"/>
        <v>0</v>
      </c>
    </row>
    <row r="1114" spans="1:21" ht="14.25">
      <c r="A1114" s="100" t="s">
        <v>54</v>
      </c>
      <c r="B1114" s="46" t="s">
        <v>55</v>
      </c>
      <c r="C1114" s="50">
        <v>5010</v>
      </c>
      <c r="D1114" s="167"/>
      <c r="F1114" s="97" t="s">
        <v>1560</v>
      </c>
      <c r="G1114" s="97" t="s">
        <v>1563</v>
      </c>
      <c r="H1114" s="50">
        <v>0.115</v>
      </c>
      <c r="I1114" s="43" t="s">
        <v>27</v>
      </c>
      <c r="J1114" s="101">
        <f>H1114</f>
        <v>0.115</v>
      </c>
      <c r="K1114" s="50">
        <v>10</v>
      </c>
      <c r="L1114" s="50">
        <v>24</v>
      </c>
      <c r="M1114" s="50">
        <f t="shared" si="173"/>
        <v>240</v>
      </c>
      <c r="P1114" s="109">
        <v>1500</v>
      </c>
      <c r="S1114" s="32">
        <f t="shared" si="176"/>
        <v>0</v>
      </c>
      <c r="T1114" s="40">
        <f t="shared" si="177"/>
        <v>0</v>
      </c>
      <c r="U1114" s="41">
        <f t="shared" si="178"/>
        <v>1500</v>
      </c>
    </row>
    <row r="1115" spans="1:21" ht="14.25">
      <c r="A1115" s="100" t="s">
        <v>54</v>
      </c>
      <c r="B1115" s="46" t="s">
        <v>55</v>
      </c>
      <c r="C1115" s="50">
        <v>5010</v>
      </c>
      <c r="D1115" s="168"/>
      <c r="F1115" s="97" t="s">
        <v>1560</v>
      </c>
      <c r="G1115" s="97" t="s">
        <v>1564</v>
      </c>
      <c r="H1115" s="50">
        <v>0.15</v>
      </c>
      <c r="I1115" s="43" t="s">
        <v>62</v>
      </c>
      <c r="J1115" s="101">
        <f>H1115/K1114</f>
        <v>1.4999999999999999E-2</v>
      </c>
      <c r="K1115" s="50">
        <v>1</v>
      </c>
      <c r="L1115" s="50">
        <v>24</v>
      </c>
      <c r="M1115" s="50">
        <f t="shared" si="173"/>
        <v>24</v>
      </c>
      <c r="P1115" s="109">
        <v>0</v>
      </c>
      <c r="S1115" s="32">
        <f t="shared" si="176"/>
        <v>0</v>
      </c>
      <c r="T1115" s="40">
        <f t="shared" si="177"/>
        <v>0</v>
      </c>
      <c r="U1115" s="41">
        <f t="shared" si="178"/>
        <v>0</v>
      </c>
    </row>
    <row r="1116" spans="1:21" ht="14.25">
      <c r="A1116" s="100" t="s">
        <v>54</v>
      </c>
      <c r="B1116" s="46" t="s">
        <v>55</v>
      </c>
      <c r="C1116" s="50">
        <v>1419</v>
      </c>
      <c r="D1116" s="169" t="s">
        <v>1565</v>
      </c>
      <c r="F1116" s="97" t="s">
        <v>1566</v>
      </c>
      <c r="G1116" s="97" t="s">
        <v>1567</v>
      </c>
      <c r="H1116" s="50">
        <v>7.9</v>
      </c>
      <c r="I1116" s="43" t="s">
        <v>24</v>
      </c>
      <c r="J1116" s="101">
        <f>H1116/M1118</f>
        <v>5.2666666666666667E-2</v>
      </c>
      <c r="K1116" s="50">
        <v>1</v>
      </c>
      <c r="L1116" s="50">
        <v>1</v>
      </c>
      <c r="M1116" s="50">
        <f t="shared" si="173"/>
        <v>1</v>
      </c>
      <c r="P1116" s="109">
        <v>100</v>
      </c>
      <c r="S1116" s="32">
        <f t="shared" si="176"/>
        <v>0</v>
      </c>
      <c r="T1116" s="40">
        <f t="shared" si="177"/>
        <v>0</v>
      </c>
      <c r="U1116" s="41">
        <f t="shared" si="178"/>
        <v>100</v>
      </c>
    </row>
    <row r="1117" spans="1:21" ht="14.25">
      <c r="A1117" s="100" t="s">
        <v>54</v>
      </c>
      <c r="B1117" s="46" t="s">
        <v>55</v>
      </c>
      <c r="C1117" s="50">
        <v>1419</v>
      </c>
      <c r="D1117" s="167"/>
      <c r="F1117" s="97" t="s">
        <v>1566</v>
      </c>
      <c r="G1117" s="97" t="s">
        <v>1568</v>
      </c>
      <c r="H1117" s="50">
        <v>3.5000000000000003E-2</v>
      </c>
      <c r="I1117" s="43" t="s">
        <v>24</v>
      </c>
      <c r="J1117" s="101">
        <f>H1117/K1118</f>
        <v>3.5000000000000005E-3</v>
      </c>
      <c r="K1117" s="50">
        <v>1</v>
      </c>
      <c r="L1117" s="50">
        <v>15</v>
      </c>
      <c r="M1117" s="50">
        <f t="shared" si="173"/>
        <v>15</v>
      </c>
      <c r="P1117" s="109">
        <v>1500</v>
      </c>
      <c r="S1117" s="32">
        <f t="shared" si="176"/>
        <v>0</v>
      </c>
      <c r="T1117" s="40">
        <f t="shared" si="177"/>
        <v>0</v>
      </c>
      <c r="U1117" s="41">
        <f t="shared" si="178"/>
        <v>1500</v>
      </c>
    </row>
    <row r="1118" spans="1:21" ht="14.25">
      <c r="A1118" s="100" t="s">
        <v>54</v>
      </c>
      <c r="B1118" s="46" t="s">
        <v>55</v>
      </c>
      <c r="C1118" s="50">
        <v>1419</v>
      </c>
      <c r="D1118" s="167"/>
      <c r="F1118" s="97" t="s">
        <v>1566</v>
      </c>
      <c r="G1118" s="97" t="s">
        <v>1569</v>
      </c>
      <c r="H1118" s="50">
        <v>0.14000000000000001</v>
      </c>
      <c r="I1118" s="43" t="s">
        <v>27</v>
      </c>
      <c r="J1118" s="101">
        <f>H1118</f>
        <v>0.14000000000000001</v>
      </c>
      <c r="K1118" s="50">
        <v>10</v>
      </c>
      <c r="L1118" s="50">
        <v>15</v>
      </c>
      <c r="M1118" s="50">
        <f t="shared" si="173"/>
        <v>150</v>
      </c>
      <c r="P1118" s="109">
        <v>16200</v>
      </c>
      <c r="S1118" s="32">
        <f t="shared" si="176"/>
        <v>0</v>
      </c>
      <c r="T1118" s="40">
        <f t="shared" si="177"/>
        <v>0</v>
      </c>
      <c r="U1118" s="41">
        <f t="shared" si="178"/>
        <v>16200</v>
      </c>
    </row>
    <row r="1119" spans="1:21" ht="14.25">
      <c r="A1119" s="100" t="s">
        <v>54</v>
      </c>
      <c r="B1119" s="46" t="s">
        <v>55</v>
      </c>
      <c r="C1119" s="50">
        <v>1419</v>
      </c>
      <c r="D1119" s="167"/>
      <c r="F1119" s="97" t="s">
        <v>1566</v>
      </c>
      <c r="G1119" s="97" t="s">
        <v>1570</v>
      </c>
      <c r="H1119" s="50">
        <v>0.15</v>
      </c>
      <c r="I1119" s="43" t="s">
        <v>62</v>
      </c>
      <c r="J1119" s="101">
        <f>H1119/K1118</f>
        <v>1.4999999999999999E-2</v>
      </c>
      <c r="K1119" s="50">
        <v>1</v>
      </c>
      <c r="L1119" s="50">
        <v>15</v>
      </c>
      <c r="M1119" s="50">
        <f t="shared" si="173"/>
        <v>15</v>
      </c>
      <c r="P1119" s="109">
        <v>1500</v>
      </c>
      <c r="S1119" s="32">
        <f t="shared" si="176"/>
        <v>0</v>
      </c>
      <c r="T1119" s="40">
        <f t="shared" si="177"/>
        <v>0</v>
      </c>
      <c r="U1119" s="41">
        <f t="shared" si="178"/>
        <v>1500</v>
      </c>
    </row>
    <row r="1120" spans="1:21" ht="14.25">
      <c r="A1120" s="100" t="s">
        <v>54</v>
      </c>
      <c r="B1120" s="46" t="s">
        <v>55</v>
      </c>
      <c r="C1120" s="50">
        <v>1419</v>
      </c>
      <c r="D1120" s="167"/>
      <c r="F1120" s="97" t="s">
        <v>1566</v>
      </c>
      <c r="G1120" s="97" t="s">
        <v>1571</v>
      </c>
      <c r="H1120" s="50">
        <v>0.2</v>
      </c>
      <c r="I1120" s="43" t="s">
        <v>1572</v>
      </c>
      <c r="J1120" s="101">
        <f>H1120*4</f>
        <v>0.8</v>
      </c>
      <c r="K1120" s="50">
        <v>40</v>
      </c>
      <c r="L1120" s="50">
        <v>15</v>
      </c>
      <c r="M1120" s="50">
        <f t="shared" si="173"/>
        <v>600</v>
      </c>
      <c r="P1120" s="109">
        <v>0</v>
      </c>
      <c r="S1120" s="32">
        <f t="shared" si="176"/>
        <v>0</v>
      </c>
      <c r="T1120" s="40">
        <f t="shared" si="177"/>
        <v>0</v>
      </c>
      <c r="U1120" s="41">
        <f t="shared" si="178"/>
        <v>0</v>
      </c>
    </row>
    <row r="1121" spans="1:21" ht="14.25">
      <c r="A1121" s="100" t="s">
        <v>54</v>
      </c>
      <c r="B1121" s="46" t="s">
        <v>55</v>
      </c>
      <c r="C1121" s="50">
        <v>1419</v>
      </c>
      <c r="D1121" s="168"/>
      <c r="F1121" s="97" t="s">
        <v>1566</v>
      </c>
      <c r="G1121" s="97" t="s">
        <v>1573</v>
      </c>
      <c r="H1121" s="50">
        <v>0.2</v>
      </c>
      <c r="I1121" s="43" t="s">
        <v>1572</v>
      </c>
      <c r="J1121" s="101">
        <f>H1121*4</f>
        <v>0.8</v>
      </c>
      <c r="K1121" s="50">
        <v>40</v>
      </c>
      <c r="L1121" s="50">
        <v>15</v>
      </c>
      <c r="M1121" s="50">
        <f t="shared" si="173"/>
        <v>600</v>
      </c>
      <c r="P1121" s="109">
        <v>0</v>
      </c>
      <c r="S1121" s="32">
        <f t="shared" si="176"/>
        <v>0</v>
      </c>
      <c r="T1121" s="40">
        <f t="shared" si="177"/>
        <v>0</v>
      </c>
      <c r="U1121" s="41">
        <f t="shared" si="178"/>
        <v>0</v>
      </c>
    </row>
    <row r="1122" spans="1:21" ht="14.25">
      <c r="A1122" s="100" t="s">
        <v>131</v>
      </c>
      <c r="B1122" s="46" t="s">
        <v>55</v>
      </c>
      <c r="C1122" s="50">
        <v>7354</v>
      </c>
      <c r="D1122" s="169" t="s">
        <v>1574</v>
      </c>
      <c r="F1122" s="97" t="s">
        <v>1575</v>
      </c>
      <c r="G1122" s="97" t="s">
        <v>1576</v>
      </c>
      <c r="H1122" s="50">
        <v>6.08</v>
      </c>
      <c r="I1122" s="43" t="s">
        <v>24</v>
      </c>
      <c r="J1122" s="101">
        <f>H1122/M1124</f>
        <v>5.0666666666666665E-2</v>
      </c>
      <c r="K1122" s="50">
        <v>1</v>
      </c>
      <c r="L1122" s="50">
        <v>1</v>
      </c>
      <c r="M1122" s="50">
        <f t="shared" si="173"/>
        <v>1</v>
      </c>
      <c r="P1122" s="109">
        <v>1</v>
      </c>
      <c r="S1122" s="32">
        <f t="shared" si="176"/>
        <v>0</v>
      </c>
      <c r="T1122" s="40">
        <f t="shared" si="177"/>
        <v>0</v>
      </c>
      <c r="U1122" s="41">
        <f t="shared" si="178"/>
        <v>1</v>
      </c>
    </row>
    <row r="1123" spans="1:21" ht="14.25">
      <c r="A1123" s="100" t="s">
        <v>131</v>
      </c>
      <c r="B1123" s="46" t="s">
        <v>55</v>
      </c>
      <c r="C1123" s="50">
        <v>7354</v>
      </c>
      <c r="D1123" s="167"/>
      <c r="F1123" s="97" t="s">
        <v>1575</v>
      </c>
      <c r="G1123" s="97" t="s">
        <v>1577</v>
      </c>
      <c r="H1123" s="50">
        <v>1.47</v>
      </c>
      <c r="I1123" s="43" t="s">
        <v>24</v>
      </c>
      <c r="J1123" s="101">
        <f>H1123/K1124</f>
        <v>0.1225</v>
      </c>
      <c r="K1123" s="50">
        <v>1</v>
      </c>
      <c r="L1123" s="50">
        <v>10</v>
      </c>
      <c r="M1123" s="50">
        <f t="shared" si="173"/>
        <v>10</v>
      </c>
      <c r="P1123" s="109">
        <v>0</v>
      </c>
      <c r="S1123" s="32">
        <f t="shared" si="176"/>
        <v>0</v>
      </c>
      <c r="T1123" s="40">
        <f t="shared" si="177"/>
        <v>0</v>
      </c>
      <c r="U1123" s="41">
        <f t="shared" si="178"/>
        <v>0</v>
      </c>
    </row>
    <row r="1124" spans="1:21" ht="14.25">
      <c r="A1124" s="100" t="s">
        <v>131</v>
      </c>
      <c r="B1124" s="46" t="s">
        <v>55</v>
      </c>
      <c r="C1124" s="50">
        <v>7354</v>
      </c>
      <c r="D1124" s="167"/>
      <c r="F1124" s="97" t="s">
        <v>1575</v>
      </c>
      <c r="G1124" s="97" t="s">
        <v>1578</v>
      </c>
      <c r="H1124" s="50">
        <v>0.13</v>
      </c>
      <c r="I1124" s="43" t="s">
        <v>27</v>
      </c>
      <c r="J1124" s="101">
        <f>H1124</f>
        <v>0.13</v>
      </c>
      <c r="K1124" s="50">
        <v>12</v>
      </c>
      <c r="L1124" s="50">
        <v>10</v>
      </c>
      <c r="M1124" s="50">
        <f t="shared" si="173"/>
        <v>120</v>
      </c>
      <c r="P1124" s="109">
        <v>820</v>
      </c>
      <c r="S1124" s="32">
        <f t="shared" si="176"/>
        <v>0</v>
      </c>
      <c r="T1124" s="40">
        <f t="shared" si="177"/>
        <v>0</v>
      </c>
      <c r="U1124" s="41">
        <f t="shared" si="178"/>
        <v>820</v>
      </c>
    </row>
    <row r="1125" spans="1:21" ht="14.25">
      <c r="A1125" s="100" t="s">
        <v>131</v>
      </c>
      <c r="B1125" s="46" t="s">
        <v>55</v>
      </c>
      <c r="C1125" s="50">
        <v>7354</v>
      </c>
      <c r="D1125" s="167"/>
      <c r="F1125" s="97" t="s">
        <v>1575</v>
      </c>
      <c r="G1125" s="33" t="s">
        <v>400</v>
      </c>
      <c r="H1125" s="50">
        <v>5.8999999999999997E-2</v>
      </c>
      <c r="I1125" s="43" t="s">
        <v>310</v>
      </c>
      <c r="J1125" s="101">
        <f>H1125*6</f>
        <v>0.35399999999999998</v>
      </c>
      <c r="K1125" s="50">
        <v>60</v>
      </c>
      <c r="L1125" s="50">
        <v>10</v>
      </c>
      <c r="M1125" s="50">
        <f t="shared" si="173"/>
        <v>600</v>
      </c>
      <c r="P1125" s="109">
        <v>0</v>
      </c>
      <c r="S1125" s="32">
        <f t="shared" si="176"/>
        <v>0</v>
      </c>
      <c r="T1125" s="40">
        <f t="shared" si="177"/>
        <v>0</v>
      </c>
      <c r="U1125" s="41">
        <f t="shared" si="178"/>
        <v>0</v>
      </c>
    </row>
    <row r="1126" spans="1:21" ht="14.25">
      <c r="A1126" s="100" t="s">
        <v>131</v>
      </c>
      <c r="B1126" s="46" t="s">
        <v>55</v>
      </c>
      <c r="C1126" s="50">
        <v>7354</v>
      </c>
      <c r="D1126" s="168"/>
      <c r="F1126" s="97" t="s">
        <v>1575</v>
      </c>
      <c r="G1126" s="97" t="s">
        <v>1579</v>
      </c>
      <c r="K1126" s="50">
        <v>60</v>
      </c>
      <c r="L1126" s="50">
        <v>10</v>
      </c>
      <c r="M1126" s="50">
        <f t="shared" si="173"/>
        <v>600</v>
      </c>
      <c r="P1126" s="109">
        <v>0</v>
      </c>
      <c r="S1126" s="32">
        <f t="shared" si="176"/>
        <v>0</v>
      </c>
      <c r="T1126" s="40">
        <f t="shared" si="177"/>
        <v>0</v>
      </c>
      <c r="U1126" s="41">
        <f t="shared" si="178"/>
        <v>0</v>
      </c>
    </row>
    <row r="1127" spans="1:21" ht="14.25">
      <c r="A1127" s="100" t="s">
        <v>196</v>
      </c>
      <c r="B1127" s="46" t="s">
        <v>55</v>
      </c>
      <c r="C1127" s="50">
        <v>1290</v>
      </c>
      <c r="D1127" s="169" t="s">
        <v>1580</v>
      </c>
      <c r="F1127" s="97" t="s">
        <v>1581</v>
      </c>
      <c r="G1127" s="97" t="s">
        <v>1582</v>
      </c>
      <c r="H1127" s="50">
        <v>7.47</v>
      </c>
      <c r="I1127" s="43" t="s">
        <v>24</v>
      </c>
      <c r="J1127" s="101">
        <f>H1127/M1128</f>
        <v>0.29880000000000001</v>
      </c>
      <c r="K1127" s="50">
        <v>1</v>
      </c>
      <c r="L1127" s="50">
        <v>1</v>
      </c>
      <c r="M1127" s="50">
        <f t="shared" si="173"/>
        <v>1</v>
      </c>
      <c r="P1127" s="109">
        <v>0</v>
      </c>
      <c r="S1127" s="32">
        <f t="shared" si="176"/>
        <v>0</v>
      </c>
      <c r="T1127" s="40">
        <f t="shared" si="177"/>
        <v>0</v>
      </c>
      <c r="U1127" s="41">
        <f t="shared" si="178"/>
        <v>0</v>
      </c>
    </row>
    <row r="1128" spans="1:21" ht="14.25">
      <c r="A1128" s="100" t="s">
        <v>196</v>
      </c>
      <c r="B1128" s="46" t="s">
        <v>55</v>
      </c>
      <c r="C1128" s="50">
        <v>1290</v>
      </c>
      <c r="D1128" s="167"/>
      <c r="F1128" s="97" t="s">
        <v>1581</v>
      </c>
      <c r="G1128" s="97" t="s">
        <v>1583</v>
      </c>
      <c r="H1128" s="50">
        <v>0.185</v>
      </c>
      <c r="I1128" s="43" t="s">
        <v>27</v>
      </c>
      <c r="J1128" s="101">
        <f>H1128</f>
        <v>0.185</v>
      </c>
      <c r="K1128" s="50">
        <v>25</v>
      </c>
      <c r="L1128" s="50">
        <v>1</v>
      </c>
      <c r="M1128" s="50">
        <f t="shared" si="173"/>
        <v>25</v>
      </c>
      <c r="P1128" s="109">
        <v>0</v>
      </c>
      <c r="S1128" s="32">
        <f t="shared" si="176"/>
        <v>0</v>
      </c>
      <c r="T1128" s="40">
        <f t="shared" si="177"/>
        <v>0</v>
      </c>
      <c r="U1128" s="41">
        <f t="shared" si="178"/>
        <v>0</v>
      </c>
    </row>
    <row r="1129" spans="1:21" ht="14.25">
      <c r="A1129" s="100" t="s">
        <v>196</v>
      </c>
      <c r="B1129" s="46" t="s">
        <v>55</v>
      </c>
      <c r="C1129" s="50">
        <v>1290</v>
      </c>
      <c r="D1129" s="168"/>
      <c r="F1129" s="97" t="s">
        <v>1581</v>
      </c>
      <c r="G1129" s="97" t="s">
        <v>1584</v>
      </c>
      <c r="K1129" s="50">
        <v>100</v>
      </c>
      <c r="L1129" s="50">
        <v>25</v>
      </c>
      <c r="M1129" s="50">
        <f t="shared" si="173"/>
        <v>2500</v>
      </c>
      <c r="P1129" s="109">
        <v>0</v>
      </c>
      <c r="S1129" s="32">
        <f t="shared" si="176"/>
        <v>0</v>
      </c>
      <c r="T1129" s="40">
        <f t="shared" si="177"/>
        <v>0</v>
      </c>
      <c r="U1129" s="41">
        <f t="shared" si="178"/>
        <v>0</v>
      </c>
    </row>
    <row r="1130" spans="1:21" ht="14.25">
      <c r="A1130" s="100" t="s">
        <v>54</v>
      </c>
      <c r="B1130" s="46" t="s">
        <v>55</v>
      </c>
      <c r="C1130" s="50">
        <v>6027</v>
      </c>
      <c r="D1130" s="169" t="s">
        <v>1585</v>
      </c>
      <c r="G1130" s="97" t="s">
        <v>1586</v>
      </c>
      <c r="H1130" s="50">
        <v>9.19</v>
      </c>
      <c r="I1130" s="43" t="s">
        <v>24</v>
      </c>
      <c r="J1130" s="101">
        <f>H1130/M1132</f>
        <v>6.1266666666666664E-2</v>
      </c>
      <c r="K1130" s="50">
        <v>1</v>
      </c>
      <c r="L1130" s="50">
        <v>1</v>
      </c>
      <c r="M1130" s="50">
        <f t="shared" si="173"/>
        <v>1</v>
      </c>
      <c r="P1130" s="109">
        <v>50</v>
      </c>
      <c r="S1130" s="32">
        <f t="shared" si="176"/>
        <v>0</v>
      </c>
      <c r="T1130" s="40">
        <f t="shared" si="177"/>
        <v>0</v>
      </c>
      <c r="U1130" s="41">
        <f t="shared" si="178"/>
        <v>50</v>
      </c>
    </row>
    <row r="1131" spans="1:21" ht="14.25">
      <c r="A1131" s="100" t="s">
        <v>54</v>
      </c>
      <c r="B1131" s="46" t="s">
        <v>55</v>
      </c>
      <c r="C1131" s="50">
        <v>6027</v>
      </c>
      <c r="D1131" s="167"/>
      <c r="G1131" s="115" t="s">
        <v>1587</v>
      </c>
      <c r="H1131" s="114">
        <v>3.5000000000000003E-2</v>
      </c>
      <c r="I1131" s="114" t="s">
        <v>24</v>
      </c>
      <c r="J1131" s="114">
        <f>H1131/K1132</f>
        <v>3.5000000000000005E-3</v>
      </c>
      <c r="K1131" s="50">
        <v>1</v>
      </c>
      <c r="L1131" s="50">
        <v>15</v>
      </c>
      <c r="M1131" s="50">
        <f t="shared" si="173"/>
        <v>15</v>
      </c>
      <c r="P1131" s="109">
        <v>0</v>
      </c>
      <c r="S1131" s="32">
        <f t="shared" si="176"/>
        <v>0</v>
      </c>
      <c r="T1131" s="40">
        <f t="shared" si="177"/>
        <v>0</v>
      </c>
      <c r="U1131" s="41">
        <f t="shared" si="178"/>
        <v>0</v>
      </c>
    </row>
    <row r="1132" spans="1:21" ht="14.25">
      <c r="A1132" s="100" t="s">
        <v>54</v>
      </c>
      <c r="B1132" s="46" t="s">
        <v>55</v>
      </c>
      <c r="C1132" s="50">
        <v>6027</v>
      </c>
      <c r="D1132" s="167"/>
      <c r="G1132" s="97" t="s">
        <v>1588</v>
      </c>
      <c r="H1132" s="50">
        <v>0.115</v>
      </c>
      <c r="I1132" s="43" t="s">
        <v>27</v>
      </c>
      <c r="J1132" s="101">
        <f>H1132</f>
        <v>0.115</v>
      </c>
      <c r="K1132" s="50">
        <v>10</v>
      </c>
      <c r="L1132" s="50">
        <v>15</v>
      </c>
      <c r="M1132" s="50">
        <f t="shared" si="173"/>
        <v>150</v>
      </c>
      <c r="P1132" s="109">
        <v>6050</v>
      </c>
      <c r="S1132" s="32">
        <f t="shared" si="176"/>
        <v>0</v>
      </c>
      <c r="T1132" s="40">
        <f t="shared" si="177"/>
        <v>0</v>
      </c>
      <c r="U1132" s="41">
        <f t="shared" si="178"/>
        <v>6050</v>
      </c>
    </row>
    <row r="1133" spans="1:21" ht="14.25">
      <c r="A1133" s="100" t="s">
        <v>54</v>
      </c>
      <c r="B1133" s="46" t="s">
        <v>55</v>
      </c>
      <c r="C1133" s="50">
        <v>6027</v>
      </c>
      <c r="D1133" s="168"/>
      <c r="G1133" s="97" t="s">
        <v>1589</v>
      </c>
      <c r="H1133" s="50">
        <v>0.27</v>
      </c>
      <c r="I1133" s="43" t="s">
        <v>62</v>
      </c>
      <c r="J1133" s="101">
        <f>H1133/K1133</f>
        <v>0.27</v>
      </c>
      <c r="K1133" s="50">
        <v>1</v>
      </c>
      <c r="L1133" s="50">
        <v>15</v>
      </c>
      <c r="M1133" s="50">
        <f t="shared" si="173"/>
        <v>15</v>
      </c>
      <c r="P1133" s="109">
        <v>275</v>
      </c>
      <c r="S1133" s="32">
        <f t="shared" si="176"/>
        <v>0</v>
      </c>
      <c r="T1133" s="40">
        <f t="shared" si="177"/>
        <v>0</v>
      </c>
      <c r="U1133" s="41">
        <f t="shared" si="178"/>
        <v>275</v>
      </c>
    </row>
    <row r="1134" spans="1:21" ht="14.25">
      <c r="A1134" s="100" t="s">
        <v>456</v>
      </c>
      <c r="B1134" s="46" t="s">
        <v>55</v>
      </c>
      <c r="C1134" s="50">
        <v>6509</v>
      </c>
      <c r="D1134" s="169" t="s">
        <v>1590</v>
      </c>
      <c r="F1134" s="97" t="s">
        <v>1591</v>
      </c>
      <c r="G1134" s="97" t="s">
        <v>1592</v>
      </c>
      <c r="H1134" s="50">
        <v>10.16</v>
      </c>
      <c r="I1134" s="43" t="s">
        <v>24</v>
      </c>
      <c r="J1134" s="101">
        <f>H1134/M1136</f>
        <v>6.3500000000000001E-2</v>
      </c>
      <c r="K1134" s="50">
        <v>1</v>
      </c>
      <c r="L1134" s="50">
        <v>1</v>
      </c>
      <c r="M1134" s="50">
        <f t="shared" si="173"/>
        <v>1</v>
      </c>
      <c r="P1134" s="109">
        <v>102</v>
      </c>
      <c r="S1134" s="32">
        <f t="shared" si="176"/>
        <v>0</v>
      </c>
      <c r="T1134" s="40">
        <f t="shared" si="177"/>
        <v>0</v>
      </c>
      <c r="U1134" s="41">
        <f t="shared" si="178"/>
        <v>102</v>
      </c>
    </row>
    <row r="1135" spans="1:21" ht="14.25">
      <c r="A1135" s="100" t="s">
        <v>456</v>
      </c>
      <c r="B1135" s="46" t="s">
        <v>55</v>
      </c>
      <c r="C1135" s="50">
        <v>6509</v>
      </c>
      <c r="D1135" s="167"/>
      <c r="F1135" s="97" t="s">
        <v>1591</v>
      </c>
      <c r="G1135" s="97" t="s">
        <v>1593</v>
      </c>
      <c r="H1135" s="50">
        <v>3.5000000000000003E-2</v>
      </c>
      <c r="I1135" s="43" t="s">
        <v>24</v>
      </c>
      <c r="J1135" s="101">
        <f>H1135/K1136</f>
        <v>4.3750000000000004E-3</v>
      </c>
      <c r="K1135" s="50">
        <v>1</v>
      </c>
      <c r="L1135" s="50">
        <v>20</v>
      </c>
      <c r="M1135" s="50">
        <v>20</v>
      </c>
      <c r="P1135" s="109">
        <v>2835</v>
      </c>
      <c r="S1135" s="32">
        <f t="shared" si="176"/>
        <v>0</v>
      </c>
      <c r="T1135" s="40">
        <f t="shared" si="177"/>
        <v>0</v>
      </c>
      <c r="U1135" s="41">
        <f t="shared" si="178"/>
        <v>2835</v>
      </c>
    </row>
    <row r="1136" spans="1:21" ht="14.25">
      <c r="A1136" s="100" t="s">
        <v>456</v>
      </c>
      <c r="B1136" s="46" t="s">
        <v>55</v>
      </c>
      <c r="C1136" s="50">
        <v>6509</v>
      </c>
      <c r="D1136" s="167"/>
      <c r="F1136" s="97" t="s">
        <v>1591</v>
      </c>
      <c r="G1136" s="97" t="s">
        <v>1594</v>
      </c>
      <c r="H1136" s="50">
        <v>0.12</v>
      </c>
      <c r="I1136" s="43" t="s">
        <v>27</v>
      </c>
      <c r="J1136" s="101">
        <f t="shared" ref="J1136:J1141" si="179">H1136</f>
        <v>0.12</v>
      </c>
      <c r="K1136" s="50">
        <v>8</v>
      </c>
      <c r="L1136" s="50">
        <v>20</v>
      </c>
      <c r="M1136" s="50">
        <v>160</v>
      </c>
      <c r="P1136" s="109">
        <v>16400</v>
      </c>
      <c r="S1136" s="32">
        <f t="shared" si="176"/>
        <v>0</v>
      </c>
      <c r="T1136" s="40">
        <f t="shared" si="177"/>
        <v>0</v>
      </c>
      <c r="U1136" s="41">
        <f t="shared" si="178"/>
        <v>16400</v>
      </c>
    </row>
    <row r="1137" spans="1:21" ht="14.25">
      <c r="A1137" s="100" t="s">
        <v>456</v>
      </c>
      <c r="B1137" s="46" t="s">
        <v>55</v>
      </c>
      <c r="C1137" s="50">
        <v>6509</v>
      </c>
      <c r="D1137" s="167"/>
      <c r="F1137" s="97" t="s">
        <v>1591</v>
      </c>
      <c r="G1137" s="97" t="s">
        <v>1595</v>
      </c>
      <c r="H1137" s="50">
        <v>0.15</v>
      </c>
      <c r="I1137" s="43" t="s">
        <v>62</v>
      </c>
      <c r="J1137" s="101">
        <f>H1137/K1136</f>
        <v>1.8749999999999999E-2</v>
      </c>
      <c r="K1137" s="50">
        <v>1</v>
      </c>
      <c r="L1137" s="50">
        <v>20</v>
      </c>
      <c r="M1137" s="50">
        <v>20</v>
      </c>
      <c r="P1137" s="109">
        <v>0</v>
      </c>
      <c r="S1137" s="32">
        <f t="shared" si="176"/>
        <v>0</v>
      </c>
      <c r="T1137" s="40">
        <f t="shared" si="177"/>
        <v>0</v>
      </c>
      <c r="U1137" s="41">
        <f t="shared" si="178"/>
        <v>0</v>
      </c>
    </row>
    <row r="1138" spans="1:21" ht="14.25">
      <c r="A1138" s="100" t="s">
        <v>456</v>
      </c>
      <c r="B1138" s="46" t="s">
        <v>55</v>
      </c>
      <c r="C1138" s="50">
        <v>6509</v>
      </c>
      <c r="D1138" s="167"/>
      <c r="F1138" s="97" t="s">
        <v>1591</v>
      </c>
      <c r="G1138" s="97" t="s">
        <v>1596</v>
      </c>
      <c r="H1138" s="50">
        <v>1.08</v>
      </c>
      <c r="I1138" s="43" t="s">
        <v>1572</v>
      </c>
      <c r="J1138" s="101">
        <f t="shared" si="179"/>
        <v>1.08</v>
      </c>
      <c r="K1138" s="50">
        <v>8</v>
      </c>
      <c r="L1138" s="50">
        <v>20</v>
      </c>
      <c r="M1138" s="50">
        <v>160</v>
      </c>
      <c r="P1138" s="109">
        <v>0</v>
      </c>
      <c r="S1138" s="32">
        <f t="shared" si="176"/>
        <v>0</v>
      </c>
      <c r="T1138" s="40">
        <f t="shared" si="177"/>
        <v>0</v>
      </c>
      <c r="U1138" s="41">
        <f t="shared" si="178"/>
        <v>0</v>
      </c>
    </row>
    <row r="1139" spans="1:21" ht="14.25">
      <c r="A1139" s="100" t="s">
        <v>456</v>
      </c>
      <c r="B1139" s="46" t="s">
        <v>55</v>
      </c>
      <c r="C1139" s="50">
        <v>6516</v>
      </c>
      <c r="D1139" s="169" t="s">
        <v>1597</v>
      </c>
      <c r="F1139" s="97" t="s">
        <v>1598</v>
      </c>
      <c r="G1139" s="97" t="s">
        <v>1599</v>
      </c>
      <c r="H1139" s="50">
        <v>9.2200000000000006</v>
      </c>
      <c r="I1139" s="43" t="s">
        <v>24</v>
      </c>
      <c r="J1139" s="101">
        <f>H1139/M1141</f>
        <v>7.6833333333333337E-2</v>
      </c>
      <c r="K1139" s="50">
        <v>1</v>
      </c>
      <c r="L1139" s="50">
        <v>1</v>
      </c>
      <c r="M1139" s="50">
        <f t="shared" ref="M1139:M1202" si="180">K1139*L1139</f>
        <v>1</v>
      </c>
      <c r="P1139" s="109">
        <v>30</v>
      </c>
      <c r="S1139" s="32">
        <f t="shared" si="176"/>
        <v>0</v>
      </c>
      <c r="T1139" s="40">
        <f t="shared" si="177"/>
        <v>0</v>
      </c>
      <c r="U1139" s="41">
        <f t="shared" si="178"/>
        <v>30</v>
      </c>
    </row>
    <row r="1140" spans="1:21" ht="14.25">
      <c r="A1140" s="100" t="s">
        <v>456</v>
      </c>
      <c r="B1140" s="46" t="s">
        <v>55</v>
      </c>
      <c r="C1140" s="50">
        <v>6516</v>
      </c>
      <c r="D1140" s="167"/>
      <c r="F1140" s="97" t="s">
        <v>1598</v>
      </c>
      <c r="G1140" s="97" t="s">
        <v>1600</v>
      </c>
      <c r="H1140" s="50">
        <v>3.5000000000000003E-2</v>
      </c>
      <c r="I1140" s="43" t="s">
        <v>24</v>
      </c>
      <c r="J1140" s="101">
        <f>H1140/K1141</f>
        <v>4.3750000000000004E-3</v>
      </c>
      <c r="K1140" s="50">
        <v>1</v>
      </c>
      <c r="L1140" s="50">
        <v>15</v>
      </c>
      <c r="M1140" s="50">
        <f t="shared" si="180"/>
        <v>15</v>
      </c>
      <c r="P1140" s="109">
        <v>445</v>
      </c>
      <c r="S1140" s="32">
        <f t="shared" si="176"/>
        <v>0</v>
      </c>
      <c r="T1140" s="40">
        <f t="shared" si="177"/>
        <v>0</v>
      </c>
      <c r="U1140" s="41">
        <f t="shared" si="178"/>
        <v>445</v>
      </c>
    </row>
    <row r="1141" spans="1:21" ht="14.25">
      <c r="A1141" s="100" t="s">
        <v>456</v>
      </c>
      <c r="B1141" s="46" t="s">
        <v>55</v>
      </c>
      <c r="C1141" s="50">
        <v>6516</v>
      </c>
      <c r="D1141" s="167"/>
      <c r="F1141" s="97" t="s">
        <v>1598</v>
      </c>
      <c r="G1141" s="97" t="s">
        <v>1601</v>
      </c>
      <c r="H1141" s="50">
        <v>0.14000000000000001</v>
      </c>
      <c r="I1141" s="43" t="s">
        <v>27</v>
      </c>
      <c r="J1141" s="101">
        <f t="shared" si="179"/>
        <v>0.14000000000000001</v>
      </c>
      <c r="K1141" s="50">
        <v>8</v>
      </c>
      <c r="L1141" s="50">
        <v>15</v>
      </c>
      <c r="M1141" s="50">
        <f t="shared" si="180"/>
        <v>120</v>
      </c>
      <c r="P1141" s="109">
        <v>2250</v>
      </c>
      <c r="S1141" s="32">
        <f t="shared" si="176"/>
        <v>0</v>
      </c>
      <c r="T1141" s="40">
        <f t="shared" si="177"/>
        <v>0</v>
      </c>
      <c r="U1141" s="41">
        <f t="shared" si="178"/>
        <v>2250</v>
      </c>
    </row>
    <row r="1142" spans="1:21" ht="14.25">
      <c r="A1142" s="100" t="s">
        <v>456</v>
      </c>
      <c r="B1142" s="46" t="s">
        <v>55</v>
      </c>
      <c r="C1142" s="50">
        <v>6516</v>
      </c>
      <c r="D1142" s="168"/>
      <c r="F1142" s="97" t="s">
        <v>1598</v>
      </c>
      <c r="G1142" s="97" t="s">
        <v>1602</v>
      </c>
      <c r="H1142" s="50">
        <v>0.17499999999999999</v>
      </c>
      <c r="I1142" s="43" t="s">
        <v>29</v>
      </c>
      <c r="J1142" s="101">
        <f>H1142/K1141</f>
        <v>2.1874999999999999E-2</v>
      </c>
      <c r="K1142" s="50">
        <v>1</v>
      </c>
      <c r="L1142" s="50">
        <v>15</v>
      </c>
      <c r="M1142" s="50">
        <f t="shared" si="180"/>
        <v>15</v>
      </c>
      <c r="P1142" s="109">
        <v>378</v>
      </c>
      <c r="S1142" s="32">
        <f t="shared" si="176"/>
        <v>0</v>
      </c>
      <c r="T1142" s="40">
        <f t="shared" si="177"/>
        <v>0</v>
      </c>
      <c r="U1142" s="41">
        <f t="shared" si="178"/>
        <v>378</v>
      </c>
    </row>
    <row r="1143" spans="1:21" ht="14.25">
      <c r="A1143" s="100" t="s">
        <v>54</v>
      </c>
      <c r="B1143" s="46" t="s">
        <v>55</v>
      </c>
      <c r="C1143" s="50">
        <v>2524</v>
      </c>
      <c r="D1143" s="169" t="s">
        <v>1603</v>
      </c>
      <c r="F1143" s="97" t="s">
        <v>1604</v>
      </c>
      <c r="G1143" s="97" t="s">
        <v>1605</v>
      </c>
      <c r="H1143" s="50">
        <v>7.66</v>
      </c>
      <c r="I1143" s="43" t="s">
        <v>24</v>
      </c>
      <c r="J1143" s="101">
        <f>H1143/M1145</f>
        <v>6.3833333333333339E-2</v>
      </c>
      <c r="K1143" s="50">
        <v>1</v>
      </c>
      <c r="L1143" s="50">
        <v>1</v>
      </c>
      <c r="M1143" s="50">
        <f t="shared" si="180"/>
        <v>1</v>
      </c>
      <c r="P1143" s="109">
        <v>0</v>
      </c>
      <c r="S1143" s="32">
        <f t="shared" si="176"/>
        <v>0</v>
      </c>
      <c r="T1143" s="40">
        <f t="shared" si="177"/>
        <v>0</v>
      </c>
      <c r="U1143" s="41">
        <f t="shared" si="178"/>
        <v>0</v>
      </c>
    </row>
    <row r="1144" spans="1:21" ht="14.25">
      <c r="A1144" s="100" t="s">
        <v>54</v>
      </c>
      <c r="B1144" s="46" t="s">
        <v>55</v>
      </c>
      <c r="C1144" s="50">
        <v>2524</v>
      </c>
      <c r="D1144" s="167"/>
      <c r="F1144" s="97" t="s">
        <v>1604</v>
      </c>
      <c r="G1144" s="97" t="s">
        <v>1606</v>
      </c>
      <c r="H1144" s="50">
        <v>3.5000000000000003E-2</v>
      </c>
      <c r="I1144" s="43" t="s">
        <v>24</v>
      </c>
      <c r="J1144" s="101">
        <f>H1144/K1145</f>
        <v>3.5000000000000005E-3</v>
      </c>
      <c r="K1144" s="50">
        <v>1</v>
      </c>
      <c r="L1144" s="50">
        <v>12</v>
      </c>
      <c r="M1144" s="50">
        <f t="shared" si="180"/>
        <v>12</v>
      </c>
      <c r="P1144" s="109">
        <v>0</v>
      </c>
      <c r="S1144" s="32">
        <f t="shared" si="176"/>
        <v>0</v>
      </c>
      <c r="T1144" s="40">
        <f t="shared" si="177"/>
        <v>0</v>
      </c>
      <c r="U1144" s="41">
        <f t="shared" si="178"/>
        <v>0</v>
      </c>
    </row>
    <row r="1145" spans="1:21" ht="14.25">
      <c r="A1145" s="100" t="s">
        <v>54</v>
      </c>
      <c r="B1145" s="46" t="s">
        <v>55</v>
      </c>
      <c r="C1145" s="50">
        <v>2524</v>
      </c>
      <c r="D1145" s="167"/>
      <c r="F1145" s="97" t="s">
        <v>1604</v>
      </c>
      <c r="G1145" s="97" t="s">
        <v>1607</v>
      </c>
      <c r="H1145" s="50">
        <v>0.14000000000000001</v>
      </c>
      <c r="I1145" s="43" t="s">
        <v>27</v>
      </c>
      <c r="J1145" s="101">
        <f>H1145</f>
        <v>0.14000000000000001</v>
      </c>
      <c r="K1145" s="50">
        <v>10</v>
      </c>
      <c r="L1145" s="50">
        <v>12</v>
      </c>
      <c r="M1145" s="50">
        <f t="shared" si="180"/>
        <v>120</v>
      </c>
      <c r="P1145" s="109">
        <v>1100</v>
      </c>
      <c r="S1145" s="32">
        <f t="shared" si="176"/>
        <v>0</v>
      </c>
      <c r="T1145" s="40">
        <f t="shared" si="177"/>
        <v>0</v>
      </c>
      <c r="U1145" s="41">
        <f t="shared" si="178"/>
        <v>1100</v>
      </c>
    </row>
    <row r="1146" spans="1:21" ht="14.25">
      <c r="A1146" s="100" t="s">
        <v>54</v>
      </c>
      <c r="B1146" s="46" t="s">
        <v>55</v>
      </c>
      <c r="C1146" s="50">
        <v>2524</v>
      </c>
      <c r="D1146" s="168"/>
      <c r="F1146" s="97" t="s">
        <v>1604</v>
      </c>
      <c r="G1146" s="97" t="s">
        <v>1608</v>
      </c>
      <c r="H1146" s="50">
        <v>0.17499999999999999</v>
      </c>
      <c r="I1146" s="43" t="s">
        <v>29</v>
      </c>
      <c r="J1146" s="101">
        <f>H1146/K1145</f>
        <v>1.7499999999999998E-2</v>
      </c>
      <c r="K1146" s="50">
        <v>1</v>
      </c>
      <c r="L1146" s="50">
        <v>12</v>
      </c>
      <c r="M1146" s="50">
        <f t="shared" si="180"/>
        <v>12</v>
      </c>
      <c r="P1146" s="109">
        <v>0</v>
      </c>
      <c r="S1146" s="32">
        <f t="shared" si="176"/>
        <v>0</v>
      </c>
      <c r="T1146" s="40">
        <f t="shared" si="177"/>
        <v>0</v>
      </c>
      <c r="U1146" s="41">
        <f t="shared" si="178"/>
        <v>0</v>
      </c>
    </row>
    <row r="1147" spans="1:21" ht="14.25">
      <c r="A1147" s="100" t="s">
        <v>54</v>
      </c>
      <c r="B1147" s="46" t="s">
        <v>55</v>
      </c>
      <c r="C1147" s="50">
        <v>2876</v>
      </c>
      <c r="D1147" s="169" t="s">
        <v>1609</v>
      </c>
      <c r="F1147" s="97" t="s">
        <v>1610</v>
      </c>
      <c r="G1147" s="97" t="s">
        <v>1611</v>
      </c>
      <c r="H1147" s="50">
        <v>7.87</v>
      </c>
      <c r="I1147" s="43" t="s">
        <v>24</v>
      </c>
      <c r="J1147" s="101">
        <f>H1147/M1149</f>
        <v>5.2466666666666668E-2</v>
      </c>
      <c r="K1147" s="50">
        <v>1</v>
      </c>
      <c r="L1147" s="50">
        <v>1</v>
      </c>
      <c r="M1147" s="50">
        <f t="shared" si="180"/>
        <v>1</v>
      </c>
      <c r="P1147" s="109">
        <v>0</v>
      </c>
      <c r="S1147" s="32">
        <f t="shared" si="176"/>
        <v>0</v>
      </c>
      <c r="T1147" s="40">
        <f t="shared" si="177"/>
        <v>0</v>
      </c>
      <c r="U1147" s="41">
        <f t="shared" si="178"/>
        <v>0</v>
      </c>
    </row>
    <row r="1148" spans="1:21" ht="14.25">
      <c r="A1148" s="100" t="s">
        <v>54</v>
      </c>
      <c r="B1148" s="46" t="s">
        <v>55</v>
      </c>
      <c r="C1148" s="50">
        <v>2876</v>
      </c>
      <c r="D1148" s="167"/>
      <c r="F1148" s="97" t="s">
        <v>1610</v>
      </c>
      <c r="G1148" s="97" t="s">
        <v>1612</v>
      </c>
      <c r="H1148" s="50">
        <v>3.5000000000000003E-2</v>
      </c>
      <c r="I1148" s="43" t="s">
        <v>24</v>
      </c>
      <c r="J1148" s="101">
        <f>H1148/K1149</f>
        <v>3.5000000000000005E-3</v>
      </c>
      <c r="K1148" s="50">
        <v>1</v>
      </c>
      <c r="L1148" s="50">
        <v>15</v>
      </c>
      <c r="M1148" s="50">
        <f t="shared" si="180"/>
        <v>15</v>
      </c>
      <c r="P1148" s="109">
        <v>135</v>
      </c>
      <c r="S1148" s="32">
        <f t="shared" si="176"/>
        <v>0</v>
      </c>
      <c r="T1148" s="40">
        <f t="shared" si="177"/>
        <v>0</v>
      </c>
      <c r="U1148" s="41">
        <f t="shared" si="178"/>
        <v>135</v>
      </c>
    </row>
    <row r="1149" spans="1:21" ht="14.25">
      <c r="A1149" s="100" t="s">
        <v>54</v>
      </c>
      <c r="B1149" s="46" t="s">
        <v>55</v>
      </c>
      <c r="C1149" s="50">
        <v>2876</v>
      </c>
      <c r="D1149" s="167"/>
      <c r="F1149" s="97" t="s">
        <v>1610</v>
      </c>
      <c r="G1149" s="97" t="s">
        <v>1613</v>
      </c>
      <c r="H1149" s="50">
        <v>0.115</v>
      </c>
      <c r="I1149" s="43" t="s">
        <v>27</v>
      </c>
      <c r="J1149" s="101">
        <f>H1149</f>
        <v>0.115</v>
      </c>
      <c r="K1149" s="50">
        <v>10</v>
      </c>
      <c r="L1149" s="50">
        <v>15</v>
      </c>
      <c r="M1149" s="50">
        <f t="shared" si="180"/>
        <v>150</v>
      </c>
      <c r="P1149" s="109">
        <v>300</v>
      </c>
      <c r="S1149" s="32">
        <f t="shared" si="176"/>
        <v>0</v>
      </c>
      <c r="T1149" s="40">
        <f t="shared" si="177"/>
        <v>0</v>
      </c>
      <c r="U1149" s="41">
        <f t="shared" si="178"/>
        <v>300</v>
      </c>
    </row>
    <row r="1150" spans="1:21" ht="14.25">
      <c r="A1150" s="100" t="s">
        <v>54</v>
      </c>
      <c r="B1150" s="46" t="s">
        <v>55</v>
      </c>
      <c r="C1150" s="50">
        <v>2876</v>
      </c>
      <c r="D1150" s="168"/>
      <c r="F1150" s="97" t="s">
        <v>1610</v>
      </c>
      <c r="G1150" s="97" t="s">
        <v>1614</v>
      </c>
      <c r="H1150" s="50">
        <v>0.16</v>
      </c>
      <c r="I1150" s="43" t="s">
        <v>62</v>
      </c>
      <c r="J1150" s="101">
        <f>H1150/K1149</f>
        <v>1.6E-2</v>
      </c>
      <c r="K1150" s="50">
        <v>1</v>
      </c>
      <c r="L1150" s="50">
        <v>15</v>
      </c>
      <c r="M1150" s="50">
        <f t="shared" si="180"/>
        <v>15</v>
      </c>
      <c r="P1150" s="109">
        <v>0</v>
      </c>
      <c r="S1150" s="32">
        <f t="shared" si="176"/>
        <v>0</v>
      </c>
      <c r="T1150" s="40">
        <f t="shared" si="177"/>
        <v>0</v>
      </c>
      <c r="U1150" s="41">
        <f t="shared" si="178"/>
        <v>0</v>
      </c>
    </row>
    <row r="1151" spans="1:21" ht="14.25">
      <c r="A1151" s="100" t="s">
        <v>54</v>
      </c>
      <c r="B1151" s="46" t="s">
        <v>55</v>
      </c>
      <c r="C1151" s="50">
        <v>6188</v>
      </c>
      <c r="D1151" s="169" t="s">
        <v>1615</v>
      </c>
      <c r="F1151" s="97" t="s">
        <v>1616</v>
      </c>
      <c r="G1151" s="97" t="s">
        <v>1617</v>
      </c>
      <c r="H1151" s="50">
        <v>8.3000000000000007</v>
      </c>
      <c r="I1151" s="43" t="s">
        <v>24</v>
      </c>
      <c r="J1151" s="101">
        <f>H1151/M1153</f>
        <v>6.9166666666666668E-2</v>
      </c>
      <c r="K1151" s="50">
        <v>1</v>
      </c>
      <c r="L1151" s="50">
        <v>1</v>
      </c>
      <c r="M1151" s="50">
        <f t="shared" si="180"/>
        <v>1</v>
      </c>
      <c r="P1151" s="109">
        <v>51</v>
      </c>
      <c r="S1151" s="32">
        <f t="shared" si="176"/>
        <v>0</v>
      </c>
      <c r="T1151" s="40">
        <f t="shared" si="177"/>
        <v>0</v>
      </c>
      <c r="U1151" s="41">
        <f t="shared" si="178"/>
        <v>51</v>
      </c>
    </row>
    <row r="1152" spans="1:21" ht="14.25">
      <c r="A1152" s="100" t="s">
        <v>54</v>
      </c>
      <c r="B1152" s="46" t="s">
        <v>55</v>
      </c>
      <c r="C1152" s="50">
        <v>6188</v>
      </c>
      <c r="D1152" s="167"/>
      <c r="F1152" s="97" t="s">
        <v>1616</v>
      </c>
      <c r="G1152" s="97" t="s">
        <v>1618</v>
      </c>
      <c r="H1152" s="50">
        <v>3.5000000000000003E-2</v>
      </c>
      <c r="I1152" s="43" t="s">
        <v>24</v>
      </c>
      <c r="J1152" s="101">
        <f>H1152/K1153</f>
        <v>4.3750000000000004E-3</v>
      </c>
      <c r="K1152" s="50">
        <v>1</v>
      </c>
      <c r="L1152" s="50">
        <v>15</v>
      </c>
      <c r="M1152" s="50">
        <f t="shared" si="180"/>
        <v>15</v>
      </c>
      <c r="P1152" s="109">
        <v>1200</v>
      </c>
      <c r="S1152" s="32">
        <f t="shared" si="176"/>
        <v>0</v>
      </c>
      <c r="T1152" s="40">
        <f t="shared" si="177"/>
        <v>0</v>
      </c>
      <c r="U1152" s="41">
        <f t="shared" si="178"/>
        <v>1200</v>
      </c>
    </row>
    <row r="1153" spans="1:21" ht="14.25">
      <c r="A1153" s="100" t="s">
        <v>54</v>
      </c>
      <c r="B1153" s="46" t="s">
        <v>55</v>
      </c>
      <c r="C1153" s="50">
        <v>6188</v>
      </c>
      <c r="D1153" s="167"/>
      <c r="F1153" s="97" t="s">
        <v>1616</v>
      </c>
      <c r="G1153" s="97" t="s">
        <v>1619</v>
      </c>
      <c r="H1153" s="50">
        <v>0.12</v>
      </c>
      <c r="I1153" s="43" t="s">
        <v>27</v>
      </c>
      <c r="J1153" s="101">
        <f>H1153</f>
        <v>0.12</v>
      </c>
      <c r="K1153" s="50">
        <v>8</v>
      </c>
      <c r="L1153" s="50">
        <v>15</v>
      </c>
      <c r="M1153" s="50">
        <f t="shared" si="180"/>
        <v>120</v>
      </c>
      <c r="P1153" s="109">
        <v>9900</v>
      </c>
      <c r="S1153" s="32">
        <f t="shared" si="176"/>
        <v>0</v>
      </c>
      <c r="T1153" s="40">
        <f t="shared" si="177"/>
        <v>0</v>
      </c>
      <c r="U1153" s="41">
        <f t="shared" si="178"/>
        <v>9900</v>
      </c>
    </row>
    <row r="1154" spans="1:21" ht="14.25">
      <c r="A1154" s="100" t="s">
        <v>54</v>
      </c>
      <c r="B1154" s="46" t="s">
        <v>55</v>
      </c>
      <c r="C1154" s="50">
        <v>6188</v>
      </c>
      <c r="D1154" s="167"/>
      <c r="F1154" s="97" t="s">
        <v>1616</v>
      </c>
      <c r="G1154" s="97" t="s">
        <v>1620</v>
      </c>
      <c r="H1154" s="50">
        <v>0.155</v>
      </c>
      <c r="I1154" s="43" t="s">
        <v>62</v>
      </c>
      <c r="J1154" s="101">
        <f>H1154/K1153</f>
        <v>1.9375E-2</v>
      </c>
      <c r="K1154" s="50">
        <v>1</v>
      </c>
      <c r="L1154" s="50">
        <v>15</v>
      </c>
      <c r="M1154" s="50">
        <f t="shared" si="180"/>
        <v>15</v>
      </c>
      <c r="P1154" s="109">
        <v>750</v>
      </c>
      <c r="S1154" s="32">
        <f t="shared" si="176"/>
        <v>0</v>
      </c>
      <c r="T1154" s="40">
        <f t="shared" si="177"/>
        <v>0</v>
      </c>
      <c r="U1154" s="41">
        <f t="shared" si="178"/>
        <v>750</v>
      </c>
    </row>
    <row r="1155" spans="1:21" ht="14.25">
      <c r="A1155" s="100" t="s">
        <v>54</v>
      </c>
      <c r="B1155" s="46" t="s">
        <v>55</v>
      </c>
      <c r="C1155" s="50">
        <v>6188</v>
      </c>
      <c r="D1155" s="167"/>
      <c r="F1155" s="97" t="s">
        <v>1616</v>
      </c>
      <c r="G1155" s="97" t="s">
        <v>1621</v>
      </c>
      <c r="H1155" s="50">
        <v>1.5</v>
      </c>
      <c r="J1155" s="101">
        <f>H1155</f>
        <v>1.5</v>
      </c>
      <c r="K1155" s="50">
        <v>8</v>
      </c>
      <c r="L1155" s="50">
        <v>15</v>
      </c>
      <c r="M1155" s="50">
        <f t="shared" si="180"/>
        <v>120</v>
      </c>
      <c r="P1155" s="109">
        <v>0</v>
      </c>
      <c r="S1155" s="32">
        <f t="shared" ref="S1155:S1218" si="181">SUM(W1155:BC1155)</f>
        <v>0</v>
      </c>
      <c r="T1155" s="40">
        <f t="shared" ref="T1155:T1218" si="182">SUM(BE1155:HT1155)</f>
        <v>0</v>
      </c>
      <c r="U1155" s="41">
        <f t="shared" ref="U1155:U1218" si="183">P1155+R1155+S1155-T1155-BD1155-Q1155</f>
        <v>0</v>
      </c>
    </row>
    <row r="1156" spans="1:21" ht="14.25">
      <c r="A1156" s="100" t="s">
        <v>54</v>
      </c>
      <c r="C1156" s="50">
        <v>2517</v>
      </c>
      <c r="D1156" s="169" t="s">
        <v>1622</v>
      </c>
      <c r="F1156" s="97" t="s">
        <v>1623</v>
      </c>
      <c r="G1156" s="97" t="s">
        <v>1624</v>
      </c>
      <c r="H1156" s="50">
        <v>6.53</v>
      </c>
      <c r="I1156" s="43" t="s">
        <v>24</v>
      </c>
      <c r="J1156" s="101">
        <f>H1156/M1159</f>
        <v>4.6642857142857146E-2</v>
      </c>
      <c r="K1156" s="50">
        <v>1</v>
      </c>
      <c r="L1156" s="50">
        <v>1</v>
      </c>
      <c r="M1156" s="50">
        <f t="shared" si="180"/>
        <v>1</v>
      </c>
      <c r="P1156" s="109">
        <v>33</v>
      </c>
      <c r="S1156" s="32">
        <f t="shared" si="181"/>
        <v>0</v>
      </c>
      <c r="T1156" s="40">
        <f t="shared" si="182"/>
        <v>0</v>
      </c>
      <c r="U1156" s="41">
        <f t="shared" si="183"/>
        <v>33</v>
      </c>
    </row>
    <row r="1157" spans="1:21" ht="14.25">
      <c r="A1157" s="100" t="s">
        <v>54</v>
      </c>
      <c r="C1157" s="50">
        <v>2517</v>
      </c>
      <c r="D1157" s="167"/>
      <c r="F1157" s="97" t="s">
        <v>1623</v>
      </c>
      <c r="G1157" s="97" t="s">
        <v>1266</v>
      </c>
      <c r="H1157" s="50">
        <v>3.5000000000000003E-2</v>
      </c>
      <c r="I1157" s="43" t="s">
        <v>24</v>
      </c>
      <c r="J1157" s="101">
        <f>H1157/K1159</f>
        <v>3.5000000000000005E-3</v>
      </c>
      <c r="K1157" s="50">
        <v>1</v>
      </c>
      <c r="L1157" s="50">
        <v>14</v>
      </c>
      <c r="M1157" s="50">
        <f t="shared" si="180"/>
        <v>14</v>
      </c>
      <c r="P1157" s="109">
        <v>0</v>
      </c>
      <c r="S1157" s="32">
        <f t="shared" si="181"/>
        <v>0</v>
      </c>
      <c r="T1157" s="40">
        <f t="shared" si="182"/>
        <v>0</v>
      </c>
      <c r="U1157" s="41">
        <f t="shared" si="183"/>
        <v>0</v>
      </c>
    </row>
    <row r="1158" spans="1:21" ht="14.25">
      <c r="A1158" s="100" t="s">
        <v>54</v>
      </c>
      <c r="C1158" s="50">
        <v>2517</v>
      </c>
      <c r="D1158" s="167"/>
      <c r="F1158" s="97" t="s">
        <v>1623</v>
      </c>
      <c r="G1158" s="97" t="s">
        <v>1625</v>
      </c>
      <c r="H1158" s="50">
        <v>0.25</v>
      </c>
      <c r="I1158" s="43" t="s">
        <v>29</v>
      </c>
      <c r="J1158" s="101">
        <f>H1158/K1159</f>
        <v>2.5000000000000001E-2</v>
      </c>
      <c r="K1158" s="50">
        <v>1</v>
      </c>
      <c r="L1158" s="50">
        <v>14</v>
      </c>
      <c r="M1158" s="50">
        <f t="shared" si="180"/>
        <v>14</v>
      </c>
      <c r="P1158" s="109">
        <v>600</v>
      </c>
      <c r="S1158" s="32">
        <f t="shared" si="181"/>
        <v>0</v>
      </c>
      <c r="T1158" s="40">
        <f t="shared" si="182"/>
        <v>0</v>
      </c>
      <c r="U1158" s="41">
        <f t="shared" si="183"/>
        <v>600</v>
      </c>
    </row>
    <row r="1159" spans="1:21" ht="14.25">
      <c r="A1159" s="100" t="s">
        <v>54</v>
      </c>
      <c r="C1159" s="50">
        <v>2517</v>
      </c>
      <c r="D1159" s="167"/>
      <c r="F1159" s="97" t="s">
        <v>1623</v>
      </c>
      <c r="G1159" s="97" t="s">
        <v>1330</v>
      </c>
      <c r="H1159" s="50">
        <v>0.11</v>
      </c>
      <c r="I1159" s="43" t="s">
        <v>493</v>
      </c>
      <c r="J1159" s="101">
        <f>H1159</f>
        <v>0.11</v>
      </c>
      <c r="K1159" s="50">
        <v>10</v>
      </c>
      <c r="L1159" s="50">
        <v>14</v>
      </c>
      <c r="M1159" s="50">
        <f t="shared" si="180"/>
        <v>140</v>
      </c>
      <c r="P1159" s="109">
        <v>5700</v>
      </c>
      <c r="S1159" s="32">
        <f t="shared" si="181"/>
        <v>0</v>
      </c>
      <c r="T1159" s="40">
        <f t="shared" si="182"/>
        <v>0</v>
      </c>
      <c r="U1159" s="41">
        <f t="shared" si="183"/>
        <v>5700</v>
      </c>
    </row>
    <row r="1160" spans="1:21" ht="14.25">
      <c r="A1160" s="100" t="s">
        <v>54</v>
      </c>
      <c r="C1160" s="50">
        <v>2517</v>
      </c>
      <c r="D1160" s="167"/>
      <c r="F1160" s="97" t="s">
        <v>1623</v>
      </c>
      <c r="G1160" s="97" t="s">
        <v>1626</v>
      </c>
      <c r="H1160" s="50">
        <v>0.09</v>
      </c>
      <c r="I1160" s="62" t="s">
        <v>295</v>
      </c>
      <c r="J1160" s="101">
        <f>H1160*2</f>
        <v>0.18</v>
      </c>
      <c r="K1160" s="50">
        <v>20</v>
      </c>
      <c r="L1160" s="50">
        <v>14</v>
      </c>
      <c r="M1160" s="50">
        <f t="shared" si="180"/>
        <v>280</v>
      </c>
      <c r="P1160" s="109">
        <v>0</v>
      </c>
      <c r="S1160" s="32">
        <f t="shared" si="181"/>
        <v>0</v>
      </c>
      <c r="T1160" s="40">
        <f t="shared" si="182"/>
        <v>0</v>
      </c>
      <c r="U1160" s="41">
        <f t="shared" si="183"/>
        <v>0</v>
      </c>
    </row>
    <row r="1161" spans="1:21" ht="14.25">
      <c r="A1161" s="100" t="s">
        <v>54</v>
      </c>
      <c r="C1161" s="50">
        <v>2517</v>
      </c>
      <c r="D1161" s="168"/>
      <c r="F1161" s="97" t="s">
        <v>1623</v>
      </c>
      <c r="G1161" s="97" t="s">
        <v>1451</v>
      </c>
      <c r="H1161" s="50">
        <v>0.42599999999999999</v>
      </c>
      <c r="I1161" s="43" t="s">
        <v>1627</v>
      </c>
      <c r="J1161" s="101">
        <f>H1161*2</f>
        <v>0.85199999999999998</v>
      </c>
      <c r="K1161" s="50">
        <v>20</v>
      </c>
      <c r="L1161" s="50">
        <v>14</v>
      </c>
      <c r="M1161" s="50">
        <f t="shared" si="180"/>
        <v>280</v>
      </c>
      <c r="P1161" s="109">
        <v>0</v>
      </c>
      <c r="S1161" s="32">
        <f t="shared" si="181"/>
        <v>0</v>
      </c>
      <c r="T1161" s="40">
        <f t="shared" si="182"/>
        <v>0</v>
      </c>
      <c r="U1161" s="41">
        <f t="shared" si="183"/>
        <v>0</v>
      </c>
    </row>
    <row r="1162" spans="1:21" ht="14.25">
      <c r="A1162" s="100" t="s">
        <v>54</v>
      </c>
      <c r="C1162" s="50">
        <v>1556</v>
      </c>
      <c r="D1162" s="169" t="s">
        <v>1628</v>
      </c>
      <c r="F1162" s="97" t="s">
        <v>1629</v>
      </c>
      <c r="G1162" s="97" t="s">
        <v>1630</v>
      </c>
      <c r="H1162" s="50">
        <v>8.8000000000000007</v>
      </c>
      <c r="I1162" s="43" t="s">
        <v>24</v>
      </c>
      <c r="J1162" s="101">
        <f>H1162/M1164</f>
        <v>7.3333333333333334E-2</v>
      </c>
      <c r="K1162" s="50">
        <v>1</v>
      </c>
      <c r="L1162" s="50">
        <v>1</v>
      </c>
      <c r="M1162" s="50">
        <f t="shared" si="180"/>
        <v>1</v>
      </c>
      <c r="P1162" s="109">
        <v>0</v>
      </c>
      <c r="S1162" s="32">
        <f t="shared" si="181"/>
        <v>0</v>
      </c>
      <c r="T1162" s="40">
        <f t="shared" si="182"/>
        <v>0</v>
      </c>
      <c r="U1162" s="41">
        <f t="shared" si="183"/>
        <v>0</v>
      </c>
    </row>
    <row r="1163" spans="1:21" ht="14.25">
      <c r="A1163" s="100" t="s">
        <v>54</v>
      </c>
      <c r="C1163" s="50">
        <v>1556</v>
      </c>
      <c r="D1163" s="167"/>
      <c r="F1163" s="97" t="s">
        <v>1629</v>
      </c>
      <c r="G1163" s="97" t="s">
        <v>1631</v>
      </c>
      <c r="H1163" s="50">
        <v>3.5000000000000003E-2</v>
      </c>
      <c r="I1163" s="43" t="s">
        <v>24</v>
      </c>
      <c r="J1163" s="101">
        <f>H1163/K1164</f>
        <v>3.5000000000000005E-3</v>
      </c>
      <c r="K1163" s="50">
        <v>1</v>
      </c>
      <c r="L1163" s="50">
        <v>12</v>
      </c>
      <c r="M1163" s="50">
        <f t="shared" si="180"/>
        <v>12</v>
      </c>
      <c r="P1163" s="109">
        <v>0</v>
      </c>
      <c r="S1163" s="32">
        <f t="shared" si="181"/>
        <v>0</v>
      </c>
      <c r="T1163" s="40">
        <f t="shared" si="182"/>
        <v>0</v>
      </c>
      <c r="U1163" s="41">
        <f t="shared" si="183"/>
        <v>0</v>
      </c>
    </row>
    <row r="1164" spans="1:21" ht="14.25">
      <c r="A1164" s="100" t="s">
        <v>54</v>
      </c>
      <c r="C1164" s="50">
        <v>1556</v>
      </c>
      <c r="D1164" s="167"/>
      <c r="F1164" s="97" t="s">
        <v>1629</v>
      </c>
      <c r="G1164" s="97" t="s">
        <v>1632</v>
      </c>
      <c r="H1164" s="50">
        <v>3.5000000000000003E-2</v>
      </c>
      <c r="I1164" s="43" t="s">
        <v>451</v>
      </c>
      <c r="J1164" s="101">
        <f t="shared" ref="J1164:J1167" si="184">H1164</f>
        <v>3.5000000000000003E-2</v>
      </c>
      <c r="K1164" s="50">
        <v>10</v>
      </c>
      <c r="L1164" s="50">
        <v>12</v>
      </c>
      <c r="M1164" s="50">
        <f t="shared" si="180"/>
        <v>120</v>
      </c>
      <c r="P1164" s="109">
        <v>0</v>
      </c>
      <c r="S1164" s="32">
        <f t="shared" si="181"/>
        <v>0</v>
      </c>
      <c r="T1164" s="40">
        <f t="shared" si="182"/>
        <v>0</v>
      </c>
      <c r="U1164" s="41">
        <f t="shared" si="183"/>
        <v>0</v>
      </c>
    </row>
    <row r="1165" spans="1:21" ht="14.25">
      <c r="A1165" s="100" t="s">
        <v>54</v>
      </c>
      <c r="C1165" s="50">
        <v>1556</v>
      </c>
      <c r="D1165" s="167"/>
      <c r="F1165" s="97" t="s">
        <v>1629</v>
      </c>
      <c r="G1165" s="97" t="s">
        <v>1633</v>
      </c>
      <c r="H1165" s="50">
        <v>0.21</v>
      </c>
      <c r="I1165" s="43" t="s">
        <v>62</v>
      </c>
      <c r="J1165" s="101">
        <f>H1165/K1166</f>
        <v>2.0999999999999998E-2</v>
      </c>
      <c r="K1165" s="50">
        <v>1</v>
      </c>
      <c r="L1165" s="50">
        <v>12</v>
      </c>
      <c r="M1165" s="50">
        <f t="shared" si="180"/>
        <v>12</v>
      </c>
      <c r="P1165" s="109">
        <v>0</v>
      </c>
      <c r="S1165" s="32">
        <f t="shared" si="181"/>
        <v>0</v>
      </c>
      <c r="T1165" s="40">
        <f t="shared" si="182"/>
        <v>0</v>
      </c>
      <c r="U1165" s="41">
        <f t="shared" si="183"/>
        <v>0</v>
      </c>
    </row>
    <row r="1166" spans="1:21" ht="14.25">
      <c r="A1166" s="100" t="s">
        <v>54</v>
      </c>
      <c r="C1166" s="50">
        <v>1556</v>
      </c>
      <c r="D1166" s="167"/>
      <c r="F1166" s="97" t="s">
        <v>1629</v>
      </c>
      <c r="G1166" s="97" t="s">
        <v>1634</v>
      </c>
      <c r="H1166" s="50">
        <v>0.11</v>
      </c>
      <c r="I1166" s="43" t="s">
        <v>62</v>
      </c>
      <c r="J1166" s="101">
        <f t="shared" si="184"/>
        <v>0.11</v>
      </c>
      <c r="K1166" s="50">
        <v>10</v>
      </c>
      <c r="L1166" s="50">
        <v>12</v>
      </c>
      <c r="M1166" s="50">
        <f t="shared" si="180"/>
        <v>120</v>
      </c>
      <c r="P1166" s="109">
        <v>0</v>
      </c>
      <c r="S1166" s="32">
        <f t="shared" si="181"/>
        <v>0</v>
      </c>
      <c r="T1166" s="40">
        <f t="shared" si="182"/>
        <v>0</v>
      </c>
      <c r="U1166" s="41">
        <f t="shared" si="183"/>
        <v>0</v>
      </c>
    </row>
    <row r="1167" spans="1:21" ht="14.25">
      <c r="A1167" s="100" t="s">
        <v>54</v>
      </c>
      <c r="C1167" s="50">
        <v>1556</v>
      </c>
      <c r="D1167" s="168"/>
      <c r="F1167" s="97" t="s">
        <v>1629</v>
      </c>
      <c r="G1167" s="97" t="s">
        <v>1635</v>
      </c>
      <c r="H1167" s="50">
        <v>1.2</v>
      </c>
      <c r="I1167" s="43" t="s">
        <v>1636</v>
      </c>
      <c r="J1167" s="101">
        <f t="shared" si="184"/>
        <v>1.2</v>
      </c>
      <c r="K1167" s="50">
        <v>10</v>
      </c>
      <c r="L1167" s="50">
        <v>12</v>
      </c>
      <c r="M1167" s="50">
        <f t="shared" si="180"/>
        <v>120</v>
      </c>
      <c r="P1167" s="109">
        <v>0</v>
      </c>
      <c r="S1167" s="32">
        <f t="shared" si="181"/>
        <v>0</v>
      </c>
      <c r="T1167" s="40">
        <f t="shared" si="182"/>
        <v>0</v>
      </c>
      <c r="U1167" s="41">
        <f t="shared" si="183"/>
        <v>0</v>
      </c>
    </row>
    <row r="1168" spans="1:21" ht="14.25">
      <c r="A1168" s="100" t="s">
        <v>54</v>
      </c>
      <c r="C1168" s="50">
        <v>1563</v>
      </c>
      <c r="D1168" s="169" t="s">
        <v>1637</v>
      </c>
      <c r="F1168" s="97" t="s">
        <v>1638</v>
      </c>
      <c r="G1168" s="97" t="s">
        <v>1639</v>
      </c>
      <c r="H1168" s="50">
        <v>10.1</v>
      </c>
      <c r="I1168" s="43" t="s">
        <v>24</v>
      </c>
      <c r="J1168" s="101">
        <f>H1168/M1170</f>
        <v>0.11222222222222222</v>
      </c>
      <c r="K1168" s="50">
        <v>1</v>
      </c>
      <c r="L1168" s="50">
        <v>1</v>
      </c>
      <c r="M1168" s="50">
        <f t="shared" si="180"/>
        <v>1</v>
      </c>
      <c r="P1168" s="109">
        <v>0</v>
      </c>
      <c r="S1168" s="32">
        <f t="shared" si="181"/>
        <v>0</v>
      </c>
      <c r="T1168" s="40">
        <f t="shared" si="182"/>
        <v>0</v>
      </c>
      <c r="U1168" s="41">
        <f t="shared" si="183"/>
        <v>0</v>
      </c>
    </row>
    <row r="1169" spans="1:21" ht="14.25">
      <c r="A1169" s="100" t="s">
        <v>54</v>
      </c>
      <c r="C1169" s="50">
        <v>1563</v>
      </c>
      <c r="D1169" s="167"/>
      <c r="F1169" s="97" t="s">
        <v>1638</v>
      </c>
      <c r="G1169" s="97" t="s">
        <v>1640</v>
      </c>
      <c r="H1169" s="50">
        <v>3.5000000000000003E-2</v>
      </c>
      <c r="I1169" s="43" t="s">
        <v>24</v>
      </c>
      <c r="J1169" s="101">
        <f>H1169/K1170</f>
        <v>3.5000000000000005E-3</v>
      </c>
      <c r="K1169" s="50">
        <v>1</v>
      </c>
      <c r="L1169" s="50">
        <v>9</v>
      </c>
      <c r="M1169" s="50">
        <f t="shared" si="180"/>
        <v>9</v>
      </c>
      <c r="P1169" s="109">
        <v>0</v>
      </c>
      <c r="S1169" s="32">
        <f t="shared" si="181"/>
        <v>0</v>
      </c>
      <c r="T1169" s="40">
        <f t="shared" si="182"/>
        <v>0</v>
      </c>
      <c r="U1169" s="41">
        <f t="shared" si="183"/>
        <v>0</v>
      </c>
    </row>
    <row r="1170" spans="1:21" ht="14.25">
      <c r="A1170" s="100" t="s">
        <v>54</v>
      </c>
      <c r="C1170" s="50">
        <v>1563</v>
      </c>
      <c r="D1170" s="167"/>
      <c r="F1170" s="97" t="s">
        <v>1638</v>
      </c>
      <c r="G1170" s="97" t="s">
        <v>1641</v>
      </c>
      <c r="H1170" s="50">
        <v>3.5000000000000003E-2</v>
      </c>
      <c r="I1170" s="43" t="s">
        <v>451</v>
      </c>
      <c r="J1170" s="101">
        <f t="shared" ref="J1170:J1173" si="185">H1170</f>
        <v>3.5000000000000003E-2</v>
      </c>
      <c r="K1170" s="50">
        <v>10</v>
      </c>
      <c r="L1170" s="50">
        <v>9</v>
      </c>
      <c r="M1170" s="50">
        <f t="shared" si="180"/>
        <v>90</v>
      </c>
      <c r="P1170" s="109">
        <v>0</v>
      </c>
      <c r="S1170" s="32">
        <f t="shared" si="181"/>
        <v>0</v>
      </c>
      <c r="T1170" s="40">
        <f t="shared" si="182"/>
        <v>0</v>
      </c>
      <c r="U1170" s="41">
        <f t="shared" si="183"/>
        <v>0</v>
      </c>
    </row>
    <row r="1171" spans="1:21" ht="14.25">
      <c r="A1171" s="100" t="s">
        <v>54</v>
      </c>
      <c r="C1171" s="50">
        <v>1563</v>
      </c>
      <c r="D1171" s="167"/>
      <c r="F1171" s="97" t="s">
        <v>1638</v>
      </c>
      <c r="G1171" s="97" t="s">
        <v>1642</v>
      </c>
      <c r="H1171" s="50">
        <v>0.23</v>
      </c>
      <c r="I1171" s="43" t="s">
        <v>62</v>
      </c>
      <c r="J1171" s="101">
        <f>H1171/K1172</f>
        <v>2.3E-2</v>
      </c>
      <c r="K1171" s="50">
        <v>1</v>
      </c>
      <c r="L1171" s="50">
        <v>9</v>
      </c>
      <c r="M1171" s="50">
        <f t="shared" si="180"/>
        <v>9</v>
      </c>
      <c r="P1171" s="109">
        <v>0</v>
      </c>
      <c r="S1171" s="32">
        <f t="shared" si="181"/>
        <v>0</v>
      </c>
      <c r="T1171" s="40">
        <f t="shared" si="182"/>
        <v>0</v>
      </c>
      <c r="U1171" s="41">
        <f t="shared" si="183"/>
        <v>0</v>
      </c>
    </row>
    <row r="1172" spans="1:21" ht="14.25">
      <c r="A1172" s="100" t="s">
        <v>54</v>
      </c>
      <c r="C1172" s="50">
        <v>1563</v>
      </c>
      <c r="D1172" s="167"/>
      <c r="F1172" s="97" t="s">
        <v>1638</v>
      </c>
      <c r="G1172" s="97" t="s">
        <v>1643</v>
      </c>
      <c r="H1172" s="50">
        <v>0.16</v>
      </c>
      <c r="I1172" s="43" t="s">
        <v>62</v>
      </c>
      <c r="J1172" s="101">
        <f t="shared" si="185"/>
        <v>0.16</v>
      </c>
      <c r="K1172" s="50">
        <v>10</v>
      </c>
      <c r="L1172" s="50">
        <v>9</v>
      </c>
      <c r="M1172" s="50">
        <f t="shared" si="180"/>
        <v>90</v>
      </c>
      <c r="P1172" s="109">
        <v>0</v>
      </c>
      <c r="S1172" s="32">
        <f t="shared" si="181"/>
        <v>0</v>
      </c>
      <c r="T1172" s="40">
        <f t="shared" si="182"/>
        <v>0</v>
      </c>
      <c r="U1172" s="41">
        <f t="shared" si="183"/>
        <v>0</v>
      </c>
    </row>
    <row r="1173" spans="1:21" ht="14.25">
      <c r="A1173" s="100" t="s">
        <v>54</v>
      </c>
      <c r="C1173" s="50">
        <v>1563</v>
      </c>
      <c r="D1173" s="168"/>
      <c r="F1173" s="97" t="s">
        <v>1638</v>
      </c>
      <c r="G1173" s="97" t="s">
        <v>1644</v>
      </c>
      <c r="H1173" s="50">
        <v>0.83</v>
      </c>
      <c r="I1173" s="43" t="s">
        <v>1636</v>
      </c>
      <c r="J1173" s="101">
        <f t="shared" si="185"/>
        <v>0.83</v>
      </c>
      <c r="K1173" s="50">
        <v>10</v>
      </c>
      <c r="L1173" s="50">
        <v>9</v>
      </c>
      <c r="M1173" s="50">
        <f t="shared" si="180"/>
        <v>90</v>
      </c>
      <c r="P1173" s="109">
        <v>0</v>
      </c>
      <c r="S1173" s="32">
        <f t="shared" si="181"/>
        <v>0</v>
      </c>
      <c r="T1173" s="40">
        <f t="shared" si="182"/>
        <v>0</v>
      </c>
      <c r="U1173" s="41">
        <f t="shared" si="183"/>
        <v>0</v>
      </c>
    </row>
    <row r="1174" spans="1:21" ht="14.25">
      <c r="A1174" s="100" t="s">
        <v>1645</v>
      </c>
      <c r="B1174" s="97" t="s">
        <v>1645</v>
      </c>
      <c r="C1174" s="50">
        <v>5022</v>
      </c>
      <c r="D1174" s="169" t="s">
        <v>1646</v>
      </c>
      <c r="F1174" s="97" t="s">
        <v>264</v>
      </c>
      <c r="G1174" s="97" t="s">
        <v>1647</v>
      </c>
      <c r="H1174" s="50">
        <v>4.8899999999999997</v>
      </c>
      <c r="I1174" s="43" t="s">
        <v>24</v>
      </c>
      <c r="J1174" s="101">
        <f>H1174/M1176</f>
        <v>2.445E-2</v>
      </c>
      <c r="K1174" s="50">
        <v>1</v>
      </c>
      <c r="L1174" s="50">
        <v>1</v>
      </c>
      <c r="M1174" s="50">
        <f t="shared" si="180"/>
        <v>1</v>
      </c>
      <c r="P1174" s="109">
        <v>0</v>
      </c>
      <c r="S1174" s="32">
        <f t="shared" si="181"/>
        <v>0</v>
      </c>
      <c r="T1174" s="40">
        <f t="shared" si="182"/>
        <v>0</v>
      </c>
      <c r="U1174" s="41">
        <f t="shared" si="183"/>
        <v>0</v>
      </c>
    </row>
    <row r="1175" spans="1:21" ht="14.25">
      <c r="A1175" s="100" t="s">
        <v>1645</v>
      </c>
      <c r="B1175" s="97" t="s">
        <v>1645</v>
      </c>
      <c r="C1175" s="50">
        <v>5022</v>
      </c>
      <c r="D1175" s="167"/>
      <c r="F1175" s="97" t="s">
        <v>264</v>
      </c>
      <c r="G1175" s="97" t="s">
        <v>1648</v>
      </c>
      <c r="H1175" s="34">
        <v>0.4</v>
      </c>
      <c r="I1175" s="43" t="s">
        <v>24</v>
      </c>
      <c r="J1175" s="101">
        <f>H1175/K1176</f>
        <v>0.04</v>
      </c>
      <c r="K1175" s="50">
        <v>1</v>
      </c>
      <c r="L1175" s="50">
        <v>20</v>
      </c>
      <c r="M1175" s="50">
        <f t="shared" si="180"/>
        <v>20</v>
      </c>
      <c r="P1175" s="109">
        <v>0</v>
      </c>
      <c r="S1175" s="32">
        <f t="shared" si="181"/>
        <v>0</v>
      </c>
      <c r="T1175" s="40">
        <f t="shared" si="182"/>
        <v>0</v>
      </c>
      <c r="U1175" s="41">
        <f t="shared" si="183"/>
        <v>0</v>
      </c>
    </row>
    <row r="1176" spans="1:21" ht="14.25">
      <c r="A1176" s="100" t="s">
        <v>1645</v>
      </c>
      <c r="B1176" s="97" t="s">
        <v>1645</v>
      </c>
      <c r="C1176" s="50">
        <v>5022</v>
      </c>
      <c r="D1176" s="167"/>
      <c r="F1176" s="97" t="s">
        <v>264</v>
      </c>
      <c r="G1176" s="97" t="s">
        <v>1649</v>
      </c>
      <c r="H1176" s="42">
        <v>3.9E-2</v>
      </c>
      <c r="I1176" s="43" t="s">
        <v>24</v>
      </c>
      <c r="J1176" s="101">
        <f>H1176</f>
        <v>3.9E-2</v>
      </c>
      <c r="K1176" s="50">
        <v>10</v>
      </c>
      <c r="L1176" s="50">
        <v>20</v>
      </c>
      <c r="M1176" s="50">
        <f t="shared" si="180"/>
        <v>200</v>
      </c>
      <c r="P1176" s="109">
        <v>0</v>
      </c>
      <c r="S1176" s="32">
        <f t="shared" si="181"/>
        <v>0</v>
      </c>
      <c r="T1176" s="40">
        <f t="shared" si="182"/>
        <v>0</v>
      </c>
      <c r="U1176" s="41">
        <f t="shared" si="183"/>
        <v>0</v>
      </c>
    </row>
    <row r="1177" spans="1:21" ht="14.25">
      <c r="A1177" s="100" t="s">
        <v>1645</v>
      </c>
      <c r="B1177" s="97" t="s">
        <v>1645</v>
      </c>
      <c r="C1177" s="50">
        <v>5022</v>
      </c>
      <c r="D1177" s="167"/>
      <c r="F1177" s="97" t="s">
        <v>264</v>
      </c>
      <c r="G1177" s="97" t="s">
        <v>1650</v>
      </c>
      <c r="H1177" s="50">
        <v>3.5000000000000003E-2</v>
      </c>
      <c r="I1177" s="43" t="s">
        <v>451</v>
      </c>
      <c r="J1177" s="101">
        <f>H1177/K1178</f>
        <v>3.5000000000000005E-3</v>
      </c>
      <c r="K1177" s="50">
        <v>1</v>
      </c>
      <c r="L1177" s="50">
        <v>20</v>
      </c>
      <c r="M1177" s="50">
        <f t="shared" si="180"/>
        <v>20</v>
      </c>
      <c r="P1177" s="109">
        <v>0</v>
      </c>
      <c r="S1177" s="32">
        <f t="shared" si="181"/>
        <v>0</v>
      </c>
      <c r="T1177" s="40">
        <f t="shared" si="182"/>
        <v>0</v>
      </c>
      <c r="U1177" s="41">
        <f t="shared" si="183"/>
        <v>0</v>
      </c>
    </row>
    <row r="1178" spans="1:21" ht="14.25">
      <c r="A1178" s="100" t="s">
        <v>1645</v>
      </c>
      <c r="B1178" s="97" t="s">
        <v>1645</v>
      </c>
      <c r="C1178" s="50">
        <v>5022</v>
      </c>
      <c r="D1178" s="167"/>
      <c r="F1178" s="97" t="s">
        <v>264</v>
      </c>
      <c r="G1178" s="97" t="s">
        <v>1651</v>
      </c>
      <c r="H1178" s="50">
        <v>3.5000000000000003E-2</v>
      </c>
      <c r="I1178" s="43" t="s">
        <v>451</v>
      </c>
      <c r="J1178" s="101">
        <f>H1178</f>
        <v>3.5000000000000003E-2</v>
      </c>
      <c r="K1178" s="50">
        <v>10</v>
      </c>
      <c r="L1178" s="50">
        <v>20</v>
      </c>
      <c r="M1178" s="50">
        <f t="shared" si="180"/>
        <v>200</v>
      </c>
      <c r="P1178" s="109">
        <v>0</v>
      </c>
      <c r="S1178" s="32">
        <f t="shared" si="181"/>
        <v>0</v>
      </c>
      <c r="T1178" s="40">
        <f t="shared" si="182"/>
        <v>0</v>
      </c>
      <c r="U1178" s="41">
        <f t="shared" si="183"/>
        <v>0</v>
      </c>
    </row>
    <row r="1179" spans="1:21" ht="14.25">
      <c r="A1179" s="100" t="s">
        <v>1645</v>
      </c>
      <c r="B1179" s="97" t="s">
        <v>1645</v>
      </c>
      <c r="C1179" s="50">
        <v>5022</v>
      </c>
      <c r="D1179" s="168"/>
      <c r="F1179" s="97" t="s">
        <v>264</v>
      </c>
      <c r="G1179" s="97" t="s">
        <v>1652</v>
      </c>
      <c r="H1179" s="50">
        <v>0</v>
      </c>
      <c r="I1179" s="43" t="s">
        <v>260</v>
      </c>
      <c r="K1179" s="50">
        <v>10</v>
      </c>
      <c r="L1179" s="50">
        <v>20</v>
      </c>
      <c r="M1179" s="50">
        <f t="shared" si="180"/>
        <v>200</v>
      </c>
      <c r="P1179" s="109">
        <v>0</v>
      </c>
      <c r="S1179" s="32">
        <f t="shared" si="181"/>
        <v>0</v>
      </c>
      <c r="T1179" s="40">
        <f t="shared" si="182"/>
        <v>0</v>
      </c>
      <c r="U1179" s="41">
        <f t="shared" si="183"/>
        <v>0</v>
      </c>
    </row>
    <row r="1180" spans="1:21" ht="14.25">
      <c r="A1180" s="100" t="s">
        <v>54</v>
      </c>
      <c r="C1180" s="50">
        <v>2845</v>
      </c>
      <c r="D1180" s="122" t="s">
        <v>1653</v>
      </c>
      <c r="G1180" s="97" t="s">
        <v>1654</v>
      </c>
      <c r="H1180" s="50">
        <v>0.2</v>
      </c>
      <c r="I1180" s="43" t="s">
        <v>310</v>
      </c>
      <c r="M1180" s="50">
        <f t="shared" si="180"/>
        <v>0</v>
      </c>
      <c r="P1180" s="109">
        <v>0</v>
      </c>
      <c r="S1180" s="32">
        <f t="shared" si="181"/>
        <v>0</v>
      </c>
      <c r="T1180" s="40">
        <f t="shared" si="182"/>
        <v>0</v>
      </c>
      <c r="U1180" s="41">
        <f t="shared" si="183"/>
        <v>0</v>
      </c>
    </row>
    <row r="1181" spans="1:21" ht="14.25">
      <c r="C1181" s="50">
        <v>6201</v>
      </c>
      <c r="D1181" s="169" t="s">
        <v>1655</v>
      </c>
      <c r="F1181" s="97" t="s">
        <v>1656</v>
      </c>
      <c r="G1181" s="97" t="s">
        <v>1657</v>
      </c>
      <c r="H1181" s="50">
        <v>9.6199999999999992</v>
      </c>
      <c r="I1181" s="43" t="s">
        <v>24</v>
      </c>
      <c r="J1181" s="101">
        <f>H1181/M1184</f>
        <v>8.0166666666666664E-2</v>
      </c>
      <c r="K1181" s="50">
        <v>1</v>
      </c>
      <c r="L1181" s="50">
        <v>1</v>
      </c>
      <c r="M1181" s="50">
        <f t="shared" si="180"/>
        <v>1</v>
      </c>
      <c r="P1181" s="109">
        <v>40</v>
      </c>
      <c r="S1181" s="32">
        <f t="shared" si="181"/>
        <v>0</v>
      </c>
      <c r="T1181" s="40">
        <f t="shared" si="182"/>
        <v>0</v>
      </c>
      <c r="U1181" s="41">
        <f t="shared" si="183"/>
        <v>40</v>
      </c>
    </row>
    <row r="1182" spans="1:21" ht="14.25">
      <c r="C1182" s="50">
        <v>6201</v>
      </c>
      <c r="D1182" s="167"/>
      <c r="F1182" s="97" t="s">
        <v>1656</v>
      </c>
      <c r="G1182" s="97" t="s">
        <v>1658</v>
      </c>
      <c r="H1182" s="50">
        <v>3.5000000000000003E-2</v>
      </c>
      <c r="I1182" s="43" t="s">
        <v>24</v>
      </c>
      <c r="J1182" s="101">
        <f>H1182/K1184</f>
        <v>4.3750000000000004E-3</v>
      </c>
      <c r="K1182" s="50">
        <v>1</v>
      </c>
      <c r="L1182" s="50">
        <v>15</v>
      </c>
      <c r="M1182" s="50">
        <f t="shared" si="180"/>
        <v>15</v>
      </c>
      <c r="P1182" s="109">
        <v>320</v>
      </c>
      <c r="S1182" s="32">
        <f t="shared" si="181"/>
        <v>0</v>
      </c>
      <c r="T1182" s="40">
        <f t="shared" si="182"/>
        <v>0</v>
      </c>
      <c r="U1182" s="41">
        <f t="shared" si="183"/>
        <v>320</v>
      </c>
    </row>
    <row r="1183" spans="1:21" ht="14.25">
      <c r="C1183" s="50">
        <v>6201</v>
      </c>
      <c r="D1183" s="167"/>
      <c r="F1183" s="97" t="s">
        <v>1656</v>
      </c>
      <c r="G1183" s="97" t="s">
        <v>1659</v>
      </c>
      <c r="H1183" s="50">
        <v>0.17499999999999999</v>
      </c>
      <c r="I1183" s="43" t="s">
        <v>29</v>
      </c>
      <c r="J1183" s="101">
        <f>H1183/K1184</f>
        <v>2.1874999999999999E-2</v>
      </c>
      <c r="K1183" s="50">
        <v>1</v>
      </c>
      <c r="L1183" s="50">
        <v>15</v>
      </c>
      <c r="M1183" s="50">
        <f t="shared" si="180"/>
        <v>15</v>
      </c>
      <c r="P1183" s="109">
        <v>320</v>
      </c>
      <c r="S1183" s="32">
        <f t="shared" si="181"/>
        <v>0</v>
      </c>
      <c r="T1183" s="40">
        <f t="shared" si="182"/>
        <v>0</v>
      </c>
      <c r="U1183" s="41">
        <f t="shared" si="183"/>
        <v>320</v>
      </c>
    </row>
    <row r="1184" spans="1:21" ht="14.25">
      <c r="C1184" s="50">
        <v>6201</v>
      </c>
      <c r="D1184" s="167"/>
      <c r="F1184" s="97" t="s">
        <v>1656</v>
      </c>
      <c r="G1184" s="97" t="s">
        <v>1660</v>
      </c>
      <c r="H1184" s="50">
        <v>0.14000000000000001</v>
      </c>
      <c r="I1184" s="43" t="s">
        <v>27</v>
      </c>
      <c r="J1184" s="101">
        <f>H1184</f>
        <v>0.14000000000000001</v>
      </c>
      <c r="K1184" s="50">
        <v>8</v>
      </c>
      <c r="L1184" s="50">
        <v>15</v>
      </c>
      <c r="M1184" s="50">
        <f t="shared" si="180"/>
        <v>120</v>
      </c>
      <c r="P1184" s="109">
        <v>2400</v>
      </c>
      <c r="S1184" s="32">
        <f t="shared" si="181"/>
        <v>0</v>
      </c>
      <c r="T1184" s="40">
        <f t="shared" si="182"/>
        <v>0</v>
      </c>
      <c r="U1184" s="41">
        <f t="shared" si="183"/>
        <v>2400</v>
      </c>
    </row>
    <row r="1185" spans="3:21" ht="14.25">
      <c r="C1185" s="50">
        <v>6201</v>
      </c>
      <c r="D1185" s="168"/>
      <c r="F1185" s="97" t="s">
        <v>1656</v>
      </c>
      <c r="G1185" s="97" t="s">
        <v>1661</v>
      </c>
      <c r="K1185" s="50">
        <v>8</v>
      </c>
      <c r="L1185" s="50">
        <v>15</v>
      </c>
      <c r="M1185" s="50">
        <f t="shared" si="180"/>
        <v>120</v>
      </c>
      <c r="P1185" s="109">
        <v>0</v>
      </c>
      <c r="S1185" s="32">
        <f t="shared" si="181"/>
        <v>0</v>
      </c>
      <c r="T1185" s="40">
        <f t="shared" si="182"/>
        <v>0</v>
      </c>
      <c r="U1185" s="41">
        <f t="shared" si="183"/>
        <v>0</v>
      </c>
    </row>
    <row r="1186" spans="3:21" ht="14.25">
      <c r="C1186" s="50">
        <v>6195</v>
      </c>
      <c r="D1186" s="169" t="s">
        <v>1662</v>
      </c>
      <c r="F1186" s="97" t="s">
        <v>1663</v>
      </c>
      <c r="G1186" s="97" t="s">
        <v>1664</v>
      </c>
      <c r="H1186" s="50">
        <v>10.16</v>
      </c>
      <c r="I1186" s="43" t="s">
        <v>24</v>
      </c>
      <c r="J1186" s="101">
        <f>H1186/M1189</f>
        <v>6.3500000000000001E-2</v>
      </c>
      <c r="K1186" s="50">
        <v>1</v>
      </c>
      <c r="L1186" s="50">
        <v>1</v>
      </c>
      <c r="M1186" s="50">
        <f t="shared" si="180"/>
        <v>1</v>
      </c>
      <c r="P1186" s="109">
        <v>20</v>
      </c>
      <c r="S1186" s="32">
        <f t="shared" si="181"/>
        <v>0</v>
      </c>
      <c r="T1186" s="40">
        <f t="shared" si="182"/>
        <v>0</v>
      </c>
      <c r="U1186" s="41">
        <f t="shared" si="183"/>
        <v>20</v>
      </c>
    </row>
    <row r="1187" spans="3:21" ht="14.25">
      <c r="C1187" s="50">
        <v>6195</v>
      </c>
      <c r="D1187" s="167"/>
      <c r="F1187" s="97" t="s">
        <v>1663</v>
      </c>
      <c r="G1187" s="97" t="s">
        <v>1665</v>
      </c>
      <c r="H1187" s="50">
        <v>3.5000000000000003E-2</v>
      </c>
      <c r="I1187" s="43" t="s">
        <v>24</v>
      </c>
      <c r="J1187" s="101">
        <f>H1187/K1189</f>
        <v>4.3750000000000004E-3</v>
      </c>
      <c r="K1187" s="50">
        <v>1</v>
      </c>
      <c r="L1187" s="50">
        <v>20</v>
      </c>
      <c r="M1187" s="50">
        <f t="shared" si="180"/>
        <v>20</v>
      </c>
      <c r="P1187" s="109">
        <v>400</v>
      </c>
      <c r="S1187" s="32">
        <f t="shared" si="181"/>
        <v>0</v>
      </c>
      <c r="T1187" s="40">
        <f t="shared" si="182"/>
        <v>0</v>
      </c>
      <c r="U1187" s="41">
        <f t="shared" si="183"/>
        <v>400</v>
      </c>
    </row>
    <row r="1188" spans="3:21" ht="14.25">
      <c r="C1188" s="50">
        <v>6195</v>
      </c>
      <c r="D1188" s="167"/>
      <c r="F1188" s="97" t="s">
        <v>1663</v>
      </c>
      <c r="G1188" s="97" t="s">
        <v>1666</v>
      </c>
      <c r="H1188" s="50">
        <v>0.15</v>
      </c>
      <c r="I1188" s="43" t="s">
        <v>62</v>
      </c>
      <c r="J1188" s="101">
        <f>H1188/K1189</f>
        <v>1.8749999999999999E-2</v>
      </c>
      <c r="K1188" s="50">
        <v>1</v>
      </c>
      <c r="L1188" s="50">
        <v>20</v>
      </c>
      <c r="M1188" s="50">
        <f t="shared" si="180"/>
        <v>20</v>
      </c>
      <c r="P1188" s="109">
        <v>0</v>
      </c>
      <c r="S1188" s="32">
        <f t="shared" si="181"/>
        <v>0</v>
      </c>
      <c r="T1188" s="40">
        <f t="shared" si="182"/>
        <v>0</v>
      </c>
      <c r="U1188" s="41">
        <f t="shared" si="183"/>
        <v>0</v>
      </c>
    </row>
    <row r="1189" spans="3:21" ht="14.25">
      <c r="C1189" s="50">
        <v>6195</v>
      </c>
      <c r="D1189" s="167"/>
      <c r="F1189" s="97" t="s">
        <v>1663</v>
      </c>
      <c r="G1189" s="97" t="s">
        <v>1667</v>
      </c>
      <c r="H1189" s="50">
        <v>0.12</v>
      </c>
      <c r="I1189" s="43" t="s">
        <v>27</v>
      </c>
      <c r="J1189" s="101">
        <f t="shared" ref="J1189:J1194" si="186">H1189</f>
        <v>0.12</v>
      </c>
      <c r="K1189" s="50">
        <v>8</v>
      </c>
      <c r="L1189" s="50">
        <v>20</v>
      </c>
      <c r="M1189" s="50">
        <f t="shared" si="180"/>
        <v>160</v>
      </c>
      <c r="P1189" s="109">
        <v>3200</v>
      </c>
      <c r="S1189" s="32">
        <f t="shared" si="181"/>
        <v>0</v>
      </c>
      <c r="T1189" s="40">
        <f t="shared" si="182"/>
        <v>0</v>
      </c>
      <c r="U1189" s="41">
        <f t="shared" si="183"/>
        <v>3200</v>
      </c>
    </row>
    <row r="1190" spans="3:21" ht="14.25">
      <c r="C1190" s="50">
        <v>6195</v>
      </c>
      <c r="D1190" s="168"/>
      <c r="F1190" s="97" t="s">
        <v>1663</v>
      </c>
      <c r="G1190" s="97" t="s">
        <v>1668</v>
      </c>
      <c r="H1190" s="50">
        <v>1.41</v>
      </c>
      <c r="I1190" s="43" t="s">
        <v>1572</v>
      </c>
      <c r="J1190" s="101">
        <f t="shared" si="186"/>
        <v>1.41</v>
      </c>
      <c r="K1190" s="50">
        <v>8</v>
      </c>
      <c r="L1190" s="50">
        <v>20</v>
      </c>
      <c r="M1190" s="50">
        <f t="shared" si="180"/>
        <v>160</v>
      </c>
      <c r="P1190" s="109">
        <v>0</v>
      </c>
      <c r="S1190" s="32">
        <f t="shared" si="181"/>
        <v>0</v>
      </c>
      <c r="T1190" s="40">
        <f t="shared" si="182"/>
        <v>0</v>
      </c>
      <c r="U1190" s="41">
        <f t="shared" si="183"/>
        <v>0</v>
      </c>
    </row>
    <row r="1191" spans="3:21" ht="14.25">
      <c r="C1191" s="50">
        <v>3412</v>
      </c>
      <c r="D1191" s="169" t="s">
        <v>1669</v>
      </c>
      <c r="F1191" s="97" t="s">
        <v>1670</v>
      </c>
      <c r="G1191" s="97" t="s">
        <v>1671</v>
      </c>
      <c r="H1191" s="50">
        <v>4.7699999999999996</v>
      </c>
      <c r="I1191" s="43" t="s">
        <v>24</v>
      </c>
      <c r="J1191" s="101">
        <f>H1191/120</f>
        <v>3.9749999999999994E-2</v>
      </c>
      <c r="K1191" s="50">
        <v>1</v>
      </c>
      <c r="L1191" s="50">
        <v>1</v>
      </c>
      <c r="M1191" s="50">
        <f t="shared" si="180"/>
        <v>1</v>
      </c>
      <c r="P1191" s="109">
        <v>0</v>
      </c>
      <c r="S1191" s="32">
        <f t="shared" si="181"/>
        <v>0</v>
      </c>
      <c r="T1191" s="40">
        <f t="shared" si="182"/>
        <v>0</v>
      </c>
      <c r="U1191" s="41">
        <f t="shared" si="183"/>
        <v>0</v>
      </c>
    </row>
    <row r="1192" spans="3:21" ht="14.25">
      <c r="C1192" s="50">
        <v>3412</v>
      </c>
      <c r="D1192" s="167"/>
      <c r="F1192" s="97" t="s">
        <v>1670</v>
      </c>
      <c r="G1192" s="97" t="s">
        <v>1672</v>
      </c>
      <c r="H1192" s="50">
        <v>0.98</v>
      </c>
      <c r="I1192" s="43" t="s">
        <v>24</v>
      </c>
      <c r="J1192" s="101">
        <f>H1192/10</f>
        <v>9.8000000000000004E-2</v>
      </c>
      <c r="K1192" s="50">
        <v>1</v>
      </c>
      <c r="L1192" s="50">
        <v>12</v>
      </c>
      <c r="M1192" s="50">
        <f t="shared" si="180"/>
        <v>12</v>
      </c>
      <c r="P1192" s="109">
        <v>0</v>
      </c>
      <c r="S1192" s="32">
        <f t="shared" si="181"/>
        <v>0</v>
      </c>
      <c r="T1192" s="40">
        <f t="shared" si="182"/>
        <v>0</v>
      </c>
      <c r="U1192" s="41">
        <f t="shared" si="183"/>
        <v>0</v>
      </c>
    </row>
    <row r="1193" spans="3:21" ht="14.25">
      <c r="C1193" s="50">
        <v>3412</v>
      </c>
      <c r="D1193" s="167"/>
      <c r="F1193" s="97" t="s">
        <v>1670</v>
      </c>
      <c r="G1193" s="97" t="s">
        <v>1673</v>
      </c>
      <c r="H1193" s="50">
        <v>5.8999999999999997E-2</v>
      </c>
      <c r="I1193" s="43" t="s">
        <v>310</v>
      </c>
      <c r="J1193" s="101">
        <f t="shared" si="186"/>
        <v>5.8999999999999997E-2</v>
      </c>
      <c r="K1193" s="50">
        <v>40</v>
      </c>
      <c r="L1193" s="50">
        <v>12</v>
      </c>
      <c r="M1193" s="50">
        <f t="shared" si="180"/>
        <v>480</v>
      </c>
      <c r="P1193" s="109">
        <v>0</v>
      </c>
      <c r="S1193" s="32">
        <f t="shared" si="181"/>
        <v>0</v>
      </c>
      <c r="T1193" s="40">
        <f t="shared" si="182"/>
        <v>0</v>
      </c>
      <c r="U1193" s="41">
        <f t="shared" si="183"/>
        <v>0</v>
      </c>
    </row>
    <row r="1194" spans="3:21" ht="14.25">
      <c r="C1194" s="50">
        <v>3412</v>
      </c>
      <c r="D1194" s="167"/>
      <c r="F1194" s="97" t="s">
        <v>1670</v>
      </c>
      <c r="G1194" s="97" t="s">
        <v>1674</v>
      </c>
      <c r="H1194" s="50">
        <v>0.1</v>
      </c>
      <c r="I1194" s="43" t="s">
        <v>27</v>
      </c>
      <c r="J1194" s="101">
        <f t="shared" si="186"/>
        <v>0.1</v>
      </c>
      <c r="K1194" s="50">
        <v>10</v>
      </c>
      <c r="L1194" s="50">
        <v>12</v>
      </c>
      <c r="M1194" s="50">
        <f t="shared" si="180"/>
        <v>120</v>
      </c>
      <c r="P1194" s="109">
        <v>0</v>
      </c>
      <c r="S1194" s="32">
        <f t="shared" si="181"/>
        <v>0</v>
      </c>
      <c r="T1194" s="40">
        <f t="shared" si="182"/>
        <v>0</v>
      </c>
      <c r="U1194" s="41">
        <f t="shared" si="183"/>
        <v>0</v>
      </c>
    </row>
    <row r="1195" spans="3:21" ht="14.25">
      <c r="C1195" s="50">
        <v>3412</v>
      </c>
      <c r="D1195" s="167"/>
      <c r="F1195" s="97" t="s">
        <v>1670</v>
      </c>
      <c r="G1195" s="97" t="s">
        <v>1675</v>
      </c>
      <c r="K1195" s="50">
        <v>40</v>
      </c>
      <c r="L1195" s="50">
        <v>12</v>
      </c>
      <c r="M1195" s="50">
        <f t="shared" si="180"/>
        <v>480</v>
      </c>
      <c r="P1195" s="109">
        <v>0</v>
      </c>
      <c r="S1195" s="32">
        <f t="shared" si="181"/>
        <v>0</v>
      </c>
      <c r="T1195" s="40">
        <f t="shared" si="182"/>
        <v>0</v>
      </c>
      <c r="U1195" s="41">
        <f t="shared" si="183"/>
        <v>0</v>
      </c>
    </row>
    <row r="1196" spans="3:21" ht="14.25">
      <c r="C1196" s="50">
        <v>3436</v>
      </c>
      <c r="D1196" s="169" t="s">
        <v>1676</v>
      </c>
      <c r="F1196" s="97" t="s">
        <v>1677</v>
      </c>
      <c r="G1196" s="97" t="s">
        <v>1678</v>
      </c>
      <c r="H1196" s="50">
        <v>5.17</v>
      </c>
      <c r="I1196" s="43" t="s">
        <v>24</v>
      </c>
      <c r="J1196" s="101">
        <f>H1196/M1199</f>
        <v>2.5849999999999998E-2</v>
      </c>
      <c r="K1196" s="50">
        <v>1</v>
      </c>
      <c r="L1196" s="50">
        <v>1</v>
      </c>
      <c r="M1196" s="50">
        <f t="shared" si="180"/>
        <v>1</v>
      </c>
      <c r="P1196" s="109">
        <v>0</v>
      </c>
      <c r="S1196" s="32">
        <f t="shared" si="181"/>
        <v>0</v>
      </c>
      <c r="T1196" s="40">
        <f t="shared" si="182"/>
        <v>0</v>
      </c>
      <c r="U1196" s="41">
        <f t="shared" si="183"/>
        <v>0</v>
      </c>
    </row>
    <row r="1197" spans="3:21" ht="14.25">
      <c r="C1197" s="50">
        <v>3436</v>
      </c>
      <c r="D1197" s="167"/>
      <c r="F1197" s="97" t="s">
        <v>1677</v>
      </c>
      <c r="G1197" s="97" t="s">
        <v>1679</v>
      </c>
      <c r="H1197" s="50">
        <v>3.5000000000000003E-2</v>
      </c>
      <c r="I1197" s="43" t="s">
        <v>24</v>
      </c>
      <c r="J1197" s="101">
        <f>H1197/K1199</f>
        <v>3.5000000000000005E-3</v>
      </c>
      <c r="K1197" s="50">
        <v>1</v>
      </c>
      <c r="L1197" s="50">
        <v>20</v>
      </c>
      <c r="M1197" s="50">
        <f t="shared" si="180"/>
        <v>20</v>
      </c>
      <c r="P1197" s="109">
        <v>0</v>
      </c>
      <c r="S1197" s="32">
        <f t="shared" si="181"/>
        <v>0</v>
      </c>
      <c r="T1197" s="40">
        <f t="shared" si="182"/>
        <v>0</v>
      </c>
      <c r="U1197" s="41">
        <f t="shared" si="183"/>
        <v>0</v>
      </c>
    </row>
    <row r="1198" spans="3:21" ht="14.25">
      <c r="C1198" s="50">
        <v>3436</v>
      </c>
      <c r="D1198" s="167"/>
      <c r="F1198" s="97" t="s">
        <v>1677</v>
      </c>
      <c r="G1198" s="97" t="s">
        <v>1680</v>
      </c>
      <c r="H1198" s="50">
        <v>0.18</v>
      </c>
      <c r="I1198" s="43" t="s">
        <v>62</v>
      </c>
      <c r="J1198" s="101">
        <f>H1198/K1199</f>
        <v>1.7999999999999999E-2</v>
      </c>
      <c r="K1198" s="50">
        <v>1</v>
      </c>
      <c r="L1198" s="50">
        <v>20</v>
      </c>
      <c r="M1198" s="50">
        <f t="shared" si="180"/>
        <v>20</v>
      </c>
      <c r="P1198" s="109">
        <v>0</v>
      </c>
      <c r="S1198" s="32">
        <f t="shared" si="181"/>
        <v>0</v>
      </c>
      <c r="T1198" s="40">
        <f t="shared" si="182"/>
        <v>0</v>
      </c>
      <c r="U1198" s="41">
        <f t="shared" si="183"/>
        <v>0</v>
      </c>
    </row>
    <row r="1199" spans="3:21" ht="14.25">
      <c r="C1199" s="50">
        <v>3436</v>
      </c>
      <c r="D1199" s="167"/>
      <c r="F1199" s="97" t="s">
        <v>1677</v>
      </c>
      <c r="G1199" s="97" t="s">
        <v>1681</v>
      </c>
      <c r="H1199" s="50">
        <v>0.11</v>
      </c>
      <c r="I1199" s="43" t="s">
        <v>27</v>
      </c>
      <c r="J1199" s="101">
        <f t="shared" ref="J1199:J1206" si="187">H1199</f>
        <v>0.11</v>
      </c>
      <c r="K1199" s="50">
        <v>10</v>
      </c>
      <c r="L1199" s="50">
        <v>20</v>
      </c>
      <c r="M1199" s="50">
        <f t="shared" si="180"/>
        <v>200</v>
      </c>
      <c r="P1199" s="109">
        <v>0</v>
      </c>
      <c r="S1199" s="32">
        <f t="shared" si="181"/>
        <v>0</v>
      </c>
      <c r="T1199" s="40">
        <f t="shared" si="182"/>
        <v>0</v>
      </c>
      <c r="U1199" s="41">
        <f t="shared" si="183"/>
        <v>0</v>
      </c>
    </row>
    <row r="1200" spans="3:21" ht="14.25">
      <c r="C1200" s="50">
        <v>3436</v>
      </c>
      <c r="D1200" s="167"/>
      <c r="F1200" s="97" t="s">
        <v>1677</v>
      </c>
      <c r="G1200" s="97" t="s">
        <v>1682</v>
      </c>
      <c r="K1200" s="50">
        <v>90</v>
      </c>
      <c r="L1200" s="50">
        <v>20</v>
      </c>
      <c r="M1200" s="50">
        <f t="shared" si="180"/>
        <v>1800</v>
      </c>
      <c r="P1200" s="109">
        <v>0</v>
      </c>
      <c r="S1200" s="32">
        <f t="shared" si="181"/>
        <v>0</v>
      </c>
      <c r="T1200" s="40">
        <f t="shared" si="182"/>
        <v>0</v>
      </c>
      <c r="U1200" s="41">
        <f t="shared" si="183"/>
        <v>0</v>
      </c>
    </row>
    <row r="1201" spans="3:21" ht="14.25">
      <c r="C1201" s="50">
        <v>3436</v>
      </c>
      <c r="D1201" s="168"/>
      <c r="F1201" s="97" t="s">
        <v>1677</v>
      </c>
      <c r="G1201" s="97" t="s">
        <v>1683</v>
      </c>
      <c r="H1201" s="50">
        <v>3.5000000000000003E-2</v>
      </c>
      <c r="I1201" s="43" t="s">
        <v>27</v>
      </c>
      <c r="J1201" s="101">
        <f t="shared" si="187"/>
        <v>3.5000000000000003E-2</v>
      </c>
      <c r="K1201" s="50">
        <v>10</v>
      </c>
      <c r="L1201" s="50">
        <v>20</v>
      </c>
      <c r="M1201" s="50">
        <f t="shared" si="180"/>
        <v>200</v>
      </c>
      <c r="P1201" s="109">
        <v>0</v>
      </c>
      <c r="S1201" s="32">
        <f t="shared" si="181"/>
        <v>0</v>
      </c>
      <c r="T1201" s="40">
        <f t="shared" si="182"/>
        <v>0</v>
      </c>
      <c r="U1201" s="41">
        <f t="shared" si="183"/>
        <v>0</v>
      </c>
    </row>
    <row r="1202" spans="3:21" ht="14.25">
      <c r="C1202" s="50">
        <v>3064</v>
      </c>
      <c r="D1202" s="169" t="s">
        <v>1684</v>
      </c>
      <c r="F1202" s="97" t="s">
        <v>1685</v>
      </c>
      <c r="G1202" s="97" t="s">
        <v>1686</v>
      </c>
      <c r="H1202" s="50">
        <v>4.42</v>
      </c>
      <c r="I1202" s="43" t="s">
        <v>24</v>
      </c>
      <c r="J1202" s="101">
        <f>H1202/M1204</f>
        <v>5.525E-2</v>
      </c>
      <c r="K1202" s="50">
        <v>1</v>
      </c>
      <c r="L1202" s="50">
        <v>1</v>
      </c>
      <c r="M1202" s="50">
        <f t="shared" si="180"/>
        <v>1</v>
      </c>
      <c r="P1202" s="109">
        <v>9</v>
      </c>
      <c r="S1202" s="32">
        <f t="shared" si="181"/>
        <v>0</v>
      </c>
      <c r="T1202" s="40">
        <f t="shared" si="182"/>
        <v>0</v>
      </c>
      <c r="U1202" s="41">
        <f t="shared" si="183"/>
        <v>9</v>
      </c>
    </row>
    <row r="1203" spans="3:21" ht="14.25">
      <c r="C1203" s="50">
        <v>3064</v>
      </c>
      <c r="D1203" s="167"/>
      <c r="F1203" s="97" t="s">
        <v>1685</v>
      </c>
      <c r="G1203" s="97" t="s">
        <v>1687</v>
      </c>
      <c r="H1203" s="50">
        <v>1.01</v>
      </c>
      <c r="I1203" s="43" t="s">
        <v>24</v>
      </c>
      <c r="J1203" s="101">
        <f>H1203/K1204</f>
        <v>0.10100000000000001</v>
      </c>
      <c r="K1203" s="50">
        <v>1</v>
      </c>
      <c r="L1203" s="50">
        <v>8</v>
      </c>
      <c r="M1203" s="50">
        <f t="shared" ref="M1203:M1266" si="188">K1203*L1203</f>
        <v>8</v>
      </c>
      <c r="P1203" s="109">
        <v>56</v>
      </c>
      <c r="S1203" s="32">
        <f t="shared" si="181"/>
        <v>0</v>
      </c>
      <c r="T1203" s="40">
        <f t="shared" si="182"/>
        <v>0</v>
      </c>
      <c r="U1203" s="41">
        <f t="shared" si="183"/>
        <v>56</v>
      </c>
    </row>
    <row r="1204" spans="3:21" ht="14.25">
      <c r="C1204" s="50">
        <v>3064</v>
      </c>
      <c r="D1204" s="167"/>
      <c r="F1204" s="97" t="s">
        <v>1685</v>
      </c>
      <c r="G1204" s="97" t="s">
        <v>1688</v>
      </c>
      <c r="H1204" s="50">
        <v>0.36</v>
      </c>
      <c r="I1204" s="43" t="s">
        <v>24</v>
      </c>
      <c r="J1204" s="101">
        <f t="shared" si="187"/>
        <v>0.36</v>
      </c>
      <c r="K1204" s="50">
        <v>10</v>
      </c>
      <c r="L1204" s="50">
        <v>8</v>
      </c>
      <c r="M1204" s="50">
        <f t="shared" si="188"/>
        <v>80</v>
      </c>
      <c r="P1204" s="109">
        <v>3316</v>
      </c>
      <c r="S1204" s="32">
        <f t="shared" si="181"/>
        <v>0</v>
      </c>
      <c r="T1204" s="40">
        <f t="shared" si="182"/>
        <v>0</v>
      </c>
      <c r="U1204" s="41">
        <f t="shared" si="183"/>
        <v>3316</v>
      </c>
    </row>
    <row r="1205" spans="3:21" ht="14.25">
      <c r="C1205" s="50">
        <v>3064</v>
      </c>
      <c r="D1205" s="167"/>
      <c r="F1205" s="97" t="s">
        <v>1685</v>
      </c>
      <c r="G1205" s="97" t="s">
        <v>1689</v>
      </c>
      <c r="H1205" s="50">
        <v>6.2E-2</v>
      </c>
      <c r="I1205" s="43" t="s">
        <v>1690</v>
      </c>
      <c r="J1205" s="101">
        <f t="shared" si="187"/>
        <v>6.2E-2</v>
      </c>
      <c r="K1205" s="50">
        <v>10</v>
      </c>
      <c r="L1205" s="50">
        <v>8</v>
      </c>
      <c r="M1205" s="50">
        <f t="shared" si="188"/>
        <v>80</v>
      </c>
      <c r="P1205" s="109">
        <v>0</v>
      </c>
      <c r="S1205" s="32">
        <f t="shared" si="181"/>
        <v>0</v>
      </c>
      <c r="T1205" s="40">
        <f t="shared" si="182"/>
        <v>0</v>
      </c>
      <c r="U1205" s="41">
        <f t="shared" si="183"/>
        <v>0</v>
      </c>
    </row>
    <row r="1206" spans="3:21" ht="14.25">
      <c r="C1206" s="50">
        <v>3064</v>
      </c>
      <c r="D1206" s="168"/>
      <c r="F1206" s="97" t="s">
        <v>1685</v>
      </c>
      <c r="G1206" s="97" t="s">
        <v>1691</v>
      </c>
      <c r="H1206" s="50">
        <v>0.72199999999999998</v>
      </c>
      <c r="I1206" s="43" t="s">
        <v>1692</v>
      </c>
      <c r="J1206" s="101">
        <f t="shared" si="187"/>
        <v>0.72199999999999998</v>
      </c>
      <c r="K1206" s="50">
        <v>10</v>
      </c>
      <c r="L1206" s="50">
        <v>8</v>
      </c>
      <c r="M1206" s="50">
        <f t="shared" si="188"/>
        <v>80</v>
      </c>
      <c r="P1206" s="109">
        <v>0</v>
      </c>
      <c r="S1206" s="32">
        <f t="shared" si="181"/>
        <v>0</v>
      </c>
      <c r="T1206" s="40">
        <f t="shared" si="182"/>
        <v>0</v>
      </c>
      <c r="U1206" s="41">
        <f t="shared" si="183"/>
        <v>0</v>
      </c>
    </row>
    <row r="1207" spans="3:21" ht="14.25">
      <c r="C1207" s="117" t="s">
        <v>1693</v>
      </c>
      <c r="G1207" s="97" t="s">
        <v>1694</v>
      </c>
      <c r="H1207" s="50">
        <v>0.15</v>
      </c>
      <c r="I1207" s="35" t="s">
        <v>1441</v>
      </c>
      <c r="M1207" s="50">
        <f t="shared" si="188"/>
        <v>0</v>
      </c>
      <c r="P1207" s="109">
        <v>0</v>
      </c>
      <c r="S1207" s="32">
        <f t="shared" si="181"/>
        <v>0</v>
      </c>
      <c r="T1207" s="40">
        <f t="shared" si="182"/>
        <v>0</v>
      </c>
      <c r="U1207" s="41">
        <f t="shared" si="183"/>
        <v>0</v>
      </c>
    </row>
    <row r="1208" spans="3:21" ht="14.25">
      <c r="C1208" s="50">
        <v>8273</v>
      </c>
      <c r="F1208" s="97" t="s">
        <v>1695</v>
      </c>
      <c r="G1208" s="97" t="s">
        <v>1696</v>
      </c>
      <c r="H1208" s="43">
        <v>6</v>
      </c>
      <c r="I1208" s="43" t="s">
        <v>1496</v>
      </c>
      <c r="J1208" s="101">
        <f>H1208/2400</f>
        <v>2.5000000000000001E-3</v>
      </c>
      <c r="K1208" s="50">
        <v>1</v>
      </c>
      <c r="L1208" s="50">
        <v>1</v>
      </c>
      <c r="M1208" s="50">
        <f t="shared" si="188"/>
        <v>1</v>
      </c>
      <c r="P1208" s="109">
        <v>275</v>
      </c>
      <c r="S1208" s="32">
        <f t="shared" si="181"/>
        <v>0</v>
      </c>
      <c r="T1208" s="40">
        <f t="shared" si="182"/>
        <v>0</v>
      </c>
      <c r="U1208" s="41">
        <f t="shared" si="183"/>
        <v>275</v>
      </c>
    </row>
    <row r="1209" spans="3:21" ht="14.25">
      <c r="C1209" s="50">
        <v>8273</v>
      </c>
      <c r="F1209" s="97" t="s">
        <v>1695</v>
      </c>
      <c r="G1209" s="97" t="s">
        <v>1697</v>
      </c>
      <c r="H1209" s="43">
        <v>0.17899999999999999</v>
      </c>
      <c r="I1209" s="43" t="s">
        <v>1698</v>
      </c>
      <c r="J1209" s="101">
        <f t="shared" ref="J1209:J1213" si="189">H1209/80</f>
        <v>2.2374999999999999E-3</v>
      </c>
      <c r="K1209" s="50">
        <v>1</v>
      </c>
      <c r="L1209" s="50">
        <v>30</v>
      </c>
      <c r="M1209" s="50">
        <f t="shared" si="188"/>
        <v>30</v>
      </c>
      <c r="P1209" s="109">
        <v>5700</v>
      </c>
      <c r="S1209" s="32">
        <f t="shared" si="181"/>
        <v>0</v>
      </c>
      <c r="T1209" s="40">
        <f t="shared" si="182"/>
        <v>0</v>
      </c>
      <c r="U1209" s="41">
        <f t="shared" si="183"/>
        <v>5700</v>
      </c>
    </row>
    <row r="1210" spans="3:21" ht="14.25">
      <c r="C1210" s="50">
        <v>8259</v>
      </c>
      <c r="F1210" s="97" t="s">
        <v>1699</v>
      </c>
      <c r="G1210" s="97" t="s">
        <v>1700</v>
      </c>
      <c r="H1210" s="50">
        <v>4.43</v>
      </c>
      <c r="I1210" s="43" t="s">
        <v>1496</v>
      </c>
      <c r="J1210" s="101">
        <f>H1210/2000</f>
        <v>2.215E-3</v>
      </c>
      <c r="K1210" s="50">
        <v>1</v>
      </c>
      <c r="L1210" s="50">
        <v>1</v>
      </c>
      <c r="M1210" s="50">
        <f t="shared" si="188"/>
        <v>1</v>
      </c>
      <c r="P1210" s="109">
        <v>313</v>
      </c>
      <c r="S1210" s="32">
        <f t="shared" si="181"/>
        <v>0</v>
      </c>
      <c r="T1210" s="40">
        <f t="shared" si="182"/>
        <v>0</v>
      </c>
      <c r="U1210" s="41">
        <f t="shared" si="183"/>
        <v>313</v>
      </c>
    </row>
    <row r="1211" spans="3:21" ht="14.25">
      <c r="C1211" s="50">
        <v>8259</v>
      </c>
      <c r="F1211" s="97" t="s">
        <v>1699</v>
      </c>
      <c r="G1211" s="97" t="s">
        <v>1701</v>
      </c>
      <c r="H1211" s="50">
        <v>0.14699999999999999</v>
      </c>
      <c r="J1211" s="101">
        <f t="shared" si="189"/>
        <v>1.8374999999999999E-3</v>
      </c>
      <c r="K1211" s="50">
        <v>1</v>
      </c>
      <c r="L1211" s="50">
        <v>25</v>
      </c>
      <c r="M1211" s="50">
        <f t="shared" si="188"/>
        <v>25</v>
      </c>
      <c r="P1211" s="109">
        <v>13900</v>
      </c>
      <c r="S1211" s="32">
        <f t="shared" si="181"/>
        <v>0</v>
      </c>
      <c r="T1211" s="40">
        <f t="shared" si="182"/>
        <v>0</v>
      </c>
      <c r="U1211" s="41">
        <f t="shared" si="183"/>
        <v>13900</v>
      </c>
    </row>
    <row r="1212" spans="3:21" ht="14.25">
      <c r="C1212" s="50" t="s">
        <v>1702</v>
      </c>
      <c r="F1212" s="97" t="s">
        <v>1703</v>
      </c>
      <c r="G1212" s="97" t="s">
        <v>1704</v>
      </c>
      <c r="H1212" s="50">
        <v>5.16</v>
      </c>
      <c r="I1212" s="43" t="s">
        <v>1496</v>
      </c>
      <c r="J1212" s="101">
        <f>H1212/2000</f>
        <v>2.5800000000000003E-3</v>
      </c>
      <c r="K1212" s="50">
        <v>1</v>
      </c>
      <c r="L1212" s="50">
        <v>1</v>
      </c>
      <c r="M1212" s="50">
        <f t="shared" si="188"/>
        <v>1</v>
      </c>
      <c r="P1212" s="109">
        <v>151</v>
      </c>
      <c r="S1212" s="32">
        <f t="shared" si="181"/>
        <v>0</v>
      </c>
      <c r="T1212" s="40">
        <f t="shared" si="182"/>
        <v>0</v>
      </c>
      <c r="U1212" s="41">
        <f t="shared" si="183"/>
        <v>151</v>
      </c>
    </row>
    <row r="1213" spans="3:21" ht="14.25">
      <c r="C1213" s="50" t="s">
        <v>1702</v>
      </c>
      <c r="F1213" s="97" t="s">
        <v>1703</v>
      </c>
      <c r="G1213" s="97" t="s">
        <v>1705</v>
      </c>
      <c r="H1213" s="50">
        <v>0.157</v>
      </c>
      <c r="J1213" s="101">
        <f t="shared" si="189"/>
        <v>1.9624999999999998E-3</v>
      </c>
      <c r="K1213" s="50">
        <v>1</v>
      </c>
      <c r="L1213" s="50">
        <v>25</v>
      </c>
      <c r="M1213" s="50">
        <f t="shared" si="188"/>
        <v>25</v>
      </c>
      <c r="P1213" s="109">
        <v>10300</v>
      </c>
      <c r="S1213" s="32">
        <f t="shared" si="181"/>
        <v>0</v>
      </c>
      <c r="T1213" s="40">
        <f t="shared" si="182"/>
        <v>0</v>
      </c>
      <c r="U1213" s="41">
        <f t="shared" si="183"/>
        <v>10300</v>
      </c>
    </row>
    <row r="1214" spans="3:21" ht="14.25">
      <c r="C1214" s="50">
        <v>8297</v>
      </c>
      <c r="F1214" s="97" t="s">
        <v>1706</v>
      </c>
      <c r="G1214" s="97" t="s">
        <v>1707</v>
      </c>
      <c r="H1214" s="50">
        <v>5.31</v>
      </c>
      <c r="I1214" s="43" t="s">
        <v>1496</v>
      </c>
      <c r="J1214" s="101">
        <f>H1214/1000</f>
        <v>5.3099999999999996E-3</v>
      </c>
      <c r="K1214" s="50">
        <v>1</v>
      </c>
      <c r="L1214" s="50">
        <v>1</v>
      </c>
      <c r="M1214" s="50">
        <f t="shared" si="188"/>
        <v>1</v>
      </c>
      <c r="P1214" s="109">
        <v>263</v>
      </c>
      <c r="S1214" s="32">
        <f t="shared" si="181"/>
        <v>0</v>
      </c>
      <c r="T1214" s="40">
        <f t="shared" si="182"/>
        <v>0</v>
      </c>
      <c r="U1214" s="41">
        <f t="shared" si="183"/>
        <v>263</v>
      </c>
    </row>
    <row r="1215" spans="3:21" ht="14.25">
      <c r="C1215" s="50">
        <v>8297</v>
      </c>
      <c r="F1215" s="97" t="s">
        <v>1706</v>
      </c>
      <c r="G1215" s="97" t="s">
        <v>1708</v>
      </c>
      <c r="H1215" s="50">
        <v>0.16500000000000001</v>
      </c>
      <c r="J1215" s="101">
        <f>H1215/50</f>
        <v>3.3E-3</v>
      </c>
      <c r="K1215" s="50">
        <v>1</v>
      </c>
      <c r="L1215" s="50">
        <v>20</v>
      </c>
      <c r="M1215" s="50">
        <f t="shared" si="188"/>
        <v>20</v>
      </c>
      <c r="P1215" s="109">
        <v>15200</v>
      </c>
      <c r="S1215" s="32">
        <f t="shared" si="181"/>
        <v>0</v>
      </c>
      <c r="T1215" s="40">
        <f t="shared" si="182"/>
        <v>0</v>
      </c>
      <c r="U1215" s="41">
        <f t="shared" si="183"/>
        <v>15200</v>
      </c>
    </row>
    <row r="1216" spans="3:21" ht="14.25">
      <c r="C1216" s="50">
        <v>8280</v>
      </c>
      <c r="F1216" s="97" t="s">
        <v>1709</v>
      </c>
      <c r="G1216" s="97" t="s">
        <v>1710</v>
      </c>
      <c r="H1216" s="50">
        <v>6.4</v>
      </c>
      <c r="I1216" s="43" t="s">
        <v>1496</v>
      </c>
      <c r="J1216" s="101">
        <f>H1216/2100</f>
        <v>3.0476190476190477E-3</v>
      </c>
      <c r="K1216" s="50">
        <v>1</v>
      </c>
      <c r="L1216" s="50">
        <v>1</v>
      </c>
      <c r="M1216" s="50">
        <f t="shared" si="188"/>
        <v>1</v>
      </c>
      <c r="P1216" s="109">
        <v>250</v>
      </c>
      <c r="S1216" s="32">
        <f t="shared" si="181"/>
        <v>0</v>
      </c>
      <c r="T1216" s="40">
        <f t="shared" si="182"/>
        <v>0</v>
      </c>
      <c r="U1216" s="41">
        <f t="shared" si="183"/>
        <v>250</v>
      </c>
    </row>
    <row r="1217" spans="3:21" ht="14.25">
      <c r="C1217" s="50">
        <v>8280</v>
      </c>
      <c r="F1217" s="97" t="s">
        <v>1709</v>
      </c>
      <c r="G1217" s="97" t="s">
        <v>1711</v>
      </c>
      <c r="H1217" s="50">
        <v>0.16500000000000001</v>
      </c>
      <c r="J1217" s="101">
        <f>H1217/70</f>
        <v>2.3571428571428571E-3</v>
      </c>
      <c r="K1217" s="50">
        <v>1</v>
      </c>
      <c r="L1217" s="50">
        <v>30</v>
      </c>
      <c r="M1217" s="50">
        <f t="shared" si="188"/>
        <v>30</v>
      </c>
      <c r="P1217" s="109">
        <v>9700</v>
      </c>
      <c r="S1217" s="32">
        <f t="shared" si="181"/>
        <v>0</v>
      </c>
      <c r="T1217" s="40">
        <f t="shared" si="182"/>
        <v>0</v>
      </c>
      <c r="U1217" s="41">
        <f t="shared" si="183"/>
        <v>9700</v>
      </c>
    </row>
    <row r="1218" spans="3:21" ht="14.25">
      <c r="F1218" s="97" t="s">
        <v>1712</v>
      </c>
      <c r="G1218" s="97" t="s">
        <v>1713</v>
      </c>
      <c r="H1218" s="50">
        <v>5.31</v>
      </c>
      <c r="I1218" s="43" t="s">
        <v>24</v>
      </c>
      <c r="J1218" s="101">
        <f>H1218/1000</f>
        <v>5.3099999999999996E-3</v>
      </c>
      <c r="K1218" s="50">
        <v>1</v>
      </c>
      <c r="L1218" s="50">
        <v>1</v>
      </c>
      <c r="M1218" s="50">
        <f t="shared" si="188"/>
        <v>1</v>
      </c>
      <c r="P1218" s="109">
        <v>16</v>
      </c>
      <c r="S1218" s="32">
        <f t="shared" si="181"/>
        <v>0</v>
      </c>
      <c r="T1218" s="40">
        <f t="shared" si="182"/>
        <v>0</v>
      </c>
      <c r="U1218" s="41">
        <f t="shared" si="183"/>
        <v>16</v>
      </c>
    </row>
    <row r="1219" spans="3:21" ht="14.25">
      <c r="F1219" s="97" t="s">
        <v>1712</v>
      </c>
      <c r="G1219" s="97" t="s">
        <v>1714</v>
      </c>
      <c r="H1219" s="50">
        <v>0.03</v>
      </c>
      <c r="J1219" s="101">
        <f>H1219/50</f>
        <v>5.9999999999999995E-4</v>
      </c>
      <c r="K1219" s="50">
        <v>1</v>
      </c>
      <c r="L1219" s="50">
        <v>20</v>
      </c>
      <c r="M1219" s="50">
        <f t="shared" si="188"/>
        <v>20</v>
      </c>
      <c r="P1219" s="109">
        <v>1000</v>
      </c>
      <c r="S1219" s="32">
        <f t="shared" ref="S1219:S1282" si="190">SUM(W1219:BC1219)</f>
        <v>0</v>
      </c>
      <c r="T1219" s="40">
        <f t="shared" ref="T1219:T1282" si="191">SUM(BE1219:HT1219)</f>
        <v>0</v>
      </c>
      <c r="U1219" s="41">
        <f t="shared" ref="U1219:U1282" si="192">P1219+R1219+S1219-T1219-BD1219-Q1219</f>
        <v>1000</v>
      </c>
    </row>
    <row r="1220" spans="3:21" ht="14.25">
      <c r="C1220" s="50">
        <v>8303</v>
      </c>
      <c r="F1220" s="97" t="s">
        <v>1715</v>
      </c>
      <c r="G1220" s="97" t="s">
        <v>1716</v>
      </c>
      <c r="H1220" s="50">
        <v>5.42</v>
      </c>
      <c r="I1220" s="43" t="s">
        <v>1496</v>
      </c>
      <c r="J1220" s="101">
        <f>H1220/1000</f>
        <v>5.4200000000000003E-3</v>
      </c>
      <c r="K1220" s="50">
        <v>1</v>
      </c>
      <c r="L1220" s="50">
        <v>1</v>
      </c>
      <c r="M1220" s="50">
        <f t="shared" si="188"/>
        <v>1</v>
      </c>
      <c r="P1220" s="109">
        <v>345</v>
      </c>
      <c r="S1220" s="32">
        <f t="shared" si="190"/>
        <v>0</v>
      </c>
      <c r="T1220" s="40">
        <f t="shared" si="191"/>
        <v>0</v>
      </c>
      <c r="U1220" s="41">
        <f t="shared" si="192"/>
        <v>345</v>
      </c>
    </row>
    <row r="1221" spans="3:21" ht="14.25">
      <c r="C1221" s="50">
        <v>8303</v>
      </c>
      <c r="F1221" s="97" t="s">
        <v>1715</v>
      </c>
      <c r="G1221" s="97" t="s">
        <v>1717</v>
      </c>
      <c r="H1221" s="50">
        <v>0.17499999999999999</v>
      </c>
      <c r="J1221" s="101">
        <f>H1221/50</f>
        <v>3.4999999999999996E-3</v>
      </c>
      <c r="K1221" s="50">
        <v>1</v>
      </c>
      <c r="L1221" s="50">
        <v>20</v>
      </c>
      <c r="M1221" s="50">
        <f t="shared" si="188"/>
        <v>20</v>
      </c>
      <c r="P1221" s="109">
        <v>8100</v>
      </c>
      <c r="S1221" s="32">
        <f t="shared" si="190"/>
        <v>0</v>
      </c>
      <c r="T1221" s="40">
        <f t="shared" si="191"/>
        <v>0</v>
      </c>
      <c r="U1221" s="41">
        <f t="shared" si="192"/>
        <v>8100</v>
      </c>
    </row>
    <row r="1222" spans="3:21" ht="14.25">
      <c r="C1222" s="50" t="s">
        <v>1718</v>
      </c>
      <c r="D1222" s="182" t="s">
        <v>1718</v>
      </c>
      <c r="F1222" s="97" t="s">
        <v>1719</v>
      </c>
      <c r="G1222" s="97" t="s">
        <v>1720</v>
      </c>
      <c r="H1222" s="50">
        <v>10.29</v>
      </c>
      <c r="I1222" s="43" t="s">
        <v>24</v>
      </c>
      <c r="J1222" s="101">
        <f>H1222/M1227</f>
        <v>0.10718749999999999</v>
      </c>
      <c r="K1222" s="50">
        <v>1</v>
      </c>
      <c r="L1222" s="50">
        <v>1</v>
      </c>
      <c r="M1222" s="50">
        <f t="shared" si="188"/>
        <v>1</v>
      </c>
      <c r="P1222" s="109">
        <v>0</v>
      </c>
      <c r="S1222" s="32">
        <f t="shared" si="190"/>
        <v>0</v>
      </c>
      <c r="T1222" s="40">
        <f t="shared" si="191"/>
        <v>0</v>
      </c>
      <c r="U1222" s="41">
        <f t="shared" si="192"/>
        <v>0</v>
      </c>
    </row>
    <row r="1223" spans="3:21" ht="14.25">
      <c r="C1223" s="50" t="s">
        <v>1718</v>
      </c>
      <c r="D1223" s="183"/>
      <c r="F1223" s="97" t="s">
        <v>1719</v>
      </c>
      <c r="G1223" s="97" t="s">
        <v>1721</v>
      </c>
      <c r="H1223" s="50">
        <v>0</v>
      </c>
      <c r="I1223" s="43" t="s">
        <v>24</v>
      </c>
      <c r="K1223" s="50">
        <v>1</v>
      </c>
      <c r="L1223" s="50">
        <v>4</v>
      </c>
      <c r="M1223" s="50">
        <f t="shared" si="188"/>
        <v>4</v>
      </c>
      <c r="P1223" s="109">
        <v>0</v>
      </c>
      <c r="S1223" s="32">
        <f t="shared" si="190"/>
        <v>0</v>
      </c>
      <c r="T1223" s="40">
        <f t="shared" si="191"/>
        <v>0</v>
      </c>
      <c r="U1223" s="41">
        <f t="shared" si="192"/>
        <v>0</v>
      </c>
    </row>
    <row r="1224" spans="3:21" ht="14.25">
      <c r="C1224" s="50" t="s">
        <v>1718</v>
      </c>
      <c r="D1224" s="183"/>
      <c r="F1224" s="97" t="s">
        <v>1719</v>
      </c>
      <c r="G1224" s="97" t="s">
        <v>1722</v>
      </c>
      <c r="H1224" s="50">
        <v>2.68</v>
      </c>
      <c r="I1224" s="43" t="s">
        <v>24</v>
      </c>
      <c r="J1224" s="101">
        <f>H1224/K1225</f>
        <v>0.11166666666666668</v>
      </c>
      <c r="K1224" s="50">
        <v>1</v>
      </c>
      <c r="L1224" s="50">
        <v>4</v>
      </c>
      <c r="M1224" s="50">
        <f t="shared" si="188"/>
        <v>4</v>
      </c>
      <c r="P1224" s="109">
        <v>0</v>
      </c>
      <c r="S1224" s="32">
        <f t="shared" si="190"/>
        <v>0</v>
      </c>
      <c r="T1224" s="40">
        <f t="shared" si="191"/>
        <v>0</v>
      </c>
      <c r="U1224" s="41">
        <f t="shared" si="192"/>
        <v>0</v>
      </c>
    </row>
    <row r="1225" spans="3:21" ht="14.25">
      <c r="C1225" s="50" t="s">
        <v>1718</v>
      </c>
      <c r="D1225" s="183"/>
      <c r="F1225" s="97" t="s">
        <v>1719</v>
      </c>
      <c r="G1225" s="97" t="s">
        <v>1723</v>
      </c>
      <c r="H1225" s="50">
        <v>2.5000000000000001E-2</v>
      </c>
      <c r="I1225" s="43" t="s">
        <v>451</v>
      </c>
      <c r="J1225" s="101">
        <f t="shared" ref="J1225:J1227" si="193">H1225</f>
        <v>2.5000000000000001E-2</v>
      </c>
      <c r="K1225" s="50">
        <v>24</v>
      </c>
      <c r="L1225" s="50">
        <v>4</v>
      </c>
      <c r="M1225" s="50">
        <f t="shared" si="188"/>
        <v>96</v>
      </c>
      <c r="P1225" s="109">
        <v>12000</v>
      </c>
      <c r="S1225" s="32">
        <f t="shared" si="190"/>
        <v>0</v>
      </c>
      <c r="T1225" s="40">
        <f t="shared" si="191"/>
        <v>0</v>
      </c>
      <c r="U1225" s="41">
        <f t="shared" si="192"/>
        <v>12000</v>
      </c>
    </row>
    <row r="1226" spans="3:21" ht="14.25">
      <c r="C1226" s="50" t="s">
        <v>1718</v>
      </c>
      <c r="D1226" s="183"/>
      <c r="F1226" s="97" t="s">
        <v>1719</v>
      </c>
      <c r="G1226" s="97" t="s">
        <v>1724</v>
      </c>
      <c r="H1226" s="50">
        <v>3.5000000000000003E-2</v>
      </c>
      <c r="I1226" s="43" t="s">
        <v>451</v>
      </c>
      <c r="J1226" s="101">
        <f t="shared" si="193"/>
        <v>3.5000000000000003E-2</v>
      </c>
      <c r="K1226" s="50">
        <v>24</v>
      </c>
      <c r="L1226" s="50">
        <v>4</v>
      </c>
      <c r="M1226" s="50">
        <f t="shared" si="188"/>
        <v>96</v>
      </c>
      <c r="P1226" s="109">
        <v>12000</v>
      </c>
      <c r="S1226" s="32">
        <f t="shared" si="190"/>
        <v>0</v>
      </c>
      <c r="T1226" s="40">
        <f t="shared" si="191"/>
        <v>0</v>
      </c>
      <c r="U1226" s="41">
        <f t="shared" si="192"/>
        <v>12000</v>
      </c>
    </row>
    <row r="1227" spans="3:21" ht="14.25">
      <c r="C1227" s="50" t="s">
        <v>1718</v>
      </c>
      <c r="D1227" s="183"/>
      <c r="F1227" s="97" t="s">
        <v>1719</v>
      </c>
      <c r="G1227" s="97" t="s">
        <v>1725</v>
      </c>
      <c r="H1227" s="50">
        <v>0.09</v>
      </c>
      <c r="I1227" s="43" t="s">
        <v>284</v>
      </c>
      <c r="J1227" s="101">
        <f t="shared" si="193"/>
        <v>0.09</v>
      </c>
      <c r="K1227" s="50">
        <v>24</v>
      </c>
      <c r="L1227" s="50">
        <v>4</v>
      </c>
      <c r="M1227" s="50">
        <f t="shared" si="188"/>
        <v>96</v>
      </c>
      <c r="P1227" s="109">
        <v>137200</v>
      </c>
      <c r="S1227" s="32">
        <f t="shared" si="190"/>
        <v>0</v>
      </c>
      <c r="T1227" s="40">
        <f t="shared" si="191"/>
        <v>0</v>
      </c>
      <c r="U1227" s="41">
        <f t="shared" si="192"/>
        <v>137200</v>
      </c>
    </row>
    <row r="1228" spans="3:21" ht="14.25">
      <c r="C1228" s="50" t="s">
        <v>1718</v>
      </c>
      <c r="D1228" s="184"/>
      <c r="F1228" s="97" t="s">
        <v>1719</v>
      </c>
      <c r="G1228" s="97" t="s">
        <v>1726</v>
      </c>
      <c r="H1228" s="50">
        <v>1.2617</v>
      </c>
      <c r="K1228" s="50">
        <v>360</v>
      </c>
      <c r="L1228" s="50">
        <v>4</v>
      </c>
      <c r="M1228" s="50">
        <f t="shared" si="188"/>
        <v>1440</v>
      </c>
      <c r="P1228" s="109">
        <v>0</v>
      </c>
      <c r="S1228" s="32">
        <f t="shared" si="190"/>
        <v>0</v>
      </c>
      <c r="T1228" s="40">
        <f t="shared" si="191"/>
        <v>0</v>
      </c>
      <c r="U1228" s="41">
        <f t="shared" si="192"/>
        <v>0</v>
      </c>
    </row>
    <row r="1229" spans="3:21" ht="14.25">
      <c r="C1229" s="50" t="s">
        <v>1727</v>
      </c>
      <c r="D1229" s="182" t="s">
        <v>1727</v>
      </c>
      <c r="F1229" s="97" t="s">
        <v>1728</v>
      </c>
      <c r="G1229" s="97" t="s">
        <v>1729</v>
      </c>
      <c r="H1229" s="50">
        <v>10.29</v>
      </c>
      <c r="I1229" s="43" t="s">
        <v>24</v>
      </c>
      <c r="J1229" s="101">
        <f>H1229/M1234</f>
        <v>0.10718749999999999</v>
      </c>
      <c r="K1229" s="50">
        <v>1</v>
      </c>
      <c r="L1229" s="50">
        <v>1</v>
      </c>
      <c r="M1229" s="50">
        <f t="shared" si="188"/>
        <v>1</v>
      </c>
      <c r="P1229" s="109">
        <v>0</v>
      </c>
      <c r="S1229" s="32">
        <f t="shared" si="190"/>
        <v>0</v>
      </c>
      <c r="T1229" s="40">
        <f t="shared" si="191"/>
        <v>0</v>
      </c>
      <c r="U1229" s="41">
        <f t="shared" si="192"/>
        <v>0</v>
      </c>
    </row>
    <row r="1230" spans="3:21" ht="14.25">
      <c r="C1230" s="50" t="s">
        <v>1727</v>
      </c>
      <c r="D1230" s="183"/>
      <c r="F1230" s="97" t="s">
        <v>1728</v>
      </c>
      <c r="G1230" s="97" t="s">
        <v>1730</v>
      </c>
      <c r="H1230" s="50">
        <v>0</v>
      </c>
      <c r="I1230" s="43" t="s">
        <v>24</v>
      </c>
      <c r="K1230" s="50">
        <v>1</v>
      </c>
      <c r="L1230" s="50">
        <v>4</v>
      </c>
      <c r="M1230" s="50">
        <f t="shared" si="188"/>
        <v>4</v>
      </c>
      <c r="P1230" s="109">
        <v>0</v>
      </c>
      <c r="S1230" s="32">
        <f t="shared" si="190"/>
        <v>0</v>
      </c>
      <c r="T1230" s="40">
        <f t="shared" si="191"/>
        <v>0</v>
      </c>
      <c r="U1230" s="41">
        <f t="shared" si="192"/>
        <v>0</v>
      </c>
    </row>
    <row r="1231" spans="3:21" ht="14.25">
      <c r="C1231" s="50" t="s">
        <v>1727</v>
      </c>
      <c r="D1231" s="183"/>
      <c r="F1231" s="97" t="s">
        <v>1728</v>
      </c>
      <c r="G1231" s="97" t="s">
        <v>1731</v>
      </c>
      <c r="H1231" s="50">
        <v>2.68</v>
      </c>
      <c r="I1231" s="43" t="s">
        <v>24</v>
      </c>
      <c r="J1231" s="101">
        <f>H1231/K1232</f>
        <v>0.11166666666666668</v>
      </c>
      <c r="K1231" s="50">
        <v>1</v>
      </c>
      <c r="L1231" s="50">
        <v>4</v>
      </c>
      <c r="M1231" s="50">
        <f t="shared" si="188"/>
        <v>4</v>
      </c>
      <c r="P1231" s="109">
        <v>0</v>
      </c>
      <c r="S1231" s="32">
        <f t="shared" si="190"/>
        <v>0</v>
      </c>
      <c r="T1231" s="40">
        <f t="shared" si="191"/>
        <v>0</v>
      </c>
      <c r="U1231" s="41">
        <f t="shared" si="192"/>
        <v>0</v>
      </c>
    </row>
    <row r="1232" spans="3:21" ht="14.25">
      <c r="C1232" s="50" t="s">
        <v>1727</v>
      </c>
      <c r="D1232" s="183"/>
      <c r="F1232" s="97" t="s">
        <v>1728</v>
      </c>
      <c r="G1232" s="97" t="s">
        <v>1732</v>
      </c>
      <c r="H1232" s="50">
        <v>2.5000000000000001E-2</v>
      </c>
      <c r="I1232" s="43" t="s">
        <v>451</v>
      </c>
      <c r="J1232" s="101">
        <f t="shared" ref="J1232:J1234" si="194">H1232</f>
        <v>2.5000000000000001E-2</v>
      </c>
      <c r="K1232" s="50">
        <v>24</v>
      </c>
      <c r="L1232" s="50">
        <v>4</v>
      </c>
      <c r="M1232" s="50">
        <f t="shared" si="188"/>
        <v>96</v>
      </c>
      <c r="P1232" s="109">
        <v>0</v>
      </c>
      <c r="S1232" s="32">
        <f t="shared" si="190"/>
        <v>0</v>
      </c>
      <c r="T1232" s="40">
        <f t="shared" si="191"/>
        <v>0</v>
      </c>
      <c r="U1232" s="41">
        <f t="shared" si="192"/>
        <v>0</v>
      </c>
    </row>
    <row r="1233" spans="3:21" ht="14.25">
      <c r="C1233" s="50" t="s">
        <v>1727</v>
      </c>
      <c r="D1233" s="183"/>
      <c r="F1233" s="97" t="s">
        <v>1728</v>
      </c>
      <c r="G1233" s="97" t="s">
        <v>1733</v>
      </c>
      <c r="H1233" s="50">
        <v>3.5000000000000003E-2</v>
      </c>
      <c r="I1233" s="43" t="s">
        <v>451</v>
      </c>
      <c r="J1233" s="101">
        <f t="shared" si="194"/>
        <v>3.5000000000000003E-2</v>
      </c>
      <c r="K1233" s="50">
        <v>24</v>
      </c>
      <c r="L1233" s="50">
        <v>4</v>
      </c>
      <c r="M1233" s="50">
        <f t="shared" si="188"/>
        <v>96</v>
      </c>
      <c r="P1233" s="109">
        <v>0</v>
      </c>
      <c r="S1233" s="32">
        <f t="shared" si="190"/>
        <v>0</v>
      </c>
      <c r="T1233" s="40">
        <f t="shared" si="191"/>
        <v>0</v>
      </c>
      <c r="U1233" s="41">
        <f t="shared" si="192"/>
        <v>0</v>
      </c>
    </row>
    <row r="1234" spans="3:21" ht="14.25">
      <c r="C1234" s="50" t="s">
        <v>1727</v>
      </c>
      <c r="D1234" s="183"/>
      <c r="F1234" s="97" t="s">
        <v>1728</v>
      </c>
      <c r="G1234" s="97" t="s">
        <v>1734</v>
      </c>
      <c r="H1234" s="50">
        <v>0.09</v>
      </c>
      <c r="I1234" s="43" t="s">
        <v>62</v>
      </c>
      <c r="J1234" s="101">
        <f t="shared" si="194"/>
        <v>0.09</v>
      </c>
      <c r="K1234" s="50">
        <v>24</v>
      </c>
      <c r="L1234" s="50">
        <v>4</v>
      </c>
      <c r="M1234" s="50">
        <f t="shared" si="188"/>
        <v>96</v>
      </c>
      <c r="P1234" s="109">
        <v>0</v>
      </c>
      <c r="S1234" s="32">
        <f t="shared" si="190"/>
        <v>0</v>
      </c>
      <c r="T1234" s="40">
        <f t="shared" si="191"/>
        <v>0</v>
      </c>
      <c r="U1234" s="41">
        <f t="shared" si="192"/>
        <v>0</v>
      </c>
    </row>
    <row r="1235" spans="3:21" ht="14.25">
      <c r="C1235" s="50" t="s">
        <v>1727</v>
      </c>
      <c r="D1235" s="184"/>
      <c r="F1235" s="97" t="s">
        <v>1728</v>
      </c>
      <c r="G1235" s="97" t="s">
        <v>1735</v>
      </c>
      <c r="H1235" s="50">
        <v>1.2617</v>
      </c>
      <c r="K1235" s="50">
        <v>360</v>
      </c>
      <c r="L1235" s="50">
        <v>4</v>
      </c>
      <c r="M1235" s="50">
        <f t="shared" si="188"/>
        <v>1440</v>
      </c>
      <c r="P1235" s="109">
        <v>0</v>
      </c>
      <c r="S1235" s="32">
        <f t="shared" si="190"/>
        <v>0</v>
      </c>
      <c r="T1235" s="40">
        <f t="shared" si="191"/>
        <v>0</v>
      </c>
      <c r="U1235" s="41">
        <f t="shared" si="192"/>
        <v>0</v>
      </c>
    </row>
    <row r="1236" spans="3:21" ht="14.25">
      <c r="C1236" s="50">
        <v>2181</v>
      </c>
      <c r="D1236" s="166">
        <v>4978446042181</v>
      </c>
      <c r="F1236" s="97" t="s">
        <v>1736</v>
      </c>
      <c r="G1236" s="97" t="s">
        <v>1737</v>
      </c>
      <c r="H1236" s="50">
        <v>7.36</v>
      </c>
      <c r="I1236" s="43" t="s">
        <v>24</v>
      </c>
      <c r="J1236" s="101">
        <f>H1236/M1237</f>
        <v>0.24533333333333335</v>
      </c>
      <c r="K1236" s="50">
        <v>1</v>
      </c>
      <c r="L1236" s="50">
        <v>1</v>
      </c>
      <c r="M1236" s="50">
        <f t="shared" si="188"/>
        <v>1</v>
      </c>
      <c r="P1236" s="109">
        <v>0</v>
      </c>
      <c r="S1236" s="32">
        <f t="shared" si="190"/>
        <v>0</v>
      </c>
      <c r="T1236" s="40">
        <f t="shared" si="191"/>
        <v>0</v>
      </c>
      <c r="U1236" s="41">
        <f t="shared" si="192"/>
        <v>0</v>
      </c>
    </row>
    <row r="1237" spans="3:21" ht="14.25">
      <c r="C1237" s="50">
        <v>2181</v>
      </c>
      <c r="D1237" s="167"/>
      <c r="F1237" s="97" t="s">
        <v>1736</v>
      </c>
      <c r="G1237" s="97" t="s">
        <v>1738</v>
      </c>
      <c r="H1237" s="50">
        <v>3.5000000000000003E-2</v>
      </c>
      <c r="I1237" s="43" t="s">
        <v>24</v>
      </c>
      <c r="J1237" s="101">
        <f>H1237</f>
        <v>3.5000000000000003E-2</v>
      </c>
      <c r="K1237" s="50">
        <v>1</v>
      </c>
      <c r="L1237" s="50">
        <v>30</v>
      </c>
      <c r="M1237" s="50">
        <f t="shared" si="188"/>
        <v>30</v>
      </c>
      <c r="P1237" s="109">
        <v>0</v>
      </c>
      <c r="S1237" s="32">
        <f t="shared" si="190"/>
        <v>0</v>
      </c>
      <c r="T1237" s="40">
        <f t="shared" si="191"/>
        <v>0</v>
      </c>
      <c r="U1237" s="41">
        <f t="shared" si="192"/>
        <v>0</v>
      </c>
    </row>
    <row r="1238" spans="3:21" ht="14.25">
      <c r="C1238" s="50">
        <v>2181</v>
      </c>
      <c r="D1238" s="167"/>
      <c r="F1238" s="97" t="s">
        <v>1736</v>
      </c>
      <c r="G1238" s="97" t="s">
        <v>1739</v>
      </c>
      <c r="H1238" s="50">
        <v>0.15</v>
      </c>
      <c r="I1238" s="43" t="s">
        <v>62</v>
      </c>
      <c r="J1238" s="101">
        <f>H1238</f>
        <v>0.15</v>
      </c>
      <c r="K1238" s="50">
        <v>1</v>
      </c>
      <c r="L1238" s="50">
        <v>30</v>
      </c>
      <c r="M1238" s="50">
        <f t="shared" si="188"/>
        <v>30</v>
      </c>
      <c r="P1238" s="109">
        <v>20</v>
      </c>
      <c r="S1238" s="32">
        <f t="shared" si="190"/>
        <v>0</v>
      </c>
      <c r="T1238" s="40">
        <f t="shared" si="191"/>
        <v>0</v>
      </c>
      <c r="U1238" s="41">
        <f t="shared" si="192"/>
        <v>20</v>
      </c>
    </row>
    <row r="1239" spans="3:21" ht="14.25">
      <c r="C1239" s="50">
        <v>2181</v>
      </c>
      <c r="D1239" s="168"/>
      <c r="F1239" s="97" t="s">
        <v>1736</v>
      </c>
      <c r="G1239" s="97" t="s">
        <v>1740</v>
      </c>
      <c r="H1239" s="50">
        <v>6.1769999999999999E-2</v>
      </c>
      <c r="K1239" s="50">
        <v>100</v>
      </c>
      <c r="L1239" s="50">
        <v>30</v>
      </c>
      <c r="M1239" s="50">
        <f t="shared" si="188"/>
        <v>3000</v>
      </c>
      <c r="P1239" s="109">
        <v>0</v>
      </c>
      <c r="S1239" s="32">
        <f t="shared" si="190"/>
        <v>0</v>
      </c>
      <c r="T1239" s="40">
        <f t="shared" si="191"/>
        <v>0</v>
      </c>
      <c r="U1239" s="41">
        <f t="shared" si="192"/>
        <v>0</v>
      </c>
    </row>
    <row r="1240" spans="3:21" ht="14.25">
      <c r="C1240" s="50">
        <v>2470</v>
      </c>
      <c r="D1240" s="169" t="s">
        <v>1741</v>
      </c>
      <c r="F1240" s="97" t="s">
        <v>1742</v>
      </c>
      <c r="G1240" s="97" t="s">
        <v>1743</v>
      </c>
      <c r="H1240" s="50">
        <v>11.3</v>
      </c>
      <c r="I1240" s="43" t="s">
        <v>24</v>
      </c>
      <c r="J1240" s="101">
        <f>H1240/M1243</f>
        <v>9.4166666666666676E-2</v>
      </c>
      <c r="K1240" s="50">
        <v>1</v>
      </c>
      <c r="L1240" s="50">
        <v>1</v>
      </c>
      <c r="M1240" s="50">
        <f t="shared" si="188"/>
        <v>1</v>
      </c>
      <c r="P1240" s="109">
        <v>84</v>
      </c>
      <c r="S1240" s="32">
        <f t="shared" si="190"/>
        <v>0</v>
      </c>
      <c r="T1240" s="40">
        <f t="shared" si="191"/>
        <v>0</v>
      </c>
      <c r="U1240" s="41">
        <f t="shared" si="192"/>
        <v>84</v>
      </c>
    </row>
    <row r="1241" spans="3:21" ht="14.25">
      <c r="C1241" s="50">
        <v>2470</v>
      </c>
      <c r="D1241" s="167"/>
      <c r="F1241" s="97" t="s">
        <v>1742</v>
      </c>
      <c r="G1241" s="97" t="s">
        <v>1744</v>
      </c>
      <c r="H1241" s="50">
        <v>3.5000000000000003E-2</v>
      </c>
      <c r="I1241" s="43" t="s">
        <v>24</v>
      </c>
      <c r="J1241" s="101">
        <f>H1241/K1243</f>
        <v>4.3750000000000004E-3</v>
      </c>
      <c r="K1241" s="50">
        <v>1</v>
      </c>
      <c r="L1241" s="50">
        <v>15</v>
      </c>
      <c r="M1241" s="50">
        <f t="shared" si="188"/>
        <v>15</v>
      </c>
      <c r="P1241" s="109">
        <v>1775</v>
      </c>
      <c r="S1241" s="32">
        <f t="shared" si="190"/>
        <v>0</v>
      </c>
      <c r="T1241" s="40">
        <f t="shared" si="191"/>
        <v>0</v>
      </c>
      <c r="U1241" s="41">
        <f t="shared" si="192"/>
        <v>1775</v>
      </c>
    </row>
    <row r="1242" spans="3:21" ht="14.25">
      <c r="C1242" s="50">
        <v>2470</v>
      </c>
      <c r="D1242" s="167"/>
      <c r="F1242" s="97" t="s">
        <v>1742</v>
      </c>
      <c r="G1242" s="97" t="s">
        <v>1745</v>
      </c>
      <c r="H1242" s="50">
        <v>0.2</v>
      </c>
      <c r="I1242" s="43" t="s">
        <v>62</v>
      </c>
      <c r="J1242" s="101">
        <f>H1242/K1243</f>
        <v>2.5000000000000001E-2</v>
      </c>
      <c r="K1242" s="50">
        <v>1</v>
      </c>
      <c r="L1242" s="50">
        <v>15</v>
      </c>
      <c r="M1242" s="50">
        <f t="shared" si="188"/>
        <v>15</v>
      </c>
      <c r="P1242" s="109">
        <v>1260</v>
      </c>
      <c r="S1242" s="32">
        <f t="shared" si="190"/>
        <v>0</v>
      </c>
      <c r="T1242" s="40">
        <f t="shared" si="191"/>
        <v>0</v>
      </c>
      <c r="U1242" s="41">
        <f t="shared" si="192"/>
        <v>1260</v>
      </c>
    </row>
    <row r="1243" spans="3:21" ht="14.25">
      <c r="C1243" s="50">
        <v>2470</v>
      </c>
      <c r="D1243" s="167"/>
      <c r="F1243" s="97" t="s">
        <v>1742</v>
      </c>
      <c r="G1243" s="97" t="s">
        <v>1746</v>
      </c>
      <c r="H1243" s="50">
        <v>0.14000000000000001</v>
      </c>
      <c r="I1243" s="43" t="s">
        <v>27</v>
      </c>
      <c r="J1243" s="101">
        <f t="shared" ref="J1243:J1248" si="195">H1243</f>
        <v>0.14000000000000001</v>
      </c>
      <c r="K1243" s="50">
        <v>8</v>
      </c>
      <c r="L1243" s="50">
        <v>15</v>
      </c>
      <c r="M1243" s="50">
        <f t="shared" si="188"/>
        <v>120</v>
      </c>
      <c r="P1243" s="109">
        <v>240</v>
      </c>
      <c r="S1243" s="32">
        <f t="shared" si="190"/>
        <v>0</v>
      </c>
      <c r="T1243" s="40">
        <f t="shared" si="191"/>
        <v>0</v>
      </c>
      <c r="U1243" s="41">
        <f t="shared" si="192"/>
        <v>240</v>
      </c>
    </row>
    <row r="1244" spans="3:21" ht="14.25">
      <c r="C1244" s="50">
        <v>2470</v>
      </c>
      <c r="D1244" s="168"/>
      <c r="F1244" s="97" t="s">
        <v>1742</v>
      </c>
      <c r="G1244" s="97" t="s">
        <v>1747</v>
      </c>
      <c r="H1244" s="50">
        <v>1.34944</v>
      </c>
      <c r="J1244" s="101">
        <f t="shared" si="195"/>
        <v>1.34944</v>
      </c>
      <c r="K1244" s="50">
        <v>8</v>
      </c>
      <c r="L1244" s="50">
        <v>15</v>
      </c>
      <c r="M1244" s="50">
        <f t="shared" si="188"/>
        <v>120</v>
      </c>
      <c r="P1244" s="109">
        <v>0</v>
      </c>
      <c r="S1244" s="32">
        <f t="shared" si="190"/>
        <v>0</v>
      </c>
      <c r="T1244" s="40">
        <f t="shared" si="191"/>
        <v>0</v>
      </c>
      <c r="U1244" s="41">
        <f t="shared" si="192"/>
        <v>0</v>
      </c>
    </row>
    <row r="1245" spans="3:21" ht="14.25">
      <c r="C1245" s="50">
        <v>1839</v>
      </c>
      <c r="D1245" s="169" t="s">
        <v>1748</v>
      </c>
      <c r="F1245" s="97" t="s">
        <v>1749</v>
      </c>
      <c r="G1245" s="97" t="s">
        <v>1750</v>
      </c>
      <c r="H1245" s="50">
        <v>7.87</v>
      </c>
      <c r="I1245" s="43" t="s">
        <v>24</v>
      </c>
      <c r="J1245" s="101">
        <f>H1245/M1248</f>
        <v>5.2466666666666668E-2</v>
      </c>
      <c r="K1245" s="50">
        <v>1</v>
      </c>
      <c r="L1245" s="50">
        <v>1</v>
      </c>
      <c r="M1245" s="50">
        <f t="shared" si="188"/>
        <v>1</v>
      </c>
      <c r="P1245" s="109">
        <v>0</v>
      </c>
      <c r="S1245" s="32">
        <f t="shared" si="190"/>
        <v>0</v>
      </c>
      <c r="T1245" s="40">
        <f t="shared" si="191"/>
        <v>0</v>
      </c>
      <c r="U1245" s="41">
        <f t="shared" si="192"/>
        <v>0</v>
      </c>
    </row>
    <row r="1246" spans="3:21" ht="14.25">
      <c r="C1246" s="50">
        <v>1839</v>
      </c>
      <c r="D1246" s="167"/>
      <c r="F1246" s="97" t="s">
        <v>1749</v>
      </c>
      <c r="G1246" s="97" t="s">
        <v>1751</v>
      </c>
      <c r="H1246" s="50">
        <v>3.5000000000000003E-2</v>
      </c>
      <c r="I1246" s="43" t="s">
        <v>24</v>
      </c>
      <c r="J1246" s="101">
        <f>H1246/K1248</f>
        <v>3.5000000000000005E-3</v>
      </c>
      <c r="K1246" s="50">
        <v>1</v>
      </c>
      <c r="L1246" s="50">
        <v>15</v>
      </c>
      <c r="M1246" s="50">
        <f t="shared" si="188"/>
        <v>15</v>
      </c>
      <c r="P1246" s="109">
        <v>755</v>
      </c>
      <c r="S1246" s="32">
        <f t="shared" si="190"/>
        <v>0</v>
      </c>
      <c r="T1246" s="40">
        <f t="shared" si="191"/>
        <v>0</v>
      </c>
      <c r="U1246" s="41">
        <f t="shared" si="192"/>
        <v>755</v>
      </c>
    </row>
    <row r="1247" spans="3:21" ht="14.25">
      <c r="C1247" s="50">
        <v>1839</v>
      </c>
      <c r="D1247" s="167"/>
      <c r="F1247" s="97" t="s">
        <v>1749</v>
      </c>
      <c r="G1247" s="97" t="s">
        <v>1752</v>
      </c>
      <c r="H1247" s="50">
        <v>0.16</v>
      </c>
      <c r="I1247" s="43" t="s">
        <v>62</v>
      </c>
      <c r="J1247" s="101">
        <f>H1247/K1248</f>
        <v>1.6E-2</v>
      </c>
      <c r="K1247" s="50">
        <v>1</v>
      </c>
      <c r="L1247" s="50">
        <v>15</v>
      </c>
      <c r="M1247" s="50">
        <f t="shared" si="188"/>
        <v>15</v>
      </c>
      <c r="P1247" s="109">
        <v>0</v>
      </c>
      <c r="S1247" s="32">
        <f t="shared" si="190"/>
        <v>0</v>
      </c>
      <c r="T1247" s="40">
        <f t="shared" si="191"/>
        <v>0</v>
      </c>
      <c r="U1247" s="41">
        <f t="shared" si="192"/>
        <v>0</v>
      </c>
    </row>
    <row r="1248" spans="3:21" ht="14.25">
      <c r="C1248" s="50">
        <v>1839</v>
      </c>
      <c r="D1248" s="168"/>
      <c r="F1248" s="97" t="s">
        <v>1749</v>
      </c>
      <c r="G1248" s="97" t="s">
        <v>1753</v>
      </c>
      <c r="H1248" s="50">
        <v>0.12</v>
      </c>
      <c r="I1248" s="43" t="s">
        <v>27</v>
      </c>
      <c r="J1248" s="101">
        <f t="shared" si="195"/>
        <v>0.12</v>
      </c>
      <c r="K1248" s="50">
        <v>10</v>
      </c>
      <c r="L1248" s="50">
        <v>15</v>
      </c>
      <c r="M1248" s="50">
        <f t="shared" si="188"/>
        <v>150</v>
      </c>
      <c r="P1248" s="109">
        <v>7500</v>
      </c>
      <c r="S1248" s="32">
        <f t="shared" si="190"/>
        <v>0</v>
      </c>
      <c r="T1248" s="40">
        <f t="shared" si="191"/>
        <v>0</v>
      </c>
      <c r="U1248" s="41">
        <f t="shared" si="192"/>
        <v>7500</v>
      </c>
    </row>
    <row r="1249" spans="3:21" ht="14.25">
      <c r="C1249" s="50">
        <v>5521</v>
      </c>
      <c r="D1249" s="169" t="s">
        <v>1754</v>
      </c>
      <c r="F1249" s="97" t="s">
        <v>1755</v>
      </c>
      <c r="G1249" s="97" t="s">
        <v>1756</v>
      </c>
      <c r="H1249" s="50">
        <v>8.23</v>
      </c>
      <c r="I1249" s="43" t="s">
        <v>24</v>
      </c>
      <c r="J1249" s="101">
        <f>H1249/M1254</f>
        <v>0.10287500000000001</v>
      </c>
      <c r="K1249" s="50">
        <v>1</v>
      </c>
      <c r="L1249" s="50">
        <v>1</v>
      </c>
      <c r="M1249" s="50">
        <f t="shared" si="188"/>
        <v>1</v>
      </c>
      <c r="P1249" s="109">
        <v>176</v>
      </c>
      <c r="S1249" s="32">
        <f t="shared" si="190"/>
        <v>0</v>
      </c>
      <c r="T1249" s="40">
        <f t="shared" si="191"/>
        <v>0</v>
      </c>
      <c r="U1249" s="41">
        <f t="shared" si="192"/>
        <v>176</v>
      </c>
    </row>
    <row r="1250" spans="3:21" ht="14.25">
      <c r="C1250" s="50">
        <v>5521</v>
      </c>
      <c r="D1250" s="167"/>
      <c r="F1250" s="97" t="s">
        <v>1755</v>
      </c>
      <c r="G1250" s="97" t="s">
        <v>1757</v>
      </c>
      <c r="H1250" s="50">
        <v>4.4999999999999998E-2</v>
      </c>
      <c r="I1250" s="43" t="s">
        <v>24</v>
      </c>
      <c r="J1250" s="101">
        <f>H1250/K1252</f>
        <v>4.4999999999999997E-3</v>
      </c>
      <c r="K1250" s="50">
        <v>1</v>
      </c>
      <c r="L1250" s="50">
        <v>8</v>
      </c>
      <c r="M1250" s="50">
        <f t="shared" si="188"/>
        <v>8</v>
      </c>
      <c r="P1250" s="109">
        <v>1448</v>
      </c>
      <c r="S1250" s="32">
        <f t="shared" si="190"/>
        <v>0</v>
      </c>
      <c r="T1250" s="40">
        <f t="shared" si="191"/>
        <v>0</v>
      </c>
      <c r="U1250" s="41">
        <f t="shared" si="192"/>
        <v>1448</v>
      </c>
    </row>
    <row r="1251" spans="3:21" ht="14.25">
      <c r="C1251" s="50">
        <v>5521</v>
      </c>
      <c r="D1251" s="167"/>
      <c r="F1251" s="97" t="s">
        <v>1755</v>
      </c>
      <c r="G1251" s="97" t="s">
        <v>1758</v>
      </c>
      <c r="H1251" s="50">
        <v>0.3</v>
      </c>
      <c r="I1251" s="43" t="s">
        <v>62</v>
      </c>
      <c r="J1251" s="101">
        <f>H1251/K1252</f>
        <v>0.03</v>
      </c>
      <c r="K1251" s="50">
        <v>1</v>
      </c>
      <c r="L1251" s="50">
        <v>8</v>
      </c>
      <c r="M1251" s="50">
        <f t="shared" si="188"/>
        <v>8</v>
      </c>
      <c r="P1251" s="109">
        <v>0</v>
      </c>
      <c r="S1251" s="32">
        <f t="shared" si="190"/>
        <v>0</v>
      </c>
      <c r="T1251" s="40">
        <f t="shared" si="191"/>
        <v>0</v>
      </c>
      <c r="U1251" s="41">
        <f t="shared" si="192"/>
        <v>0</v>
      </c>
    </row>
    <row r="1252" spans="3:21" ht="14.25">
      <c r="C1252" s="50">
        <v>5521</v>
      </c>
      <c r="D1252" s="167"/>
      <c r="F1252" s="97" t="s">
        <v>1755</v>
      </c>
      <c r="G1252" s="97" t="s">
        <v>1759</v>
      </c>
      <c r="H1252" s="50">
        <v>0.12</v>
      </c>
      <c r="I1252" s="43" t="s">
        <v>27</v>
      </c>
      <c r="J1252" s="101">
        <f t="shared" ref="J1252:J1254" si="196">H1252</f>
        <v>0.12</v>
      </c>
      <c r="K1252" s="50">
        <v>10</v>
      </c>
      <c r="L1252" s="50">
        <v>8</v>
      </c>
      <c r="M1252" s="50">
        <f t="shared" si="188"/>
        <v>80</v>
      </c>
      <c r="P1252" s="109">
        <v>0</v>
      </c>
      <c r="S1252" s="32">
        <f t="shared" si="190"/>
        <v>0</v>
      </c>
      <c r="T1252" s="40">
        <f t="shared" si="191"/>
        <v>0</v>
      </c>
      <c r="U1252" s="41">
        <f t="shared" si="192"/>
        <v>0</v>
      </c>
    </row>
    <row r="1253" spans="3:21" ht="14.25">
      <c r="C1253" s="50">
        <v>5521</v>
      </c>
      <c r="D1253" s="167"/>
      <c r="F1253" s="97" t="s">
        <v>1755</v>
      </c>
      <c r="G1253" s="97" t="s">
        <v>1760</v>
      </c>
      <c r="H1253" s="50">
        <v>0.61799999999999999</v>
      </c>
      <c r="I1253" s="43" t="s">
        <v>310</v>
      </c>
      <c r="J1253" s="101">
        <f t="shared" si="196"/>
        <v>0.61799999999999999</v>
      </c>
      <c r="K1253" s="50">
        <v>10</v>
      </c>
      <c r="L1253" s="50">
        <v>8</v>
      </c>
      <c r="M1253" s="50">
        <f t="shared" si="188"/>
        <v>80</v>
      </c>
      <c r="P1253" s="109">
        <v>0</v>
      </c>
      <c r="S1253" s="32">
        <f t="shared" si="190"/>
        <v>0</v>
      </c>
      <c r="T1253" s="40">
        <f t="shared" si="191"/>
        <v>0</v>
      </c>
      <c r="U1253" s="41">
        <f t="shared" si="192"/>
        <v>0</v>
      </c>
    </row>
    <row r="1254" spans="3:21" ht="14.25">
      <c r="C1254" s="50">
        <v>5521</v>
      </c>
      <c r="D1254" s="168"/>
      <c r="F1254" s="97" t="s">
        <v>1755</v>
      </c>
      <c r="G1254" s="97" t="s">
        <v>1761</v>
      </c>
      <c r="H1254" s="50">
        <v>1.35</v>
      </c>
      <c r="I1254" s="43" t="s">
        <v>1572</v>
      </c>
      <c r="J1254" s="101">
        <f t="shared" si="196"/>
        <v>1.35</v>
      </c>
      <c r="K1254" s="50">
        <v>10</v>
      </c>
      <c r="L1254" s="50">
        <v>8</v>
      </c>
      <c r="M1254" s="50">
        <f t="shared" si="188"/>
        <v>80</v>
      </c>
      <c r="P1254" s="109">
        <v>0</v>
      </c>
      <c r="S1254" s="32">
        <f t="shared" si="190"/>
        <v>0</v>
      </c>
      <c r="T1254" s="40">
        <f t="shared" si="191"/>
        <v>0</v>
      </c>
      <c r="U1254" s="41">
        <f t="shared" si="192"/>
        <v>0</v>
      </c>
    </row>
    <row r="1255" spans="3:21" ht="14.25">
      <c r="C1255" s="50">
        <v>8751</v>
      </c>
      <c r="D1255" s="169" t="s">
        <v>1762</v>
      </c>
      <c r="F1255" s="97" t="s">
        <v>1763</v>
      </c>
      <c r="G1255" s="97" t="s">
        <v>1764</v>
      </c>
      <c r="H1255" s="50">
        <v>4.26</v>
      </c>
      <c r="I1255" s="43" t="s">
        <v>24</v>
      </c>
      <c r="J1255" s="101">
        <f>H1255/M1256</f>
        <v>4.2599999999999999E-2</v>
      </c>
      <c r="K1255" s="50">
        <v>1</v>
      </c>
      <c r="L1255" s="50">
        <v>1</v>
      </c>
      <c r="M1255" s="50">
        <f t="shared" si="188"/>
        <v>1</v>
      </c>
      <c r="P1255" s="109">
        <v>0</v>
      </c>
      <c r="S1255" s="32">
        <f t="shared" si="190"/>
        <v>0</v>
      </c>
      <c r="T1255" s="40">
        <f t="shared" si="191"/>
        <v>0</v>
      </c>
      <c r="U1255" s="41">
        <f t="shared" si="192"/>
        <v>0</v>
      </c>
    </row>
    <row r="1256" spans="3:21" ht="14.25">
      <c r="C1256" s="50">
        <v>8751</v>
      </c>
      <c r="D1256" s="167"/>
      <c r="F1256" s="97" t="s">
        <v>1763</v>
      </c>
      <c r="G1256" s="97" t="s">
        <v>1765</v>
      </c>
      <c r="H1256" s="50">
        <v>3.5000000000000003E-2</v>
      </c>
      <c r="I1256" s="43" t="s">
        <v>24</v>
      </c>
      <c r="J1256" s="101">
        <f t="shared" ref="J1256:J1261" si="197">H1256</f>
        <v>3.5000000000000003E-2</v>
      </c>
      <c r="K1256" s="50">
        <v>10</v>
      </c>
      <c r="L1256" s="50">
        <v>10</v>
      </c>
      <c r="M1256" s="50">
        <f t="shared" si="188"/>
        <v>100</v>
      </c>
      <c r="P1256" s="109">
        <v>0</v>
      </c>
      <c r="S1256" s="32">
        <f t="shared" si="190"/>
        <v>0</v>
      </c>
      <c r="T1256" s="40">
        <f t="shared" si="191"/>
        <v>0</v>
      </c>
      <c r="U1256" s="41">
        <f t="shared" si="192"/>
        <v>0</v>
      </c>
    </row>
    <row r="1257" spans="3:21" ht="14.25">
      <c r="C1257" s="50">
        <v>8751</v>
      </c>
      <c r="D1257" s="167"/>
      <c r="F1257" s="97" t="s">
        <v>1763</v>
      </c>
      <c r="G1257" s="97" t="s">
        <v>1766</v>
      </c>
      <c r="H1257" s="50">
        <v>4.4999999999999998E-2</v>
      </c>
      <c r="I1257" s="43" t="s">
        <v>24</v>
      </c>
      <c r="J1257" s="101">
        <f>H1257/K1259</f>
        <v>4.4999999999999997E-3</v>
      </c>
      <c r="K1257" s="50">
        <v>1</v>
      </c>
      <c r="L1257" s="50">
        <v>10</v>
      </c>
      <c r="M1257" s="50">
        <f t="shared" si="188"/>
        <v>10</v>
      </c>
      <c r="P1257" s="109">
        <v>0</v>
      </c>
      <c r="S1257" s="32">
        <f t="shared" si="190"/>
        <v>0</v>
      </c>
      <c r="T1257" s="40">
        <f t="shared" si="191"/>
        <v>0</v>
      </c>
      <c r="U1257" s="41">
        <f t="shared" si="192"/>
        <v>0</v>
      </c>
    </row>
    <row r="1258" spans="3:21" ht="14.25">
      <c r="C1258" s="50">
        <v>8751</v>
      </c>
      <c r="D1258" s="167"/>
      <c r="F1258" s="97" t="s">
        <v>1763</v>
      </c>
      <c r="G1258" s="97" t="s">
        <v>1767</v>
      </c>
      <c r="H1258" s="50">
        <v>0.1</v>
      </c>
      <c r="I1258" s="43" t="s">
        <v>29</v>
      </c>
      <c r="J1258" s="101">
        <f>H1258/K1259</f>
        <v>0.01</v>
      </c>
      <c r="K1258" s="50">
        <v>1</v>
      </c>
      <c r="L1258" s="50">
        <v>10</v>
      </c>
      <c r="M1258" s="50">
        <f t="shared" si="188"/>
        <v>10</v>
      </c>
      <c r="P1258" s="109">
        <v>0</v>
      </c>
      <c r="S1258" s="32">
        <f t="shared" si="190"/>
        <v>0</v>
      </c>
      <c r="T1258" s="40">
        <f t="shared" si="191"/>
        <v>0</v>
      </c>
      <c r="U1258" s="41">
        <f t="shared" si="192"/>
        <v>0</v>
      </c>
    </row>
    <row r="1259" spans="3:21" ht="14.25">
      <c r="C1259" s="50">
        <v>8751</v>
      </c>
      <c r="D1259" s="167"/>
      <c r="F1259" s="97" t="s">
        <v>1763</v>
      </c>
      <c r="G1259" s="97" t="s">
        <v>1768</v>
      </c>
      <c r="H1259" s="50">
        <v>8.5000000000000006E-2</v>
      </c>
      <c r="I1259" s="43" t="s">
        <v>27</v>
      </c>
      <c r="J1259" s="101">
        <f t="shared" si="197"/>
        <v>8.5000000000000006E-2</v>
      </c>
      <c r="K1259" s="50">
        <v>10</v>
      </c>
      <c r="L1259" s="50">
        <v>10</v>
      </c>
      <c r="M1259" s="50">
        <f t="shared" si="188"/>
        <v>100</v>
      </c>
      <c r="P1259" s="109">
        <v>0</v>
      </c>
      <c r="S1259" s="32">
        <f t="shared" si="190"/>
        <v>0</v>
      </c>
      <c r="T1259" s="40">
        <f t="shared" si="191"/>
        <v>0</v>
      </c>
      <c r="U1259" s="41">
        <f t="shared" si="192"/>
        <v>0</v>
      </c>
    </row>
    <row r="1260" spans="3:21" ht="14.25">
      <c r="C1260" s="50">
        <v>8751</v>
      </c>
      <c r="D1260" s="167"/>
      <c r="F1260" s="97" t="s">
        <v>1763</v>
      </c>
      <c r="G1260" s="97" t="s">
        <v>1769</v>
      </c>
      <c r="H1260" s="50">
        <v>0.15</v>
      </c>
      <c r="I1260" s="43" t="s">
        <v>24</v>
      </c>
      <c r="J1260" s="101">
        <f t="shared" si="197"/>
        <v>0.15</v>
      </c>
      <c r="K1260" s="50">
        <v>10</v>
      </c>
      <c r="L1260" s="50">
        <v>10</v>
      </c>
      <c r="M1260" s="50">
        <f t="shared" si="188"/>
        <v>100</v>
      </c>
      <c r="P1260" s="109">
        <v>0</v>
      </c>
      <c r="S1260" s="32">
        <f t="shared" si="190"/>
        <v>0</v>
      </c>
      <c r="T1260" s="40">
        <f t="shared" si="191"/>
        <v>0</v>
      </c>
      <c r="U1260" s="41">
        <f t="shared" si="192"/>
        <v>0</v>
      </c>
    </row>
    <row r="1261" spans="3:21" ht="14.25">
      <c r="C1261" s="50">
        <v>8751</v>
      </c>
      <c r="D1261" s="168"/>
      <c r="F1261" s="97" t="s">
        <v>1763</v>
      </c>
      <c r="G1261" s="97" t="s">
        <v>1770</v>
      </c>
      <c r="H1261" s="50">
        <v>0.62283200000000005</v>
      </c>
      <c r="J1261" s="101">
        <f t="shared" si="197"/>
        <v>0.62283200000000005</v>
      </c>
      <c r="K1261" s="50">
        <v>10</v>
      </c>
      <c r="L1261" s="50">
        <v>10</v>
      </c>
      <c r="M1261" s="50">
        <f t="shared" si="188"/>
        <v>100</v>
      </c>
      <c r="P1261" s="109">
        <v>0</v>
      </c>
      <c r="S1261" s="32">
        <f t="shared" si="190"/>
        <v>0</v>
      </c>
      <c r="T1261" s="40">
        <f t="shared" si="191"/>
        <v>0</v>
      </c>
      <c r="U1261" s="41">
        <f t="shared" si="192"/>
        <v>0</v>
      </c>
    </row>
    <row r="1262" spans="3:21" ht="14.25">
      <c r="C1262" s="50">
        <v>8768</v>
      </c>
      <c r="D1262" s="169" t="s">
        <v>1771</v>
      </c>
      <c r="F1262" s="97" t="s">
        <v>1772</v>
      </c>
      <c r="G1262" s="97" t="s">
        <v>1773</v>
      </c>
      <c r="H1262" s="50">
        <v>2.42</v>
      </c>
      <c r="I1262" s="43" t="s">
        <v>24</v>
      </c>
      <c r="J1262" s="101">
        <f>H1262/M1263</f>
        <v>2.4199999999999999E-2</v>
      </c>
      <c r="K1262" s="50">
        <v>1</v>
      </c>
      <c r="L1262" s="50">
        <v>1</v>
      </c>
      <c r="M1262" s="50">
        <f t="shared" si="188"/>
        <v>1</v>
      </c>
      <c r="P1262" s="109">
        <v>0</v>
      </c>
      <c r="S1262" s="32">
        <f t="shared" si="190"/>
        <v>0</v>
      </c>
      <c r="T1262" s="40">
        <f t="shared" si="191"/>
        <v>0</v>
      </c>
      <c r="U1262" s="41">
        <f t="shared" si="192"/>
        <v>0</v>
      </c>
    </row>
    <row r="1263" spans="3:21" ht="14.25">
      <c r="C1263" s="50">
        <v>8768</v>
      </c>
      <c r="D1263" s="167"/>
      <c r="F1263" s="97" t="s">
        <v>1772</v>
      </c>
      <c r="G1263" s="97" t="s">
        <v>1774</v>
      </c>
      <c r="H1263" s="50">
        <v>3.5000000000000003E-2</v>
      </c>
      <c r="I1263" s="43" t="s">
        <v>24</v>
      </c>
      <c r="J1263" s="101">
        <f t="shared" ref="J1263:J1268" si="198">H1263</f>
        <v>3.5000000000000003E-2</v>
      </c>
      <c r="K1263" s="50">
        <v>10</v>
      </c>
      <c r="L1263" s="50">
        <v>10</v>
      </c>
      <c r="M1263" s="50">
        <f t="shared" si="188"/>
        <v>100</v>
      </c>
      <c r="P1263" s="109">
        <v>0</v>
      </c>
      <c r="S1263" s="32">
        <f t="shared" si="190"/>
        <v>0</v>
      </c>
      <c r="T1263" s="40">
        <f t="shared" si="191"/>
        <v>0</v>
      </c>
      <c r="U1263" s="41">
        <f t="shared" si="192"/>
        <v>0</v>
      </c>
    </row>
    <row r="1264" spans="3:21" ht="14.25">
      <c r="C1264" s="50">
        <v>8768</v>
      </c>
      <c r="D1264" s="167"/>
      <c r="F1264" s="97" t="s">
        <v>1772</v>
      </c>
      <c r="G1264" s="97" t="s">
        <v>1775</v>
      </c>
      <c r="H1264" s="50">
        <v>4.4999999999999998E-2</v>
      </c>
      <c r="I1264" s="43" t="s">
        <v>24</v>
      </c>
      <c r="J1264" s="101">
        <f>H1264/K1266</f>
        <v>4.4999999999999997E-3</v>
      </c>
      <c r="K1264" s="50">
        <v>1</v>
      </c>
      <c r="L1264" s="50">
        <v>10</v>
      </c>
      <c r="M1264" s="50">
        <f t="shared" si="188"/>
        <v>10</v>
      </c>
      <c r="P1264" s="109">
        <v>0</v>
      </c>
      <c r="S1264" s="32">
        <f t="shared" si="190"/>
        <v>0</v>
      </c>
      <c r="T1264" s="40">
        <f t="shared" si="191"/>
        <v>0</v>
      </c>
      <c r="U1264" s="41">
        <f t="shared" si="192"/>
        <v>0</v>
      </c>
    </row>
    <row r="1265" spans="3:21" ht="14.25">
      <c r="C1265" s="50">
        <v>8768</v>
      </c>
      <c r="D1265" s="167"/>
      <c r="F1265" s="97" t="s">
        <v>1772</v>
      </c>
      <c r="G1265" s="97" t="s">
        <v>1776</v>
      </c>
      <c r="H1265" s="50">
        <v>0.1</v>
      </c>
      <c r="I1265" s="43" t="s">
        <v>29</v>
      </c>
      <c r="J1265" s="101">
        <f>H1265/K1266</f>
        <v>0.01</v>
      </c>
      <c r="K1265" s="50">
        <v>1</v>
      </c>
      <c r="L1265" s="50">
        <v>10</v>
      </c>
      <c r="M1265" s="50">
        <f t="shared" si="188"/>
        <v>10</v>
      </c>
      <c r="P1265" s="109">
        <v>0</v>
      </c>
      <c r="S1265" s="32">
        <f t="shared" si="190"/>
        <v>0</v>
      </c>
      <c r="T1265" s="40">
        <f t="shared" si="191"/>
        <v>0</v>
      </c>
      <c r="U1265" s="41">
        <f t="shared" si="192"/>
        <v>0</v>
      </c>
    </row>
    <row r="1266" spans="3:21" ht="14.25">
      <c r="C1266" s="50">
        <v>8768</v>
      </c>
      <c r="D1266" s="167"/>
      <c r="F1266" s="97" t="s">
        <v>1772</v>
      </c>
      <c r="G1266" s="97" t="s">
        <v>1777</v>
      </c>
      <c r="H1266" s="50">
        <v>0.105</v>
      </c>
      <c r="I1266" s="43" t="s">
        <v>27</v>
      </c>
      <c r="J1266" s="101">
        <f t="shared" si="198"/>
        <v>0.105</v>
      </c>
      <c r="K1266" s="50">
        <v>10</v>
      </c>
      <c r="L1266" s="50">
        <v>10</v>
      </c>
      <c r="M1266" s="50">
        <f t="shared" si="188"/>
        <v>100</v>
      </c>
      <c r="P1266" s="109">
        <v>0</v>
      </c>
      <c r="S1266" s="32">
        <f t="shared" si="190"/>
        <v>0</v>
      </c>
      <c r="T1266" s="40">
        <f t="shared" si="191"/>
        <v>0</v>
      </c>
      <c r="U1266" s="41">
        <f t="shared" si="192"/>
        <v>0</v>
      </c>
    </row>
    <row r="1267" spans="3:21" ht="14.25">
      <c r="C1267" s="50">
        <v>8768</v>
      </c>
      <c r="D1267" s="167"/>
      <c r="F1267" s="97" t="s">
        <v>1772</v>
      </c>
      <c r="G1267" s="97" t="s">
        <v>1778</v>
      </c>
      <c r="H1267" s="50">
        <v>7.4999999999999997E-2</v>
      </c>
      <c r="I1267" s="43" t="s">
        <v>24</v>
      </c>
      <c r="J1267" s="101">
        <f t="shared" si="198"/>
        <v>7.4999999999999997E-2</v>
      </c>
      <c r="K1267" s="50">
        <v>10</v>
      </c>
      <c r="L1267" s="50">
        <v>10</v>
      </c>
      <c r="M1267" s="50">
        <f t="shared" ref="M1267:M1330" si="199">K1267*L1267</f>
        <v>100</v>
      </c>
      <c r="P1267" s="109">
        <v>0</v>
      </c>
      <c r="S1267" s="32">
        <f t="shared" si="190"/>
        <v>0</v>
      </c>
      <c r="T1267" s="40">
        <f t="shared" si="191"/>
        <v>0</v>
      </c>
      <c r="U1267" s="41">
        <f t="shared" si="192"/>
        <v>0</v>
      </c>
    </row>
    <row r="1268" spans="3:21" ht="14.25">
      <c r="C1268" s="50">
        <v>8768</v>
      </c>
      <c r="D1268" s="168"/>
      <c r="F1268" s="97" t="s">
        <v>1772</v>
      </c>
      <c r="G1268" s="97" t="s">
        <v>1779</v>
      </c>
      <c r="H1268" s="50">
        <v>0.4126262</v>
      </c>
      <c r="J1268" s="101">
        <f t="shared" si="198"/>
        <v>0.4126262</v>
      </c>
      <c r="K1268" s="50">
        <v>10</v>
      </c>
      <c r="L1268" s="50">
        <v>10</v>
      </c>
      <c r="M1268" s="50">
        <f t="shared" si="199"/>
        <v>100</v>
      </c>
      <c r="P1268" s="109">
        <v>0</v>
      </c>
      <c r="S1268" s="32">
        <f t="shared" si="190"/>
        <v>0</v>
      </c>
      <c r="T1268" s="40">
        <f t="shared" si="191"/>
        <v>0</v>
      </c>
      <c r="U1268" s="41">
        <f t="shared" si="192"/>
        <v>0</v>
      </c>
    </row>
    <row r="1269" spans="3:21" ht="14.25">
      <c r="C1269" s="50">
        <v>7679</v>
      </c>
      <c r="D1269" s="169" t="s">
        <v>1780</v>
      </c>
      <c r="F1269" s="97" t="s">
        <v>1781</v>
      </c>
      <c r="G1269" s="97" t="s">
        <v>1782</v>
      </c>
      <c r="H1269" s="50">
        <v>8.23</v>
      </c>
      <c r="I1269" s="43" t="s">
        <v>24</v>
      </c>
      <c r="J1269" s="101">
        <f>H1269/M1273</f>
        <v>5.1437500000000004E-2</v>
      </c>
      <c r="K1269" s="50">
        <v>1</v>
      </c>
      <c r="L1269" s="50">
        <v>1</v>
      </c>
      <c r="M1269" s="50">
        <f t="shared" si="199"/>
        <v>1</v>
      </c>
      <c r="P1269" s="109">
        <v>1</v>
      </c>
      <c r="S1269" s="32">
        <f t="shared" si="190"/>
        <v>0</v>
      </c>
      <c r="T1269" s="40">
        <f t="shared" si="191"/>
        <v>0</v>
      </c>
      <c r="U1269" s="41">
        <f t="shared" si="192"/>
        <v>1</v>
      </c>
    </row>
    <row r="1270" spans="3:21" ht="14.25">
      <c r="C1270" s="50">
        <v>7679</v>
      </c>
      <c r="D1270" s="167"/>
      <c r="F1270" s="97" t="s">
        <v>1781</v>
      </c>
      <c r="G1270" s="97" t="s">
        <v>1783</v>
      </c>
      <c r="H1270" s="50">
        <v>4.4999999999999998E-2</v>
      </c>
      <c r="I1270" s="43" t="s">
        <v>24</v>
      </c>
      <c r="J1270" s="101">
        <f>H1270/K1272</f>
        <v>4.4999999999999997E-3</v>
      </c>
      <c r="K1270" s="50">
        <v>1</v>
      </c>
      <c r="L1270" s="50">
        <v>16</v>
      </c>
      <c r="M1270" s="50">
        <f t="shared" si="199"/>
        <v>16</v>
      </c>
      <c r="P1270" s="109">
        <v>0</v>
      </c>
      <c r="S1270" s="32">
        <f t="shared" si="190"/>
        <v>0</v>
      </c>
      <c r="T1270" s="40">
        <f t="shared" si="191"/>
        <v>0</v>
      </c>
      <c r="U1270" s="41">
        <f t="shared" si="192"/>
        <v>0</v>
      </c>
    </row>
    <row r="1271" spans="3:21" ht="14.25">
      <c r="C1271" s="50">
        <v>7679</v>
      </c>
      <c r="D1271" s="167"/>
      <c r="F1271" s="97" t="s">
        <v>1781</v>
      </c>
      <c r="G1271" s="97" t="s">
        <v>1784</v>
      </c>
      <c r="H1271" s="50">
        <v>0.16</v>
      </c>
      <c r="I1271" s="43" t="s">
        <v>62</v>
      </c>
      <c r="J1271" s="101">
        <f>H1271/K1272</f>
        <v>1.6E-2</v>
      </c>
      <c r="K1271" s="50">
        <v>1</v>
      </c>
      <c r="L1271" s="50">
        <v>16</v>
      </c>
      <c r="M1271" s="50">
        <f t="shared" si="199"/>
        <v>16</v>
      </c>
      <c r="P1271" s="109">
        <v>0</v>
      </c>
      <c r="S1271" s="32">
        <f t="shared" si="190"/>
        <v>0</v>
      </c>
      <c r="T1271" s="40">
        <f t="shared" si="191"/>
        <v>0</v>
      </c>
      <c r="U1271" s="41">
        <f t="shared" si="192"/>
        <v>0</v>
      </c>
    </row>
    <row r="1272" spans="3:21" ht="14.25">
      <c r="C1272" s="50">
        <v>7679</v>
      </c>
      <c r="D1272" s="167"/>
      <c r="F1272" s="97" t="s">
        <v>1781</v>
      </c>
      <c r="G1272" s="97" t="s">
        <v>1785</v>
      </c>
      <c r="H1272" s="50">
        <v>0.12</v>
      </c>
      <c r="I1272" s="43" t="s">
        <v>27</v>
      </c>
      <c r="J1272" s="101">
        <f t="shared" ref="J1272:J1279" si="200">H1272</f>
        <v>0.12</v>
      </c>
      <c r="K1272" s="50">
        <v>10</v>
      </c>
      <c r="L1272" s="50">
        <v>16</v>
      </c>
      <c r="M1272" s="50">
        <f t="shared" si="199"/>
        <v>160</v>
      </c>
      <c r="P1272" s="109">
        <v>400</v>
      </c>
      <c r="S1272" s="32">
        <f t="shared" si="190"/>
        <v>0</v>
      </c>
      <c r="T1272" s="40">
        <f t="shared" si="191"/>
        <v>0</v>
      </c>
      <c r="U1272" s="41">
        <f t="shared" si="192"/>
        <v>400</v>
      </c>
    </row>
    <row r="1273" spans="3:21" ht="14.25">
      <c r="C1273" s="50">
        <v>7679</v>
      </c>
      <c r="D1273" s="168"/>
      <c r="F1273" s="97" t="s">
        <v>1781</v>
      </c>
      <c r="G1273" s="97" t="s">
        <v>1786</v>
      </c>
      <c r="H1273" s="50">
        <v>1.1599999999999999</v>
      </c>
      <c r="I1273" s="43" t="s">
        <v>1787</v>
      </c>
      <c r="J1273" s="101">
        <f t="shared" si="200"/>
        <v>1.1599999999999999</v>
      </c>
      <c r="K1273" s="50">
        <v>10</v>
      </c>
      <c r="L1273" s="50">
        <v>16</v>
      </c>
      <c r="M1273" s="50">
        <f t="shared" si="199"/>
        <v>160</v>
      </c>
      <c r="P1273" s="109">
        <v>0</v>
      </c>
      <c r="S1273" s="32">
        <f t="shared" si="190"/>
        <v>0</v>
      </c>
      <c r="T1273" s="40">
        <f t="shared" si="191"/>
        <v>0</v>
      </c>
      <c r="U1273" s="41">
        <f t="shared" si="192"/>
        <v>0</v>
      </c>
    </row>
    <row r="1274" spans="3:21" ht="14.25">
      <c r="C1274" s="50">
        <v>8737</v>
      </c>
      <c r="D1274" s="169" t="s">
        <v>1788</v>
      </c>
      <c r="F1274" s="97" t="s">
        <v>1789</v>
      </c>
      <c r="G1274" s="97" t="s">
        <v>1790</v>
      </c>
      <c r="H1274" s="50">
        <v>8.1</v>
      </c>
      <c r="I1274" s="43" t="s">
        <v>24</v>
      </c>
      <c r="J1274" s="101">
        <f>H1274/M1279</f>
        <v>6.7499999999999991E-2</v>
      </c>
      <c r="K1274" s="50">
        <v>1</v>
      </c>
      <c r="L1274" s="50">
        <v>1</v>
      </c>
      <c r="M1274" s="50">
        <f t="shared" si="199"/>
        <v>1</v>
      </c>
      <c r="P1274" s="109">
        <v>11</v>
      </c>
      <c r="S1274" s="32">
        <f t="shared" si="190"/>
        <v>0</v>
      </c>
      <c r="T1274" s="40">
        <f t="shared" si="191"/>
        <v>0</v>
      </c>
      <c r="U1274" s="41">
        <f t="shared" si="192"/>
        <v>11</v>
      </c>
    </row>
    <row r="1275" spans="3:21" ht="14.25">
      <c r="C1275" s="50">
        <v>8737</v>
      </c>
      <c r="D1275" s="167"/>
      <c r="F1275" s="97" t="s">
        <v>1789</v>
      </c>
      <c r="G1275" s="97" t="s">
        <v>1791</v>
      </c>
      <c r="H1275" s="50">
        <v>1.57</v>
      </c>
      <c r="I1275" s="43" t="s">
        <v>24</v>
      </c>
      <c r="J1275" s="101">
        <f>H1275/K1276</f>
        <v>0.157</v>
      </c>
      <c r="K1275" s="50">
        <v>1</v>
      </c>
      <c r="L1275" s="50">
        <v>12</v>
      </c>
      <c r="M1275" s="50">
        <f t="shared" si="199"/>
        <v>12</v>
      </c>
      <c r="P1275" s="109">
        <v>132</v>
      </c>
      <c r="S1275" s="32">
        <f t="shared" si="190"/>
        <v>0</v>
      </c>
      <c r="T1275" s="40">
        <f t="shared" si="191"/>
        <v>0</v>
      </c>
      <c r="U1275" s="41">
        <f t="shared" si="192"/>
        <v>132</v>
      </c>
    </row>
    <row r="1276" spans="3:21" ht="14.25">
      <c r="C1276" s="50">
        <v>8737</v>
      </c>
      <c r="D1276" s="167"/>
      <c r="F1276" s="97" t="s">
        <v>1789</v>
      </c>
      <c r="G1276" s="97" t="s">
        <v>1792</v>
      </c>
      <c r="H1276" s="50">
        <v>0.09</v>
      </c>
      <c r="I1276" s="43" t="s">
        <v>27</v>
      </c>
      <c r="J1276" s="101">
        <f t="shared" si="200"/>
        <v>0.09</v>
      </c>
      <c r="K1276" s="50">
        <v>10</v>
      </c>
      <c r="L1276" s="50">
        <v>12</v>
      </c>
      <c r="M1276" s="50">
        <f t="shared" si="199"/>
        <v>120</v>
      </c>
      <c r="P1276" s="109">
        <v>1600</v>
      </c>
      <c r="S1276" s="32">
        <f t="shared" si="190"/>
        <v>0</v>
      </c>
      <c r="T1276" s="40">
        <f t="shared" si="191"/>
        <v>0</v>
      </c>
      <c r="U1276" s="41">
        <f t="shared" si="192"/>
        <v>1600</v>
      </c>
    </row>
    <row r="1277" spans="3:21" ht="14.25">
      <c r="C1277" s="50">
        <v>8737</v>
      </c>
      <c r="D1277" s="167"/>
      <c r="F1277" s="97" t="s">
        <v>1789</v>
      </c>
      <c r="G1277" s="97" t="s">
        <v>1793</v>
      </c>
      <c r="H1277" s="50">
        <v>3.5999999999999997E-2</v>
      </c>
      <c r="I1277" s="43" t="s">
        <v>24</v>
      </c>
      <c r="J1277" s="101">
        <f t="shared" si="200"/>
        <v>3.5999999999999997E-2</v>
      </c>
      <c r="K1277" s="50">
        <v>10</v>
      </c>
      <c r="L1277" s="50">
        <v>12</v>
      </c>
      <c r="M1277" s="50">
        <f t="shared" si="199"/>
        <v>120</v>
      </c>
      <c r="P1277" s="109">
        <v>41400</v>
      </c>
      <c r="S1277" s="32">
        <f t="shared" si="190"/>
        <v>0</v>
      </c>
      <c r="T1277" s="40">
        <f t="shared" si="191"/>
        <v>0</v>
      </c>
      <c r="U1277" s="41">
        <f t="shared" si="192"/>
        <v>41400</v>
      </c>
    </row>
    <row r="1278" spans="3:21" ht="14.25">
      <c r="C1278" s="50">
        <v>8737</v>
      </c>
      <c r="D1278" s="167"/>
      <c r="F1278" s="97" t="s">
        <v>1789</v>
      </c>
      <c r="G1278" s="97" t="s">
        <v>1794</v>
      </c>
      <c r="H1278" s="50">
        <v>0.29499999999999998</v>
      </c>
      <c r="I1278" s="43" t="s">
        <v>310</v>
      </c>
      <c r="J1278" s="101">
        <f t="shared" si="200"/>
        <v>0.29499999999999998</v>
      </c>
      <c r="K1278" s="50">
        <v>10</v>
      </c>
      <c r="L1278" s="50">
        <v>12</v>
      </c>
      <c r="M1278" s="50">
        <f t="shared" si="199"/>
        <v>120</v>
      </c>
      <c r="P1278" s="109">
        <v>0</v>
      </c>
      <c r="S1278" s="32">
        <f t="shared" si="190"/>
        <v>0</v>
      </c>
      <c r="T1278" s="40">
        <f t="shared" si="191"/>
        <v>0</v>
      </c>
      <c r="U1278" s="41">
        <f t="shared" si="192"/>
        <v>0</v>
      </c>
    </row>
    <row r="1279" spans="3:21" ht="14.25">
      <c r="C1279" s="50">
        <v>8737</v>
      </c>
      <c r="D1279" s="168"/>
      <c r="F1279" s="97" t="s">
        <v>1789</v>
      </c>
      <c r="G1279" s="97" t="s">
        <v>1795</v>
      </c>
      <c r="H1279" s="50">
        <v>0.51</v>
      </c>
      <c r="I1279" s="43" t="s">
        <v>1787</v>
      </c>
      <c r="J1279" s="101">
        <f t="shared" si="200"/>
        <v>0.51</v>
      </c>
      <c r="K1279" s="50">
        <v>10</v>
      </c>
      <c r="L1279" s="50">
        <v>12</v>
      </c>
      <c r="M1279" s="50">
        <f t="shared" si="199"/>
        <v>120</v>
      </c>
      <c r="P1279" s="109">
        <v>0</v>
      </c>
      <c r="S1279" s="32">
        <f t="shared" si="190"/>
        <v>0</v>
      </c>
      <c r="T1279" s="40">
        <f t="shared" si="191"/>
        <v>0</v>
      </c>
      <c r="U1279" s="41">
        <f t="shared" si="192"/>
        <v>0</v>
      </c>
    </row>
    <row r="1280" spans="3:21" ht="14.25">
      <c r="C1280" s="50">
        <v>52463</v>
      </c>
      <c r="D1280" s="179">
        <v>4978446052463</v>
      </c>
      <c r="F1280" s="97" t="s">
        <v>1796</v>
      </c>
      <c r="G1280" s="97" t="s">
        <v>1797</v>
      </c>
      <c r="H1280" s="50">
        <v>8.5299999999999994</v>
      </c>
      <c r="I1280" s="43" t="s">
        <v>24</v>
      </c>
      <c r="J1280" s="101">
        <f>H1280/M1284</f>
        <v>5.6866666666666663E-2</v>
      </c>
      <c r="K1280" s="50">
        <v>1</v>
      </c>
      <c r="L1280" s="50">
        <v>1</v>
      </c>
      <c r="M1280" s="50">
        <f t="shared" si="199"/>
        <v>1</v>
      </c>
      <c r="P1280" s="109">
        <v>22</v>
      </c>
      <c r="S1280" s="32">
        <f t="shared" si="190"/>
        <v>0</v>
      </c>
      <c r="T1280" s="40">
        <f t="shared" si="191"/>
        <v>0</v>
      </c>
      <c r="U1280" s="41">
        <f t="shared" si="192"/>
        <v>22</v>
      </c>
    </row>
    <row r="1281" spans="2:21" ht="14.25">
      <c r="C1281" s="50">
        <v>52463</v>
      </c>
      <c r="D1281" s="180"/>
      <c r="F1281" s="97" t="s">
        <v>1796</v>
      </c>
      <c r="G1281" s="97" t="s">
        <v>1798</v>
      </c>
      <c r="H1281" s="50">
        <v>0.17499999999999999</v>
      </c>
      <c r="I1281" s="43" t="s">
        <v>29</v>
      </c>
      <c r="J1281" s="101">
        <f>H1281/K1283</f>
        <v>1.7499999999999998E-2</v>
      </c>
      <c r="K1281" s="50">
        <v>1</v>
      </c>
      <c r="L1281" s="50">
        <v>15</v>
      </c>
      <c r="M1281" s="50">
        <f t="shared" si="199"/>
        <v>15</v>
      </c>
      <c r="P1281" s="109">
        <v>0</v>
      </c>
      <c r="S1281" s="32">
        <f t="shared" si="190"/>
        <v>0</v>
      </c>
      <c r="T1281" s="40">
        <f t="shared" si="191"/>
        <v>0</v>
      </c>
      <c r="U1281" s="41">
        <f t="shared" si="192"/>
        <v>0</v>
      </c>
    </row>
    <row r="1282" spans="2:21" ht="14.25">
      <c r="C1282" s="50">
        <v>52463</v>
      </c>
      <c r="D1282" s="180"/>
      <c r="F1282" s="97" t="s">
        <v>1796</v>
      </c>
      <c r="G1282" s="97" t="s">
        <v>1799</v>
      </c>
      <c r="H1282" s="50">
        <v>3.5000000000000003E-2</v>
      </c>
      <c r="I1282" s="43" t="s">
        <v>24</v>
      </c>
      <c r="J1282" s="101">
        <f>H1282/K1283</f>
        <v>3.5000000000000005E-3</v>
      </c>
      <c r="K1282" s="50">
        <v>1</v>
      </c>
      <c r="L1282" s="50">
        <v>15</v>
      </c>
      <c r="M1282" s="50">
        <f t="shared" si="199"/>
        <v>15</v>
      </c>
      <c r="P1282" s="109">
        <v>1900</v>
      </c>
      <c r="S1282" s="32">
        <f t="shared" si="190"/>
        <v>0</v>
      </c>
      <c r="T1282" s="40">
        <f t="shared" si="191"/>
        <v>0</v>
      </c>
      <c r="U1282" s="41">
        <f t="shared" si="192"/>
        <v>1900</v>
      </c>
    </row>
    <row r="1283" spans="2:21" ht="14.25">
      <c r="C1283" s="50">
        <v>52463</v>
      </c>
      <c r="D1283" s="180"/>
      <c r="F1283" s="97" t="s">
        <v>1796</v>
      </c>
      <c r="G1283" s="97" t="s">
        <v>1800</v>
      </c>
      <c r="H1283" s="50">
        <v>0.14000000000000001</v>
      </c>
      <c r="I1283" s="43" t="s">
        <v>27</v>
      </c>
      <c r="J1283" s="101">
        <f>H1283</f>
        <v>0.14000000000000001</v>
      </c>
      <c r="K1283" s="50">
        <v>10</v>
      </c>
      <c r="L1283" s="50">
        <v>15</v>
      </c>
      <c r="M1283" s="50">
        <f t="shared" si="199"/>
        <v>150</v>
      </c>
      <c r="P1283" s="109">
        <v>650</v>
      </c>
      <c r="S1283" s="32">
        <f t="shared" ref="S1283:S1346" si="201">SUM(W1283:BC1283)</f>
        <v>0</v>
      </c>
      <c r="T1283" s="40">
        <f t="shared" ref="T1283:T1346" si="202">SUM(BE1283:HT1283)</f>
        <v>0</v>
      </c>
      <c r="U1283" s="41">
        <f t="shared" ref="U1283:U1346" si="203">P1283+R1283+S1283-T1283-BD1283-Q1283</f>
        <v>650</v>
      </c>
    </row>
    <row r="1284" spans="2:21" ht="14.25">
      <c r="C1284" s="50">
        <v>52463</v>
      </c>
      <c r="D1284" s="181"/>
      <c r="F1284" s="97" t="s">
        <v>1796</v>
      </c>
      <c r="G1284" s="97" t="s">
        <v>1801</v>
      </c>
      <c r="K1284" s="50">
        <v>10</v>
      </c>
      <c r="L1284" s="50">
        <v>15</v>
      </c>
      <c r="M1284" s="50">
        <f t="shared" si="199"/>
        <v>150</v>
      </c>
      <c r="P1284" s="109">
        <v>0</v>
      </c>
      <c r="S1284" s="32">
        <f t="shared" si="201"/>
        <v>0</v>
      </c>
      <c r="T1284" s="40">
        <f t="shared" si="202"/>
        <v>0</v>
      </c>
      <c r="U1284" s="41">
        <f t="shared" si="203"/>
        <v>0</v>
      </c>
    </row>
    <row r="1285" spans="2:21" ht="14.25">
      <c r="C1285" s="50">
        <v>3733</v>
      </c>
      <c r="D1285" s="173" t="s">
        <v>1802</v>
      </c>
      <c r="F1285" s="97" t="s">
        <v>1803</v>
      </c>
      <c r="G1285" s="97" t="s">
        <v>1804</v>
      </c>
      <c r="H1285" s="50">
        <v>10.029999999999999</v>
      </c>
      <c r="I1285" s="43" t="s">
        <v>24</v>
      </c>
      <c r="J1285" s="101">
        <f>H1285/M1288</f>
        <v>8.3583333333333329E-2</v>
      </c>
      <c r="K1285" s="50">
        <v>1</v>
      </c>
      <c r="L1285" s="50">
        <v>1</v>
      </c>
      <c r="M1285" s="50">
        <f t="shared" si="199"/>
        <v>1</v>
      </c>
      <c r="P1285" s="109">
        <v>14</v>
      </c>
      <c r="S1285" s="32">
        <f t="shared" si="201"/>
        <v>0</v>
      </c>
      <c r="T1285" s="40">
        <f t="shared" si="202"/>
        <v>0</v>
      </c>
      <c r="U1285" s="41">
        <f t="shared" si="203"/>
        <v>14</v>
      </c>
    </row>
    <row r="1286" spans="2:21" ht="14.25">
      <c r="C1286" s="50">
        <v>3733</v>
      </c>
      <c r="D1286" s="167"/>
      <c r="F1286" s="97" t="s">
        <v>1803</v>
      </c>
      <c r="G1286" s="97" t="s">
        <v>1805</v>
      </c>
      <c r="H1286" s="50">
        <v>0.21</v>
      </c>
      <c r="I1286" s="43" t="s">
        <v>62</v>
      </c>
      <c r="J1286" s="101">
        <f>H1286/K1288</f>
        <v>2.0999999999999998E-2</v>
      </c>
      <c r="K1286" s="50">
        <v>1</v>
      </c>
      <c r="L1286" s="50">
        <v>12</v>
      </c>
      <c r="M1286" s="50">
        <f t="shared" si="199"/>
        <v>12</v>
      </c>
      <c r="P1286" s="109">
        <v>0</v>
      </c>
      <c r="S1286" s="32">
        <f t="shared" si="201"/>
        <v>0</v>
      </c>
      <c r="T1286" s="40">
        <f t="shared" si="202"/>
        <v>0</v>
      </c>
      <c r="U1286" s="41">
        <f t="shared" si="203"/>
        <v>0</v>
      </c>
    </row>
    <row r="1287" spans="2:21" ht="14.25">
      <c r="B1287" s="121"/>
      <c r="C1287" s="120">
        <v>3733</v>
      </c>
      <c r="D1287" s="167"/>
      <c r="E1287" s="121"/>
      <c r="F1287" s="97" t="s">
        <v>1803</v>
      </c>
      <c r="G1287" s="121" t="s">
        <v>1806</v>
      </c>
      <c r="H1287" s="120">
        <v>3.5000000000000003E-2</v>
      </c>
      <c r="I1287" s="120" t="s">
        <v>451</v>
      </c>
      <c r="J1287" s="120">
        <f>H1287/K1288</f>
        <v>3.5000000000000005E-3</v>
      </c>
      <c r="K1287" s="120">
        <v>1</v>
      </c>
      <c r="L1287" s="120">
        <v>12</v>
      </c>
      <c r="M1287" s="50">
        <f t="shared" si="199"/>
        <v>12</v>
      </c>
      <c r="N1287" s="121"/>
      <c r="O1287" s="121"/>
      <c r="P1287" s="120">
        <v>0</v>
      </c>
      <c r="Q1287" s="121"/>
      <c r="R1287" s="135"/>
      <c r="S1287" s="32">
        <f t="shared" si="201"/>
        <v>0</v>
      </c>
      <c r="T1287" s="40">
        <f t="shared" si="202"/>
        <v>0</v>
      </c>
      <c r="U1287" s="41">
        <f t="shared" si="203"/>
        <v>0</v>
      </c>
    </row>
    <row r="1288" spans="2:21" ht="14.25">
      <c r="B1288" s="121"/>
      <c r="C1288" s="120">
        <v>3733</v>
      </c>
      <c r="D1288" s="167"/>
      <c r="E1288" s="121"/>
      <c r="F1288" s="97" t="s">
        <v>1803</v>
      </c>
      <c r="G1288" s="121" t="s">
        <v>1807</v>
      </c>
      <c r="H1288" s="120">
        <v>0.11</v>
      </c>
      <c r="I1288" s="120" t="s">
        <v>62</v>
      </c>
      <c r="J1288" s="120">
        <f t="shared" ref="J1288:J1294" si="204">H1288</f>
        <v>0.11</v>
      </c>
      <c r="K1288" s="120">
        <v>10</v>
      </c>
      <c r="L1288" s="120">
        <v>12</v>
      </c>
      <c r="M1288" s="50">
        <f t="shared" si="199"/>
        <v>120</v>
      </c>
      <c r="N1288" s="121"/>
      <c r="O1288" s="121"/>
      <c r="P1288" s="120">
        <v>0</v>
      </c>
      <c r="Q1288" s="121"/>
      <c r="R1288" s="135"/>
      <c r="S1288" s="32">
        <f t="shared" si="201"/>
        <v>0</v>
      </c>
      <c r="T1288" s="40">
        <f t="shared" si="202"/>
        <v>0</v>
      </c>
      <c r="U1288" s="41">
        <f t="shared" si="203"/>
        <v>0</v>
      </c>
    </row>
    <row r="1289" spans="2:21" ht="14.25">
      <c r="B1289" s="121"/>
      <c r="C1289" s="120">
        <v>3733</v>
      </c>
      <c r="D1289" s="167"/>
      <c r="E1289" s="121"/>
      <c r="F1289" s="97" t="s">
        <v>1803</v>
      </c>
      <c r="G1289" s="121" t="s">
        <v>1808</v>
      </c>
      <c r="H1289" s="120">
        <v>3.5000000000000003E-2</v>
      </c>
      <c r="I1289" s="120" t="s">
        <v>451</v>
      </c>
      <c r="J1289" s="120">
        <f t="shared" si="204"/>
        <v>3.5000000000000003E-2</v>
      </c>
      <c r="K1289" s="120">
        <v>10</v>
      </c>
      <c r="L1289" s="120">
        <v>12</v>
      </c>
      <c r="M1289" s="50">
        <f t="shared" si="199"/>
        <v>120</v>
      </c>
      <c r="N1289" s="121"/>
      <c r="O1289" s="121"/>
      <c r="P1289" s="120">
        <v>0</v>
      </c>
      <c r="Q1289" s="121"/>
      <c r="R1289" s="135"/>
      <c r="S1289" s="32">
        <f t="shared" si="201"/>
        <v>0</v>
      </c>
      <c r="T1289" s="40">
        <f t="shared" si="202"/>
        <v>0</v>
      </c>
      <c r="U1289" s="41">
        <f t="shared" si="203"/>
        <v>0</v>
      </c>
    </row>
    <row r="1290" spans="2:21" ht="14.25">
      <c r="B1290" s="121"/>
      <c r="C1290" s="120">
        <v>3733</v>
      </c>
      <c r="D1290" s="167"/>
      <c r="E1290" s="121"/>
      <c r="F1290" s="97" t="s">
        <v>1803</v>
      </c>
      <c r="G1290" s="121" t="s">
        <v>1809</v>
      </c>
      <c r="H1290" s="120">
        <v>0.45</v>
      </c>
      <c r="I1290" s="120" t="s">
        <v>1810</v>
      </c>
      <c r="J1290" s="120">
        <f>H1290*3</f>
        <v>1.35</v>
      </c>
      <c r="K1290" s="120">
        <v>30</v>
      </c>
      <c r="L1290" s="120">
        <v>12</v>
      </c>
      <c r="M1290" s="50">
        <f t="shared" si="199"/>
        <v>360</v>
      </c>
      <c r="N1290" s="121"/>
      <c r="O1290" s="121"/>
      <c r="P1290" s="120">
        <v>0</v>
      </c>
      <c r="Q1290" s="121"/>
      <c r="R1290" s="135"/>
      <c r="S1290" s="32">
        <f t="shared" si="201"/>
        <v>0</v>
      </c>
      <c r="T1290" s="40">
        <f t="shared" si="202"/>
        <v>0</v>
      </c>
      <c r="U1290" s="41">
        <f t="shared" si="203"/>
        <v>0</v>
      </c>
    </row>
    <row r="1291" spans="2:21" ht="14.25">
      <c r="C1291" s="50">
        <v>5198</v>
      </c>
      <c r="D1291" s="169" t="s">
        <v>1811</v>
      </c>
      <c r="E1291" s="170" t="s">
        <v>1812</v>
      </c>
      <c r="F1291" s="136" t="s">
        <v>1813</v>
      </c>
      <c r="G1291" s="97" t="s">
        <v>1814</v>
      </c>
      <c r="H1291" s="50">
        <v>9.0500000000000007</v>
      </c>
      <c r="I1291" s="43" t="s">
        <v>24</v>
      </c>
      <c r="J1291" s="101">
        <f>H1291/M1294</f>
        <v>4.5250000000000005E-2</v>
      </c>
      <c r="K1291" s="50">
        <v>1</v>
      </c>
      <c r="L1291" s="50">
        <v>1</v>
      </c>
      <c r="M1291" s="50">
        <f t="shared" si="199"/>
        <v>1</v>
      </c>
      <c r="P1291" s="109">
        <v>55</v>
      </c>
      <c r="S1291" s="32">
        <f t="shared" si="201"/>
        <v>0</v>
      </c>
      <c r="T1291" s="40">
        <f t="shared" si="202"/>
        <v>0</v>
      </c>
      <c r="U1291" s="41">
        <f t="shared" si="203"/>
        <v>55</v>
      </c>
    </row>
    <row r="1292" spans="2:21" ht="14.25">
      <c r="C1292" s="50">
        <v>5198</v>
      </c>
      <c r="D1292" s="167"/>
      <c r="E1292" s="171"/>
      <c r="F1292" s="136" t="s">
        <v>1813</v>
      </c>
      <c r="G1292" s="97" t="s">
        <v>1815</v>
      </c>
      <c r="H1292" s="50">
        <v>0.75</v>
      </c>
      <c r="I1292" s="43" t="s">
        <v>24</v>
      </c>
      <c r="J1292" s="101">
        <f>H1292/K1293</f>
        <v>7.4999999999999997E-2</v>
      </c>
      <c r="K1292" s="50">
        <v>1</v>
      </c>
      <c r="L1292" s="50">
        <v>20</v>
      </c>
      <c r="M1292" s="50">
        <f t="shared" si="199"/>
        <v>20</v>
      </c>
      <c r="P1292" s="109">
        <v>1115</v>
      </c>
      <c r="S1292" s="32">
        <f t="shared" si="201"/>
        <v>0</v>
      </c>
      <c r="T1292" s="40">
        <f t="shared" si="202"/>
        <v>0</v>
      </c>
      <c r="U1292" s="41">
        <f t="shared" si="203"/>
        <v>1115</v>
      </c>
    </row>
    <row r="1293" spans="2:21" ht="14.25">
      <c r="C1293" s="50">
        <v>5198</v>
      </c>
      <c r="D1293" s="167"/>
      <c r="E1293" s="171"/>
      <c r="F1293" s="136" t="s">
        <v>1813</v>
      </c>
      <c r="G1293" s="97" t="s">
        <v>1816</v>
      </c>
      <c r="H1293" s="50">
        <v>0.1</v>
      </c>
      <c r="I1293" s="43" t="s">
        <v>62</v>
      </c>
      <c r="J1293" s="101">
        <f t="shared" si="204"/>
        <v>0.1</v>
      </c>
      <c r="K1293" s="50">
        <v>10</v>
      </c>
      <c r="L1293" s="50">
        <v>20</v>
      </c>
      <c r="M1293" s="50">
        <f t="shared" si="199"/>
        <v>200</v>
      </c>
      <c r="P1293" s="109">
        <v>10900</v>
      </c>
      <c r="S1293" s="32">
        <f t="shared" si="201"/>
        <v>0</v>
      </c>
      <c r="T1293" s="40">
        <f t="shared" si="202"/>
        <v>0</v>
      </c>
      <c r="U1293" s="41">
        <f t="shared" si="203"/>
        <v>10900</v>
      </c>
    </row>
    <row r="1294" spans="2:21" ht="14.25">
      <c r="C1294" s="50">
        <v>5198</v>
      </c>
      <c r="D1294" s="167"/>
      <c r="E1294" s="171"/>
      <c r="F1294" s="136" t="s">
        <v>1813</v>
      </c>
      <c r="G1294" s="97" t="s">
        <v>1817</v>
      </c>
      <c r="H1294" s="50">
        <v>0.185</v>
      </c>
      <c r="I1294" s="43" t="s">
        <v>295</v>
      </c>
      <c r="J1294" s="101">
        <f t="shared" si="204"/>
        <v>0.185</v>
      </c>
      <c r="K1294" s="50">
        <v>10</v>
      </c>
      <c r="L1294" s="50">
        <v>20</v>
      </c>
      <c r="M1294" s="50">
        <f t="shared" si="199"/>
        <v>200</v>
      </c>
      <c r="P1294" s="109">
        <v>0</v>
      </c>
      <c r="S1294" s="32">
        <f t="shared" si="201"/>
        <v>0</v>
      </c>
      <c r="T1294" s="40">
        <f t="shared" si="202"/>
        <v>0</v>
      </c>
      <c r="U1294" s="41">
        <f t="shared" si="203"/>
        <v>0</v>
      </c>
    </row>
    <row r="1295" spans="2:21" ht="14.25">
      <c r="C1295" s="50">
        <v>5198</v>
      </c>
      <c r="D1295" s="168"/>
      <c r="E1295" s="172"/>
      <c r="F1295" s="136" t="s">
        <v>1813</v>
      </c>
      <c r="G1295" s="97" t="s">
        <v>1818</v>
      </c>
      <c r="K1295" s="50">
        <v>10</v>
      </c>
      <c r="L1295" s="50">
        <v>20</v>
      </c>
      <c r="M1295" s="50">
        <f t="shared" si="199"/>
        <v>200</v>
      </c>
      <c r="P1295" s="109">
        <v>0</v>
      </c>
      <c r="S1295" s="32">
        <f t="shared" si="201"/>
        <v>0</v>
      </c>
      <c r="T1295" s="40">
        <f t="shared" si="202"/>
        <v>0</v>
      </c>
      <c r="U1295" s="41">
        <f t="shared" si="203"/>
        <v>0</v>
      </c>
    </row>
    <row r="1296" spans="2:21" ht="14.25">
      <c r="C1296" s="50">
        <v>8407</v>
      </c>
      <c r="D1296" s="169" t="s">
        <v>1819</v>
      </c>
      <c r="F1296" s="97" t="s">
        <v>1820</v>
      </c>
      <c r="G1296" s="97" t="s">
        <v>1821</v>
      </c>
      <c r="H1296" s="50">
        <v>7.83</v>
      </c>
      <c r="I1296" s="43" t="s">
        <v>24</v>
      </c>
      <c r="J1296" s="101">
        <f>H1296/M1299</f>
        <v>6.5250000000000002E-2</v>
      </c>
      <c r="K1296" s="50">
        <v>1</v>
      </c>
      <c r="L1296" s="50">
        <v>1</v>
      </c>
      <c r="M1296" s="50">
        <f t="shared" si="199"/>
        <v>1</v>
      </c>
      <c r="P1296" s="109">
        <v>220</v>
      </c>
      <c r="S1296" s="32">
        <f t="shared" si="201"/>
        <v>0</v>
      </c>
      <c r="T1296" s="40">
        <f t="shared" si="202"/>
        <v>0</v>
      </c>
      <c r="U1296" s="41">
        <f t="shared" si="203"/>
        <v>220</v>
      </c>
    </row>
    <row r="1297" spans="3:21" ht="14.25">
      <c r="C1297" s="50">
        <v>8407</v>
      </c>
      <c r="D1297" s="167"/>
      <c r="F1297" s="97" t="s">
        <v>1820</v>
      </c>
      <c r="G1297" s="97" t="s">
        <v>1822</v>
      </c>
      <c r="H1297" s="50">
        <v>0.25</v>
      </c>
      <c r="I1297" s="43" t="s">
        <v>62</v>
      </c>
      <c r="J1297" s="101">
        <f>H1297/K1299</f>
        <v>2.5000000000000001E-2</v>
      </c>
      <c r="K1297" s="50">
        <v>1</v>
      </c>
      <c r="L1297" s="50">
        <v>12</v>
      </c>
      <c r="M1297" s="50">
        <f t="shared" si="199"/>
        <v>12</v>
      </c>
      <c r="P1297" s="109">
        <v>3383</v>
      </c>
      <c r="S1297" s="32">
        <f t="shared" si="201"/>
        <v>0</v>
      </c>
      <c r="T1297" s="40">
        <f t="shared" si="202"/>
        <v>0</v>
      </c>
      <c r="U1297" s="41">
        <f t="shared" si="203"/>
        <v>3383</v>
      </c>
    </row>
    <row r="1298" spans="3:21" ht="14.25">
      <c r="C1298" s="50">
        <v>8407</v>
      </c>
      <c r="D1298" s="167"/>
      <c r="F1298" s="97" t="s">
        <v>1820</v>
      </c>
      <c r="G1298" s="97" t="s">
        <v>1823</v>
      </c>
      <c r="H1298" s="50">
        <v>0.04</v>
      </c>
      <c r="I1298" s="43" t="s">
        <v>24</v>
      </c>
      <c r="J1298" s="101">
        <f>H1298/K1299</f>
        <v>4.0000000000000001E-3</v>
      </c>
      <c r="K1298" s="50">
        <v>1</v>
      </c>
      <c r="L1298" s="50">
        <v>12</v>
      </c>
      <c r="M1298" s="50">
        <f t="shared" si="199"/>
        <v>12</v>
      </c>
      <c r="P1298" s="109">
        <v>3000</v>
      </c>
      <c r="S1298" s="32">
        <f t="shared" si="201"/>
        <v>0</v>
      </c>
      <c r="T1298" s="40">
        <f t="shared" si="202"/>
        <v>0</v>
      </c>
      <c r="U1298" s="41">
        <f t="shared" si="203"/>
        <v>3000</v>
      </c>
    </row>
    <row r="1299" spans="3:21" ht="14.25">
      <c r="C1299" s="50">
        <v>8407</v>
      </c>
      <c r="D1299" s="167"/>
      <c r="F1299" s="97" t="s">
        <v>1820</v>
      </c>
      <c r="G1299" s="97" t="s">
        <v>1824</v>
      </c>
      <c r="H1299" s="50">
        <v>0.09</v>
      </c>
      <c r="I1299" s="43" t="s">
        <v>493</v>
      </c>
      <c r="J1299" s="101">
        <f>H1299</f>
        <v>0.09</v>
      </c>
      <c r="K1299" s="50">
        <v>10</v>
      </c>
      <c r="L1299" s="50">
        <v>12</v>
      </c>
      <c r="M1299" s="50">
        <f t="shared" si="199"/>
        <v>120</v>
      </c>
      <c r="P1299" s="109">
        <v>8160</v>
      </c>
      <c r="S1299" s="32">
        <f t="shared" si="201"/>
        <v>0</v>
      </c>
      <c r="T1299" s="40">
        <f t="shared" si="202"/>
        <v>0</v>
      </c>
      <c r="U1299" s="41">
        <f t="shared" si="203"/>
        <v>8160</v>
      </c>
    </row>
    <row r="1300" spans="3:21" ht="14.25">
      <c r="C1300" s="50">
        <v>8407</v>
      </c>
      <c r="D1300" s="167"/>
      <c r="F1300" s="97" t="s">
        <v>1820</v>
      </c>
      <c r="G1300" s="97" t="s">
        <v>1825</v>
      </c>
      <c r="H1300" s="50">
        <v>5.8999999999999997E-2</v>
      </c>
      <c r="I1300" s="43" t="s">
        <v>1826</v>
      </c>
      <c r="J1300" s="101">
        <f>H1300*3</f>
        <v>0.17699999999999999</v>
      </c>
      <c r="K1300" s="50">
        <v>30</v>
      </c>
      <c r="L1300" s="50">
        <v>12</v>
      </c>
      <c r="M1300" s="50">
        <f t="shared" si="199"/>
        <v>360</v>
      </c>
      <c r="P1300" s="109">
        <v>0</v>
      </c>
      <c r="S1300" s="32">
        <f t="shared" si="201"/>
        <v>0</v>
      </c>
      <c r="T1300" s="40">
        <f t="shared" si="202"/>
        <v>0</v>
      </c>
      <c r="U1300" s="41">
        <f t="shared" si="203"/>
        <v>0</v>
      </c>
    </row>
    <row r="1301" spans="3:21" ht="14.25">
      <c r="C1301" s="50">
        <v>8407</v>
      </c>
      <c r="D1301" s="167"/>
      <c r="F1301" s="97" t="s">
        <v>1820</v>
      </c>
      <c r="G1301" s="97" t="s">
        <v>1827</v>
      </c>
      <c r="H1301" s="50">
        <v>0.22500000000000001</v>
      </c>
      <c r="I1301" s="43" t="s">
        <v>1572</v>
      </c>
      <c r="J1301" s="101">
        <f>H1301*3</f>
        <v>0.67500000000000004</v>
      </c>
      <c r="K1301" s="50">
        <v>30</v>
      </c>
      <c r="L1301" s="50">
        <v>12</v>
      </c>
      <c r="M1301" s="50">
        <f t="shared" si="199"/>
        <v>360</v>
      </c>
      <c r="P1301" s="109">
        <v>0</v>
      </c>
      <c r="S1301" s="32">
        <f t="shared" si="201"/>
        <v>0</v>
      </c>
      <c r="T1301" s="40">
        <f t="shared" si="202"/>
        <v>0</v>
      </c>
      <c r="U1301" s="41">
        <f t="shared" si="203"/>
        <v>0</v>
      </c>
    </row>
    <row r="1302" spans="3:21" ht="14.25">
      <c r="C1302" s="50">
        <v>5594</v>
      </c>
      <c r="D1302" s="169" t="s">
        <v>1828</v>
      </c>
      <c r="F1302" s="97" t="s">
        <v>1829</v>
      </c>
      <c r="G1302" s="97" t="s">
        <v>1830</v>
      </c>
      <c r="H1302" s="50">
        <v>8.92</v>
      </c>
      <c r="I1302" s="43" t="s">
        <v>1496</v>
      </c>
      <c r="J1302" s="101">
        <f>H1302/M1305</f>
        <v>7.4333333333333335E-2</v>
      </c>
      <c r="K1302" s="50">
        <v>1</v>
      </c>
      <c r="L1302" s="50">
        <v>1</v>
      </c>
      <c r="M1302" s="50">
        <f t="shared" si="199"/>
        <v>1</v>
      </c>
      <c r="P1302" s="109">
        <v>5</v>
      </c>
      <c r="S1302" s="32">
        <f t="shared" si="201"/>
        <v>0</v>
      </c>
      <c r="T1302" s="40">
        <f t="shared" si="202"/>
        <v>0</v>
      </c>
      <c r="U1302" s="41">
        <f t="shared" si="203"/>
        <v>5</v>
      </c>
    </row>
    <row r="1303" spans="3:21" ht="14.25">
      <c r="C1303" s="50">
        <v>5594</v>
      </c>
      <c r="D1303" s="167"/>
      <c r="F1303" s="97" t="s">
        <v>1829</v>
      </c>
      <c r="G1303" s="97" t="s">
        <v>1831</v>
      </c>
      <c r="H1303" s="50">
        <v>0.24</v>
      </c>
      <c r="I1303" s="43" t="s">
        <v>62</v>
      </c>
      <c r="J1303" s="101">
        <f>H1303/K1305</f>
        <v>2.4E-2</v>
      </c>
      <c r="K1303" s="50">
        <v>1</v>
      </c>
      <c r="L1303" s="50">
        <v>12</v>
      </c>
      <c r="M1303" s="50">
        <f t="shared" si="199"/>
        <v>12</v>
      </c>
      <c r="P1303" s="109">
        <v>0</v>
      </c>
      <c r="S1303" s="32">
        <f t="shared" si="201"/>
        <v>0</v>
      </c>
      <c r="T1303" s="40">
        <f t="shared" si="202"/>
        <v>0</v>
      </c>
      <c r="U1303" s="41">
        <f t="shared" si="203"/>
        <v>0</v>
      </c>
    </row>
    <row r="1304" spans="3:21" ht="14.25">
      <c r="C1304" s="50">
        <v>5594</v>
      </c>
      <c r="D1304" s="167"/>
      <c r="F1304" s="97" t="s">
        <v>1829</v>
      </c>
      <c r="G1304" s="97" t="s">
        <v>1832</v>
      </c>
      <c r="H1304" s="50">
        <v>0.03</v>
      </c>
      <c r="I1304" s="43" t="s">
        <v>451</v>
      </c>
      <c r="J1304" s="101">
        <f>H1304/K1305</f>
        <v>3.0000000000000001E-3</v>
      </c>
      <c r="K1304" s="50">
        <v>1</v>
      </c>
      <c r="L1304" s="50">
        <v>12</v>
      </c>
      <c r="M1304" s="50">
        <f t="shared" si="199"/>
        <v>12</v>
      </c>
      <c r="P1304" s="109">
        <v>0</v>
      </c>
      <c r="S1304" s="32">
        <f t="shared" si="201"/>
        <v>0</v>
      </c>
      <c r="T1304" s="40">
        <f t="shared" si="202"/>
        <v>0</v>
      </c>
      <c r="U1304" s="41">
        <f t="shared" si="203"/>
        <v>0</v>
      </c>
    </row>
    <row r="1305" spans="3:21" ht="14.25">
      <c r="C1305" s="50">
        <v>5594</v>
      </c>
      <c r="D1305" s="167"/>
      <c r="F1305" s="97" t="s">
        <v>1829</v>
      </c>
      <c r="G1305" s="97" t="s">
        <v>1833</v>
      </c>
      <c r="H1305" s="50">
        <v>0.05</v>
      </c>
      <c r="I1305" s="43" t="s">
        <v>451</v>
      </c>
      <c r="J1305" s="101">
        <f t="shared" ref="J1305:J1307" si="205">H1305</f>
        <v>0.05</v>
      </c>
      <c r="K1305" s="50">
        <v>10</v>
      </c>
      <c r="L1305" s="50">
        <v>12</v>
      </c>
      <c r="M1305" s="50">
        <f t="shared" si="199"/>
        <v>120</v>
      </c>
      <c r="P1305" s="109">
        <v>0</v>
      </c>
      <c r="S1305" s="32">
        <f t="shared" si="201"/>
        <v>0</v>
      </c>
      <c r="T1305" s="40">
        <f t="shared" si="202"/>
        <v>0</v>
      </c>
      <c r="U1305" s="41">
        <f t="shared" si="203"/>
        <v>0</v>
      </c>
    </row>
    <row r="1306" spans="3:21" ht="14.25">
      <c r="C1306" s="50">
        <v>5594</v>
      </c>
      <c r="D1306" s="167"/>
      <c r="F1306" s="97" t="s">
        <v>1829</v>
      </c>
      <c r="G1306" s="97" t="s">
        <v>1834</v>
      </c>
      <c r="H1306" s="50">
        <v>0.12</v>
      </c>
      <c r="I1306" s="43" t="s">
        <v>62</v>
      </c>
      <c r="J1306" s="101">
        <f t="shared" si="205"/>
        <v>0.12</v>
      </c>
      <c r="K1306" s="50">
        <v>10</v>
      </c>
      <c r="L1306" s="50">
        <v>12</v>
      </c>
      <c r="M1306" s="50">
        <f t="shared" si="199"/>
        <v>120</v>
      </c>
      <c r="P1306" s="109">
        <v>0</v>
      </c>
      <c r="S1306" s="32">
        <f t="shared" si="201"/>
        <v>0</v>
      </c>
      <c r="T1306" s="40">
        <f t="shared" si="202"/>
        <v>0</v>
      </c>
      <c r="U1306" s="41">
        <f t="shared" si="203"/>
        <v>0</v>
      </c>
    </row>
    <row r="1307" spans="3:21" ht="14.25">
      <c r="C1307" s="50">
        <v>5594</v>
      </c>
      <c r="D1307" s="168"/>
      <c r="F1307" s="97" t="s">
        <v>1829</v>
      </c>
      <c r="G1307" s="97" t="s">
        <v>1835</v>
      </c>
      <c r="H1307" s="50">
        <v>0.70299999999999996</v>
      </c>
      <c r="I1307" s="43" t="s">
        <v>1836</v>
      </c>
      <c r="J1307" s="101">
        <f t="shared" si="205"/>
        <v>0.70299999999999996</v>
      </c>
      <c r="K1307" s="50">
        <v>10</v>
      </c>
      <c r="L1307" s="50">
        <v>12</v>
      </c>
      <c r="M1307" s="50">
        <f t="shared" si="199"/>
        <v>120</v>
      </c>
      <c r="P1307" s="109">
        <v>0</v>
      </c>
      <c r="S1307" s="32">
        <f t="shared" si="201"/>
        <v>0</v>
      </c>
      <c r="T1307" s="40">
        <f t="shared" si="202"/>
        <v>0</v>
      </c>
      <c r="U1307" s="41">
        <f t="shared" si="203"/>
        <v>0</v>
      </c>
    </row>
    <row r="1308" spans="3:21" ht="14.25">
      <c r="C1308" s="50">
        <v>8452</v>
      </c>
      <c r="D1308" s="169" t="s">
        <v>1837</v>
      </c>
      <c r="F1308" s="97" t="s">
        <v>1838</v>
      </c>
      <c r="G1308" s="97" t="s">
        <v>1839</v>
      </c>
      <c r="H1308" s="50">
        <v>5.23</v>
      </c>
      <c r="I1308" s="43" t="s">
        <v>24</v>
      </c>
      <c r="J1308" s="101">
        <f>H1308/M1311</f>
        <v>1.4527777777777778E-2</v>
      </c>
      <c r="K1308" s="50">
        <v>1</v>
      </c>
      <c r="L1308" s="50">
        <v>1</v>
      </c>
      <c r="M1308" s="50">
        <f t="shared" si="199"/>
        <v>1</v>
      </c>
      <c r="P1308" s="109">
        <v>0</v>
      </c>
      <c r="S1308" s="32">
        <f t="shared" si="201"/>
        <v>0</v>
      </c>
      <c r="T1308" s="40">
        <f t="shared" si="202"/>
        <v>0</v>
      </c>
      <c r="U1308" s="41">
        <f t="shared" si="203"/>
        <v>0</v>
      </c>
    </row>
    <row r="1309" spans="3:21" ht="14.25">
      <c r="C1309" s="50">
        <v>8452</v>
      </c>
      <c r="D1309" s="167"/>
      <c r="F1309" s="97" t="s">
        <v>1838</v>
      </c>
      <c r="G1309" s="97" t="s">
        <v>1840</v>
      </c>
      <c r="H1309" s="50">
        <v>0.15</v>
      </c>
      <c r="I1309" s="43" t="s">
        <v>62</v>
      </c>
      <c r="J1309" s="101">
        <f>H1309/K1311</f>
        <v>1.4999999999999999E-2</v>
      </c>
      <c r="K1309" s="50">
        <v>1</v>
      </c>
      <c r="L1309" s="50">
        <v>36</v>
      </c>
      <c r="M1309" s="50">
        <f t="shared" si="199"/>
        <v>36</v>
      </c>
      <c r="P1309" s="109">
        <v>0</v>
      </c>
      <c r="S1309" s="32">
        <f t="shared" si="201"/>
        <v>0</v>
      </c>
      <c r="T1309" s="40">
        <f t="shared" si="202"/>
        <v>0</v>
      </c>
      <c r="U1309" s="41">
        <f t="shared" si="203"/>
        <v>0</v>
      </c>
    </row>
    <row r="1310" spans="3:21" ht="14.25">
      <c r="C1310" s="50">
        <v>8452</v>
      </c>
      <c r="D1310" s="167"/>
      <c r="F1310" s="97" t="s">
        <v>1838</v>
      </c>
      <c r="G1310" s="97" t="s">
        <v>1841</v>
      </c>
      <c r="H1310" s="50">
        <v>0.03</v>
      </c>
      <c r="I1310" s="43" t="s">
        <v>451</v>
      </c>
      <c r="J1310" s="101">
        <v>0.03</v>
      </c>
      <c r="K1310" s="50">
        <v>1</v>
      </c>
      <c r="L1310" s="50">
        <v>36</v>
      </c>
      <c r="M1310" s="50">
        <f t="shared" si="199"/>
        <v>36</v>
      </c>
      <c r="P1310" s="109">
        <v>0</v>
      </c>
      <c r="S1310" s="32">
        <f t="shared" si="201"/>
        <v>0</v>
      </c>
      <c r="T1310" s="40">
        <f t="shared" si="202"/>
        <v>0</v>
      </c>
      <c r="U1310" s="41">
        <f t="shared" si="203"/>
        <v>0</v>
      </c>
    </row>
    <row r="1311" spans="3:21" ht="14.25">
      <c r="C1311" s="50">
        <v>8452</v>
      </c>
      <c r="D1311" s="167"/>
      <c r="F1311" s="97" t="s">
        <v>1838</v>
      </c>
      <c r="G1311" s="97" t="s">
        <v>1842</v>
      </c>
      <c r="H1311" s="50">
        <v>8.5000000000000006E-2</v>
      </c>
      <c r="I1311" s="43" t="s">
        <v>62</v>
      </c>
      <c r="J1311" s="101">
        <f>H1311</f>
        <v>8.5000000000000006E-2</v>
      </c>
      <c r="K1311" s="50">
        <v>10</v>
      </c>
      <c r="L1311" s="50">
        <v>36</v>
      </c>
      <c r="M1311" s="50">
        <f t="shared" si="199"/>
        <v>360</v>
      </c>
      <c r="P1311" s="109">
        <v>0</v>
      </c>
      <c r="S1311" s="32">
        <f t="shared" si="201"/>
        <v>0</v>
      </c>
      <c r="T1311" s="40">
        <f t="shared" si="202"/>
        <v>0</v>
      </c>
      <c r="U1311" s="41">
        <f t="shared" si="203"/>
        <v>0</v>
      </c>
    </row>
    <row r="1312" spans="3:21" ht="14.25">
      <c r="C1312" s="50">
        <v>8452</v>
      </c>
      <c r="D1312" s="167"/>
      <c r="F1312" s="97" t="s">
        <v>1838</v>
      </c>
      <c r="G1312" s="97" t="s">
        <v>1843</v>
      </c>
      <c r="H1312" s="50">
        <v>5.5E-2</v>
      </c>
      <c r="I1312" s="43" t="s">
        <v>451</v>
      </c>
      <c r="J1312" s="101">
        <f>H1312</f>
        <v>5.5E-2</v>
      </c>
      <c r="K1312" s="50">
        <v>10</v>
      </c>
      <c r="L1312" s="50">
        <v>36</v>
      </c>
      <c r="M1312" s="50">
        <f t="shared" si="199"/>
        <v>360</v>
      </c>
      <c r="P1312" s="109">
        <v>0</v>
      </c>
      <c r="S1312" s="32">
        <f t="shared" si="201"/>
        <v>0</v>
      </c>
      <c r="T1312" s="40">
        <f t="shared" si="202"/>
        <v>0</v>
      </c>
      <c r="U1312" s="41">
        <f t="shared" si="203"/>
        <v>0</v>
      </c>
    </row>
    <row r="1313" spans="3:21" ht="14.25">
      <c r="C1313" s="50">
        <v>8452</v>
      </c>
      <c r="D1313" s="167"/>
      <c r="F1313" s="97" t="s">
        <v>1838</v>
      </c>
      <c r="G1313" s="97" t="s">
        <v>1844</v>
      </c>
      <c r="H1313" s="50">
        <v>0.5</v>
      </c>
      <c r="I1313" s="43" t="s">
        <v>1845</v>
      </c>
      <c r="J1313" s="101">
        <f>H1313*3</f>
        <v>1.5</v>
      </c>
      <c r="K1313" s="50">
        <v>10</v>
      </c>
      <c r="L1313" s="50">
        <v>36</v>
      </c>
      <c r="M1313" s="50">
        <f t="shared" si="199"/>
        <v>360</v>
      </c>
      <c r="P1313" s="109">
        <v>0</v>
      </c>
      <c r="S1313" s="32">
        <f t="shared" si="201"/>
        <v>0</v>
      </c>
      <c r="T1313" s="40">
        <f t="shared" si="202"/>
        <v>0</v>
      </c>
      <c r="U1313" s="41">
        <f t="shared" si="203"/>
        <v>0</v>
      </c>
    </row>
    <row r="1314" spans="3:21" ht="14.25">
      <c r="C1314" s="50">
        <v>8445</v>
      </c>
      <c r="D1314" s="169" t="s">
        <v>1846</v>
      </c>
      <c r="F1314" s="97" t="s">
        <v>1847</v>
      </c>
      <c r="G1314" s="97" t="s">
        <v>1848</v>
      </c>
      <c r="H1314" s="50">
        <v>4.82</v>
      </c>
      <c r="I1314" s="43" t="s">
        <v>24</v>
      </c>
      <c r="J1314" s="101">
        <f>H1314/M1317</f>
        <v>1.3388888888888889E-2</v>
      </c>
      <c r="K1314" s="50">
        <v>1</v>
      </c>
      <c r="L1314" s="50">
        <v>1</v>
      </c>
      <c r="M1314" s="50">
        <f t="shared" si="199"/>
        <v>1</v>
      </c>
      <c r="P1314" s="109">
        <v>0</v>
      </c>
      <c r="S1314" s="32">
        <f t="shared" si="201"/>
        <v>0</v>
      </c>
      <c r="T1314" s="40">
        <f t="shared" si="202"/>
        <v>0</v>
      </c>
      <c r="U1314" s="41">
        <f t="shared" si="203"/>
        <v>0</v>
      </c>
    </row>
    <row r="1315" spans="3:21" ht="14.25">
      <c r="C1315" s="50">
        <v>8445</v>
      </c>
      <c r="D1315" s="167"/>
      <c r="F1315" s="97" t="s">
        <v>1847</v>
      </c>
      <c r="G1315" s="97" t="s">
        <v>1849</v>
      </c>
      <c r="H1315" s="50">
        <v>0.13500000000000001</v>
      </c>
      <c r="I1315" s="43" t="s">
        <v>62</v>
      </c>
      <c r="J1315" s="101">
        <f>H1315/K1317</f>
        <v>1.3500000000000002E-2</v>
      </c>
      <c r="K1315" s="50">
        <v>1</v>
      </c>
      <c r="L1315" s="50">
        <v>36</v>
      </c>
      <c r="M1315" s="50">
        <f t="shared" si="199"/>
        <v>36</v>
      </c>
      <c r="P1315" s="109">
        <v>0</v>
      </c>
      <c r="S1315" s="32">
        <f t="shared" si="201"/>
        <v>0</v>
      </c>
      <c r="T1315" s="40">
        <f t="shared" si="202"/>
        <v>0</v>
      </c>
      <c r="U1315" s="41">
        <f t="shared" si="203"/>
        <v>0</v>
      </c>
    </row>
    <row r="1316" spans="3:21" ht="14.25">
      <c r="C1316" s="50">
        <v>8445</v>
      </c>
      <c r="D1316" s="167"/>
      <c r="F1316" s="97" t="s">
        <v>1847</v>
      </c>
      <c r="G1316" s="97" t="s">
        <v>1850</v>
      </c>
      <c r="H1316" s="50">
        <v>0.03</v>
      </c>
      <c r="I1316" s="43" t="s">
        <v>451</v>
      </c>
      <c r="J1316" s="101">
        <v>0.03</v>
      </c>
      <c r="K1316" s="50">
        <v>1</v>
      </c>
      <c r="L1316" s="50">
        <v>36</v>
      </c>
      <c r="M1316" s="50">
        <f t="shared" si="199"/>
        <v>36</v>
      </c>
      <c r="P1316" s="109">
        <v>0</v>
      </c>
      <c r="S1316" s="32">
        <f t="shared" si="201"/>
        <v>0</v>
      </c>
      <c r="T1316" s="40">
        <f t="shared" si="202"/>
        <v>0</v>
      </c>
      <c r="U1316" s="41">
        <f t="shared" si="203"/>
        <v>0</v>
      </c>
    </row>
    <row r="1317" spans="3:21" ht="14.25">
      <c r="C1317" s="50">
        <v>8445</v>
      </c>
      <c r="D1317" s="167"/>
      <c r="F1317" s="97" t="s">
        <v>1847</v>
      </c>
      <c r="G1317" s="97" t="s">
        <v>1851</v>
      </c>
      <c r="H1317" s="50">
        <v>7.0000000000000007E-2</v>
      </c>
      <c r="I1317" s="43" t="s">
        <v>62</v>
      </c>
      <c r="J1317" s="101">
        <f>H1317</f>
        <v>7.0000000000000007E-2</v>
      </c>
      <c r="K1317" s="50">
        <v>10</v>
      </c>
      <c r="L1317" s="50">
        <v>36</v>
      </c>
      <c r="M1317" s="50">
        <f t="shared" si="199"/>
        <v>360</v>
      </c>
      <c r="P1317" s="109">
        <v>0</v>
      </c>
      <c r="S1317" s="32">
        <f t="shared" si="201"/>
        <v>0</v>
      </c>
      <c r="T1317" s="40">
        <f t="shared" si="202"/>
        <v>0</v>
      </c>
      <c r="U1317" s="41">
        <f t="shared" si="203"/>
        <v>0</v>
      </c>
    </row>
    <row r="1318" spans="3:21" ht="14.25">
      <c r="C1318" s="50">
        <v>8445</v>
      </c>
      <c r="D1318" s="167"/>
      <c r="F1318" s="97" t="s">
        <v>1847</v>
      </c>
      <c r="G1318" s="97" t="s">
        <v>1852</v>
      </c>
      <c r="H1318" s="50">
        <v>5.5E-2</v>
      </c>
      <c r="I1318" s="43" t="s">
        <v>451</v>
      </c>
      <c r="J1318" s="101">
        <v>5.5E-2</v>
      </c>
      <c r="K1318" s="50">
        <v>10</v>
      </c>
      <c r="L1318" s="50">
        <v>36</v>
      </c>
      <c r="M1318" s="50">
        <f t="shared" si="199"/>
        <v>360</v>
      </c>
      <c r="P1318" s="109">
        <v>0</v>
      </c>
      <c r="S1318" s="32">
        <f t="shared" si="201"/>
        <v>0</v>
      </c>
      <c r="T1318" s="40">
        <f t="shared" si="202"/>
        <v>0</v>
      </c>
      <c r="U1318" s="41">
        <f t="shared" si="203"/>
        <v>0</v>
      </c>
    </row>
    <row r="1319" spans="3:21" ht="14.25">
      <c r="C1319" s="50">
        <v>8445</v>
      </c>
      <c r="D1319" s="167"/>
      <c r="F1319" s="97" t="s">
        <v>1847</v>
      </c>
      <c r="G1319" s="97" t="s">
        <v>1853</v>
      </c>
      <c r="H1319" s="50">
        <v>0.34</v>
      </c>
      <c r="I1319" s="43" t="s">
        <v>1845</v>
      </c>
      <c r="J1319" s="101">
        <f>H1319*4</f>
        <v>1.36</v>
      </c>
      <c r="K1319" s="50">
        <v>10</v>
      </c>
      <c r="L1319" s="50">
        <v>36</v>
      </c>
      <c r="M1319" s="50">
        <f t="shared" si="199"/>
        <v>360</v>
      </c>
      <c r="P1319" s="109">
        <v>0</v>
      </c>
      <c r="S1319" s="32">
        <f t="shared" si="201"/>
        <v>0</v>
      </c>
      <c r="T1319" s="40">
        <f t="shared" si="202"/>
        <v>0</v>
      </c>
      <c r="U1319" s="41">
        <f t="shared" si="203"/>
        <v>0</v>
      </c>
    </row>
    <row r="1320" spans="3:21" ht="14.25">
      <c r="C1320" s="50">
        <v>4034</v>
      </c>
      <c r="D1320" s="169" t="s">
        <v>1854</v>
      </c>
      <c r="F1320" s="97" t="s">
        <v>1855</v>
      </c>
      <c r="G1320" s="97" t="s">
        <v>1856</v>
      </c>
      <c r="H1320" s="50">
        <v>6.35</v>
      </c>
      <c r="I1320" s="43" t="s">
        <v>24</v>
      </c>
      <c r="J1320" s="101">
        <f>H1320/M1322</f>
        <v>7.9375000000000001E-2</v>
      </c>
      <c r="K1320" s="50">
        <v>1</v>
      </c>
      <c r="L1320" s="50">
        <v>1</v>
      </c>
      <c r="M1320" s="50">
        <f t="shared" si="199"/>
        <v>1</v>
      </c>
      <c r="P1320" s="109">
        <v>393</v>
      </c>
      <c r="S1320" s="32">
        <f t="shared" si="201"/>
        <v>0</v>
      </c>
      <c r="T1320" s="40">
        <f t="shared" si="202"/>
        <v>0</v>
      </c>
      <c r="U1320" s="41">
        <f t="shared" si="203"/>
        <v>393</v>
      </c>
    </row>
    <row r="1321" spans="3:21" ht="14.25">
      <c r="C1321" s="50">
        <v>4034</v>
      </c>
      <c r="D1321" s="167"/>
      <c r="F1321" s="97" t="s">
        <v>1855</v>
      </c>
      <c r="G1321" s="97" t="s">
        <v>1857</v>
      </c>
      <c r="H1321" s="50">
        <v>0.26</v>
      </c>
      <c r="I1321" s="43" t="s">
        <v>62</v>
      </c>
      <c r="J1321" s="101">
        <f>H1321/K1322</f>
        <v>2.6000000000000002E-2</v>
      </c>
      <c r="K1321" s="50">
        <v>1</v>
      </c>
      <c r="L1321" s="50">
        <v>8</v>
      </c>
      <c r="M1321" s="50">
        <f t="shared" si="199"/>
        <v>8</v>
      </c>
      <c r="P1321" s="109">
        <v>3185</v>
      </c>
      <c r="S1321" s="32">
        <f t="shared" si="201"/>
        <v>0</v>
      </c>
      <c r="T1321" s="40">
        <f t="shared" si="202"/>
        <v>0</v>
      </c>
      <c r="U1321" s="41">
        <f t="shared" si="203"/>
        <v>3185</v>
      </c>
    </row>
    <row r="1322" spans="3:21" ht="14.25">
      <c r="C1322" s="50">
        <v>4034</v>
      </c>
      <c r="D1322" s="167"/>
      <c r="F1322" s="97" t="s">
        <v>1855</v>
      </c>
      <c r="G1322" s="97" t="s">
        <v>1858</v>
      </c>
      <c r="H1322" s="50">
        <v>0.12</v>
      </c>
      <c r="I1322" s="43" t="s">
        <v>27</v>
      </c>
      <c r="J1322" s="101">
        <f>H1322</f>
        <v>0.12</v>
      </c>
      <c r="K1322" s="50">
        <v>10</v>
      </c>
      <c r="L1322" s="50">
        <v>8</v>
      </c>
      <c r="M1322" s="50">
        <f t="shared" si="199"/>
        <v>80</v>
      </c>
      <c r="P1322" s="109">
        <v>1720</v>
      </c>
      <c r="S1322" s="32">
        <f t="shared" si="201"/>
        <v>0</v>
      </c>
      <c r="T1322" s="40">
        <f t="shared" si="202"/>
        <v>0</v>
      </c>
      <c r="U1322" s="41">
        <f t="shared" si="203"/>
        <v>1720</v>
      </c>
    </row>
    <row r="1323" spans="3:21" ht="14.25">
      <c r="C1323" s="50">
        <v>4034</v>
      </c>
      <c r="D1323" s="168"/>
      <c r="F1323" s="97" t="s">
        <v>1855</v>
      </c>
      <c r="G1323" s="97" t="s">
        <v>1859</v>
      </c>
      <c r="K1323" s="50">
        <v>10</v>
      </c>
      <c r="L1323" s="50">
        <v>8</v>
      </c>
      <c r="M1323" s="50">
        <f t="shared" si="199"/>
        <v>80</v>
      </c>
      <c r="P1323" s="109">
        <v>0</v>
      </c>
      <c r="S1323" s="32">
        <f t="shared" si="201"/>
        <v>0</v>
      </c>
      <c r="T1323" s="40">
        <f t="shared" si="202"/>
        <v>0</v>
      </c>
      <c r="U1323" s="41">
        <f t="shared" si="203"/>
        <v>0</v>
      </c>
    </row>
    <row r="1324" spans="3:21" ht="14.25">
      <c r="C1324" s="50">
        <v>4041</v>
      </c>
      <c r="D1324" s="169" t="s">
        <v>1860</v>
      </c>
      <c r="F1324" s="97" t="s">
        <v>1861</v>
      </c>
      <c r="G1324" s="97" t="s">
        <v>1862</v>
      </c>
      <c r="H1324" s="50">
        <v>7.98</v>
      </c>
      <c r="I1324" s="43" t="s">
        <v>24</v>
      </c>
      <c r="J1324" s="101">
        <f>H1324/M1326</f>
        <v>4.9875000000000003E-2</v>
      </c>
      <c r="K1324" s="50">
        <v>1</v>
      </c>
      <c r="L1324" s="50">
        <v>1</v>
      </c>
      <c r="M1324" s="50">
        <f t="shared" si="199"/>
        <v>1</v>
      </c>
      <c r="P1324" s="109">
        <v>188</v>
      </c>
      <c r="S1324" s="32">
        <f t="shared" si="201"/>
        <v>0</v>
      </c>
      <c r="T1324" s="40">
        <f t="shared" si="202"/>
        <v>0</v>
      </c>
      <c r="U1324" s="41">
        <f t="shared" si="203"/>
        <v>188</v>
      </c>
    </row>
    <row r="1325" spans="3:21" ht="14.25">
      <c r="C1325" s="50">
        <v>4041</v>
      </c>
      <c r="D1325" s="167"/>
      <c r="F1325" s="97" t="s">
        <v>1861</v>
      </c>
      <c r="G1325" s="97" t="s">
        <v>1863</v>
      </c>
      <c r="H1325" s="50">
        <v>0.23499999999999999</v>
      </c>
      <c r="I1325" s="43" t="s">
        <v>62</v>
      </c>
      <c r="J1325" s="101">
        <f>H1325/K1326</f>
        <v>2.35E-2</v>
      </c>
      <c r="K1325" s="50">
        <v>1</v>
      </c>
      <c r="L1325" s="50">
        <v>16</v>
      </c>
      <c r="M1325" s="50">
        <f t="shared" si="199"/>
        <v>16</v>
      </c>
      <c r="P1325" s="109">
        <v>3164</v>
      </c>
      <c r="S1325" s="32">
        <f t="shared" si="201"/>
        <v>0</v>
      </c>
      <c r="T1325" s="40">
        <f t="shared" si="202"/>
        <v>0</v>
      </c>
      <c r="U1325" s="41">
        <f t="shared" si="203"/>
        <v>3164</v>
      </c>
    </row>
    <row r="1326" spans="3:21" ht="14.25">
      <c r="C1326" s="50">
        <v>4041</v>
      </c>
      <c r="D1326" s="167"/>
      <c r="F1326" s="97" t="s">
        <v>1861</v>
      </c>
      <c r="G1326" s="97" t="s">
        <v>1864</v>
      </c>
      <c r="H1326" s="50">
        <v>0.12</v>
      </c>
      <c r="I1326" s="43" t="s">
        <v>27</v>
      </c>
      <c r="J1326" s="101">
        <f>H1326</f>
        <v>0.12</v>
      </c>
      <c r="K1326" s="50">
        <v>10</v>
      </c>
      <c r="L1326" s="50">
        <v>16</v>
      </c>
      <c r="M1326" s="50">
        <f t="shared" si="199"/>
        <v>160</v>
      </c>
      <c r="P1326" s="109">
        <v>0</v>
      </c>
      <c r="S1326" s="32">
        <f t="shared" si="201"/>
        <v>0</v>
      </c>
      <c r="T1326" s="40">
        <f t="shared" si="202"/>
        <v>0</v>
      </c>
      <c r="U1326" s="41">
        <f t="shared" si="203"/>
        <v>0</v>
      </c>
    </row>
    <row r="1327" spans="3:21" ht="14.25">
      <c r="C1327" s="50">
        <v>4041</v>
      </c>
      <c r="D1327" s="167"/>
      <c r="F1327" s="97" t="s">
        <v>1861</v>
      </c>
      <c r="G1327" s="97" t="s">
        <v>1865</v>
      </c>
      <c r="K1327" s="50">
        <v>10</v>
      </c>
      <c r="L1327" s="50">
        <v>16</v>
      </c>
      <c r="M1327" s="50">
        <f t="shared" si="199"/>
        <v>160</v>
      </c>
      <c r="P1327" s="109">
        <v>0</v>
      </c>
      <c r="S1327" s="32">
        <f t="shared" si="201"/>
        <v>0</v>
      </c>
      <c r="T1327" s="40">
        <f t="shared" si="202"/>
        <v>0</v>
      </c>
      <c r="U1327" s="41">
        <f t="shared" si="203"/>
        <v>0</v>
      </c>
    </row>
    <row r="1328" spans="3:21" ht="14.25">
      <c r="C1328" s="50">
        <v>9858</v>
      </c>
      <c r="D1328" s="177" t="s">
        <v>1866</v>
      </c>
      <c r="F1328" s="97" t="s">
        <v>75</v>
      </c>
      <c r="G1328" s="97" t="s">
        <v>1867</v>
      </c>
      <c r="H1328" s="50">
        <v>9.3800000000000008</v>
      </c>
      <c r="I1328" s="43" t="s">
        <v>24</v>
      </c>
      <c r="J1328" s="101">
        <f>H1328/M1331</f>
        <v>5.8625000000000003E-2</v>
      </c>
      <c r="K1328" s="50">
        <v>1</v>
      </c>
      <c r="L1328" s="50">
        <v>1</v>
      </c>
      <c r="M1328" s="50">
        <f t="shared" si="199"/>
        <v>1</v>
      </c>
      <c r="P1328" s="109">
        <v>0</v>
      </c>
      <c r="S1328" s="32">
        <f t="shared" si="201"/>
        <v>0</v>
      </c>
      <c r="T1328" s="40">
        <f t="shared" si="202"/>
        <v>0</v>
      </c>
      <c r="U1328" s="41">
        <f t="shared" si="203"/>
        <v>0</v>
      </c>
    </row>
    <row r="1329" spans="3:21" ht="14.25">
      <c r="C1329" s="50">
        <v>9858</v>
      </c>
      <c r="D1329" s="178"/>
      <c r="F1329" s="97" t="s">
        <v>75</v>
      </c>
      <c r="G1329" s="97" t="s">
        <v>88</v>
      </c>
      <c r="H1329" s="50">
        <v>0.16</v>
      </c>
      <c r="I1329" s="43" t="s">
        <v>62</v>
      </c>
      <c r="J1329" s="101">
        <f>H1329/K1331</f>
        <v>1.6E-2</v>
      </c>
      <c r="K1329" s="50">
        <v>1</v>
      </c>
      <c r="L1329" s="50">
        <v>16</v>
      </c>
      <c r="M1329" s="50">
        <f t="shared" si="199"/>
        <v>16</v>
      </c>
      <c r="P1329" s="109">
        <v>0</v>
      </c>
      <c r="S1329" s="32">
        <f t="shared" si="201"/>
        <v>0</v>
      </c>
      <c r="T1329" s="40">
        <f t="shared" si="202"/>
        <v>0</v>
      </c>
      <c r="U1329" s="41">
        <f t="shared" si="203"/>
        <v>0</v>
      </c>
    </row>
    <row r="1330" spans="3:21" ht="14.25">
      <c r="C1330" s="50">
        <v>9858</v>
      </c>
      <c r="D1330" s="178"/>
      <c r="F1330" s="97" t="s">
        <v>75</v>
      </c>
      <c r="G1330" s="97" t="s">
        <v>1868</v>
      </c>
      <c r="H1330" s="50">
        <v>0.15</v>
      </c>
      <c r="I1330" s="43" t="s">
        <v>24</v>
      </c>
      <c r="J1330" s="101">
        <f>H1330/K1331</f>
        <v>1.4999999999999999E-2</v>
      </c>
      <c r="K1330" s="50">
        <v>1</v>
      </c>
      <c r="L1330" s="50">
        <v>16</v>
      </c>
      <c r="M1330" s="50">
        <f t="shared" si="199"/>
        <v>16</v>
      </c>
      <c r="P1330" s="109">
        <v>12</v>
      </c>
      <c r="S1330" s="32">
        <f t="shared" si="201"/>
        <v>0</v>
      </c>
      <c r="T1330" s="40">
        <f t="shared" si="202"/>
        <v>0</v>
      </c>
      <c r="U1330" s="41">
        <f t="shared" si="203"/>
        <v>12</v>
      </c>
    </row>
    <row r="1331" spans="3:21" ht="14.25">
      <c r="C1331" s="50">
        <v>9858</v>
      </c>
      <c r="D1331" s="178"/>
      <c r="F1331" s="97" t="s">
        <v>75</v>
      </c>
      <c r="G1331" s="97" t="s">
        <v>1869</v>
      </c>
      <c r="H1331" s="50">
        <v>0.115</v>
      </c>
      <c r="I1331" s="43" t="s">
        <v>27</v>
      </c>
      <c r="J1331" s="101">
        <f t="shared" ref="J1331:J1336" si="206">H1331</f>
        <v>0.115</v>
      </c>
      <c r="K1331" s="50">
        <v>10</v>
      </c>
      <c r="L1331" s="50">
        <v>16</v>
      </c>
      <c r="M1331" s="50">
        <f t="shared" ref="M1331:M1394" si="207">K1331*L1331</f>
        <v>160</v>
      </c>
      <c r="P1331" s="109">
        <v>200</v>
      </c>
      <c r="S1331" s="32">
        <f t="shared" si="201"/>
        <v>0</v>
      </c>
      <c r="T1331" s="40">
        <f t="shared" si="202"/>
        <v>0</v>
      </c>
      <c r="U1331" s="41">
        <f t="shared" si="203"/>
        <v>200</v>
      </c>
    </row>
    <row r="1332" spans="3:21" ht="14.25">
      <c r="C1332" s="50">
        <v>3860</v>
      </c>
      <c r="D1332" s="169" t="s">
        <v>1870</v>
      </c>
      <c r="F1332" s="97" t="s">
        <v>1871</v>
      </c>
      <c r="G1332" s="97" t="s">
        <v>1872</v>
      </c>
      <c r="H1332" s="50">
        <v>7.32</v>
      </c>
      <c r="I1332" s="43" t="s">
        <v>24</v>
      </c>
      <c r="J1332" s="101">
        <f>H1332/M1334</f>
        <v>9.1499999999999998E-2</v>
      </c>
      <c r="K1332" s="50">
        <v>1</v>
      </c>
      <c r="L1332" s="50">
        <v>1</v>
      </c>
      <c r="M1332" s="50">
        <f t="shared" si="207"/>
        <v>1</v>
      </c>
      <c r="P1332" s="109">
        <v>300</v>
      </c>
      <c r="S1332" s="32">
        <f t="shared" si="201"/>
        <v>0</v>
      </c>
      <c r="T1332" s="40">
        <f t="shared" si="202"/>
        <v>0</v>
      </c>
      <c r="U1332" s="41">
        <f t="shared" si="203"/>
        <v>300</v>
      </c>
    </row>
    <row r="1333" spans="3:21" ht="14.25">
      <c r="C1333" s="50">
        <v>3860</v>
      </c>
      <c r="D1333" s="167"/>
      <c r="F1333" s="97" t="s">
        <v>1871</v>
      </c>
      <c r="G1333" s="97" t="s">
        <v>1873</v>
      </c>
      <c r="H1333" s="50">
        <v>0.255</v>
      </c>
      <c r="I1333" s="43" t="s">
        <v>62</v>
      </c>
      <c r="J1333" s="101">
        <f>H1333/K1334</f>
        <v>2.5500000000000002E-2</v>
      </c>
      <c r="K1333" s="50">
        <v>1</v>
      </c>
      <c r="L1333" s="50">
        <v>8</v>
      </c>
      <c r="M1333" s="50">
        <f t="shared" si="207"/>
        <v>8</v>
      </c>
      <c r="P1333" s="109">
        <v>1940</v>
      </c>
      <c r="S1333" s="32">
        <f t="shared" si="201"/>
        <v>0</v>
      </c>
      <c r="T1333" s="40">
        <f t="shared" si="202"/>
        <v>0</v>
      </c>
      <c r="U1333" s="41">
        <f t="shared" si="203"/>
        <v>1940</v>
      </c>
    </row>
    <row r="1334" spans="3:21" ht="14.25">
      <c r="C1334" s="50">
        <v>3860</v>
      </c>
      <c r="D1334" s="167"/>
      <c r="F1334" s="97" t="s">
        <v>1871</v>
      </c>
      <c r="G1334" s="97" t="s">
        <v>1874</v>
      </c>
      <c r="H1334" s="50">
        <v>0.12</v>
      </c>
      <c r="I1334" s="43" t="s">
        <v>27</v>
      </c>
      <c r="J1334" s="101">
        <f t="shared" si="206"/>
        <v>0.12</v>
      </c>
      <c r="K1334" s="50">
        <v>10</v>
      </c>
      <c r="L1334" s="50">
        <v>8</v>
      </c>
      <c r="M1334" s="50">
        <f t="shared" si="207"/>
        <v>80</v>
      </c>
      <c r="P1334" s="109">
        <v>21800</v>
      </c>
      <c r="S1334" s="32">
        <f t="shared" si="201"/>
        <v>0</v>
      </c>
      <c r="T1334" s="40">
        <f t="shared" si="202"/>
        <v>0</v>
      </c>
      <c r="U1334" s="41">
        <f t="shared" si="203"/>
        <v>21800</v>
      </c>
    </row>
    <row r="1335" spans="3:21" ht="14.25">
      <c r="C1335" s="50">
        <v>3860</v>
      </c>
      <c r="D1335" s="167"/>
      <c r="F1335" s="97" t="s">
        <v>1871</v>
      </c>
      <c r="G1335" s="97" t="s">
        <v>1875</v>
      </c>
      <c r="H1335" s="50">
        <v>5.8999999999999997E-2</v>
      </c>
      <c r="I1335" s="43" t="s">
        <v>1826</v>
      </c>
      <c r="J1335" s="101">
        <f>H1335*6</f>
        <v>0.35399999999999998</v>
      </c>
      <c r="K1335" s="50">
        <v>10</v>
      </c>
      <c r="L1335" s="50">
        <v>8</v>
      </c>
      <c r="M1335" s="50">
        <f t="shared" si="207"/>
        <v>80</v>
      </c>
      <c r="P1335" s="109">
        <v>0</v>
      </c>
      <c r="S1335" s="32">
        <f t="shared" si="201"/>
        <v>0</v>
      </c>
      <c r="T1335" s="40">
        <f t="shared" si="202"/>
        <v>0</v>
      </c>
      <c r="U1335" s="41">
        <f t="shared" si="203"/>
        <v>0</v>
      </c>
    </row>
    <row r="1336" spans="3:21" ht="14.25">
      <c r="C1336" s="50">
        <v>3860</v>
      </c>
      <c r="D1336" s="168"/>
      <c r="F1336" s="97" t="s">
        <v>1871</v>
      </c>
      <c r="G1336" s="97" t="s">
        <v>1876</v>
      </c>
      <c r="H1336" s="50">
        <v>1.35</v>
      </c>
      <c r="I1336" s="43" t="s">
        <v>1877</v>
      </c>
      <c r="J1336" s="101">
        <f t="shared" si="206"/>
        <v>1.35</v>
      </c>
      <c r="K1336" s="50">
        <v>10</v>
      </c>
      <c r="L1336" s="50">
        <v>8</v>
      </c>
      <c r="M1336" s="50">
        <f t="shared" si="207"/>
        <v>80</v>
      </c>
      <c r="P1336" s="109">
        <v>0</v>
      </c>
      <c r="S1336" s="32">
        <f t="shared" si="201"/>
        <v>0</v>
      </c>
      <c r="T1336" s="40">
        <f t="shared" si="202"/>
        <v>0</v>
      </c>
      <c r="U1336" s="41">
        <f t="shared" si="203"/>
        <v>0</v>
      </c>
    </row>
    <row r="1337" spans="3:21" ht="14.25">
      <c r="C1337" s="50">
        <v>4058</v>
      </c>
      <c r="D1337" s="169" t="s">
        <v>1878</v>
      </c>
      <c r="F1337" s="97" t="s">
        <v>1879</v>
      </c>
      <c r="G1337" s="97" t="s">
        <v>1880</v>
      </c>
      <c r="H1337" s="50">
        <v>7.32</v>
      </c>
      <c r="I1337" s="43" t="s">
        <v>24</v>
      </c>
      <c r="J1337" s="101">
        <f>H1337/M1339</f>
        <v>9.1499999999999998E-2</v>
      </c>
      <c r="K1337" s="50">
        <v>1</v>
      </c>
      <c r="L1337" s="50">
        <v>1</v>
      </c>
      <c r="M1337" s="50">
        <f t="shared" si="207"/>
        <v>1</v>
      </c>
      <c r="P1337" s="109">
        <v>0</v>
      </c>
      <c r="S1337" s="32">
        <f t="shared" si="201"/>
        <v>0</v>
      </c>
      <c r="T1337" s="40">
        <f t="shared" si="202"/>
        <v>0</v>
      </c>
      <c r="U1337" s="41">
        <f t="shared" si="203"/>
        <v>0</v>
      </c>
    </row>
    <row r="1338" spans="3:21" ht="14.25">
      <c r="C1338" s="50">
        <v>4058</v>
      </c>
      <c r="D1338" s="167"/>
      <c r="F1338" s="97" t="s">
        <v>1879</v>
      </c>
      <c r="G1338" s="97" t="s">
        <v>1873</v>
      </c>
      <c r="H1338" s="50">
        <v>0.255</v>
      </c>
      <c r="I1338" s="43" t="s">
        <v>62</v>
      </c>
      <c r="J1338" s="101">
        <f>H1338/K1339</f>
        <v>2.5500000000000002E-2</v>
      </c>
      <c r="K1338" s="50">
        <v>1</v>
      </c>
      <c r="L1338" s="50">
        <v>8</v>
      </c>
      <c r="M1338" s="50">
        <f t="shared" si="207"/>
        <v>8</v>
      </c>
      <c r="P1338" s="109">
        <v>2950</v>
      </c>
      <c r="S1338" s="32">
        <f t="shared" si="201"/>
        <v>0</v>
      </c>
      <c r="T1338" s="40">
        <f t="shared" si="202"/>
        <v>0</v>
      </c>
      <c r="U1338" s="41">
        <f t="shared" si="203"/>
        <v>2950</v>
      </c>
    </row>
    <row r="1339" spans="3:21" ht="14.25">
      <c r="C1339" s="50">
        <v>4058</v>
      </c>
      <c r="D1339" s="167"/>
      <c r="F1339" s="97" t="s">
        <v>1879</v>
      </c>
      <c r="G1339" s="97" t="s">
        <v>1881</v>
      </c>
      <c r="H1339" s="50">
        <v>5.8999999999999997E-2</v>
      </c>
      <c r="I1339" s="43" t="s">
        <v>1826</v>
      </c>
      <c r="J1339" s="101">
        <f>H1339*6</f>
        <v>0.35399999999999998</v>
      </c>
      <c r="K1339" s="50">
        <v>10</v>
      </c>
      <c r="L1339" s="50">
        <v>8</v>
      </c>
      <c r="M1339" s="50">
        <f t="shared" si="207"/>
        <v>80</v>
      </c>
      <c r="P1339" s="109">
        <v>0</v>
      </c>
      <c r="S1339" s="32">
        <f t="shared" si="201"/>
        <v>0</v>
      </c>
      <c r="T1339" s="40">
        <f t="shared" si="202"/>
        <v>0</v>
      </c>
      <c r="U1339" s="41">
        <f t="shared" si="203"/>
        <v>0</v>
      </c>
    </row>
    <row r="1340" spans="3:21" ht="14.25">
      <c r="C1340" s="50">
        <v>4058</v>
      </c>
      <c r="D1340" s="167"/>
      <c r="F1340" s="97" t="s">
        <v>1879</v>
      </c>
      <c r="G1340" s="97" t="s">
        <v>1882</v>
      </c>
      <c r="H1340" s="50">
        <v>0.12</v>
      </c>
      <c r="I1340" s="43" t="s">
        <v>27</v>
      </c>
      <c r="J1340" s="101">
        <f t="shared" ref="J1340:J1343" si="208">H1340</f>
        <v>0.12</v>
      </c>
      <c r="K1340" s="50">
        <v>10</v>
      </c>
      <c r="L1340" s="50">
        <v>8</v>
      </c>
      <c r="M1340" s="50">
        <f t="shared" si="207"/>
        <v>80</v>
      </c>
      <c r="P1340" s="109">
        <v>30560</v>
      </c>
      <c r="S1340" s="32">
        <f t="shared" si="201"/>
        <v>0</v>
      </c>
      <c r="T1340" s="40">
        <f t="shared" si="202"/>
        <v>0</v>
      </c>
      <c r="U1340" s="41">
        <f t="shared" si="203"/>
        <v>30560</v>
      </c>
    </row>
    <row r="1341" spans="3:21" ht="14.25">
      <c r="C1341" s="50">
        <v>4058</v>
      </c>
      <c r="D1341" s="168"/>
      <c r="F1341" s="97" t="s">
        <v>1879</v>
      </c>
      <c r="G1341" s="97" t="s">
        <v>1883</v>
      </c>
      <c r="H1341" s="50">
        <v>1.35</v>
      </c>
      <c r="I1341" s="43" t="s">
        <v>1884</v>
      </c>
      <c r="J1341" s="101">
        <f t="shared" si="208"/>
        <v>1.35</v>
      </c>
      <c r="K1341" s="50">
        <v>10</v>
      </c>
      <c r="L1341" s="50">
        <v>8</v>
      </c>
      <c r="M1341" s="50">
        <f t="shared" si="207"/>
        <v>80</v>
      </c>
      <c r="P1341" s="109">
        <v>0</v>
      </c>
      <c r="S1341" s="32">
        <f t="shared" si="201"/>
        <v>0</v>
      </c>
      <c r="T1341" s="40">
        <f t="shared" si="202"/>
        <v>0</v>
      </c>
      <c r="U1341" s="41">
        <f t="shared" si="203"/>
        <v>0</v>
      </c>
    </row>
    <row r="1342" spans="3:21" ht="14.25">
      <c r="C1342" s="50">
        <v>3009</v>
      </c>
      <c r="D1342" s="166">
        <v>4978446603009</v>
      </c>
      <c r="F1342" s="97" t="s">
        <v>1885</v>
      </c>
      <c r="G1342" s="97" t="s">
        <v>1886</v>
      </c>
      <c r="H1342" s="50">
        <v>7.92</v>
      </c>
      <c r="I1342" s="43" t="s">
        <v>24</v>
      </c>
      <c r="J1342" s="101">
        <f>H1342/M1343</f>
        <v>3.9599999999999996E-2</v>
      </c>
      <c r="K1342" s="50">
        <v>1</v>
      </c>
      <c r="L1342" s="50">
        <v>1</v>
      </c>
      <c r="M1342" s="50">
        <f t="shared" si="207"/>
        <v>1</v>
      </c>
      <c r="P1342" s="109">
        <v>0</v>
      </c>
      <c r="S1342" s="32">
        <f t="shared" si="201"/>
        <v>0</v>
      </c>
      <c r="T1342" s="40">
        <f t="shared" si="202"/>
        <v>0</v>
      </c>
      <c r="U1342" s="41">
        <f t="shared" si="203"/>
        <v>0</v>
      </c>
    </row>
    <row r="1343" spans="3:21" ht="14.25">
      <c r="C1343" s="50">
        <v>3009</v>
      </c>
      <c r="D1343" s="167"/>
      <c r="F1343" s="97" t="s">
        <v>1885</v>
      </c>
      <c r="G1343" s="97" t="s">
        <v>1887</v>
      </c>
      <c r="H1343" s="50">
        <v>0.1</v>
      </c>
      <c r="I1343" s="43" t="s">
        <v>62</v>
      </c>
      <c r="J1343" s="101">
        <f t="shared" si="208"/>
        <v>0.1</v>
      </c>
      <c r="K1343" s="50">
        <v>10</v>
      </c>
      <c r="L1343" s="50">
        <v>20</v>
      </c>
      <c r="M1343" s="50">
        <f t="shared" si="207"/>
        <v>200</v>
      </c>
      <c r="P1343" s="109">
        <v>22400</v>
      </c>
      <c r="S1343" s="32">
        <f t="shared" si="201"/>
        <v>0</v>
      </c>
      <c r="T1343" s="40">
        <f t="shared" si="202"/>
        <v>0</v>
      </c>
      <c r="U1343" s="41">
        <f t="shared" si="203"/>
        <v>22400</v>
      </c>
    </row>
    <row r="1344" spans="3:21" ht="14.25">
      <c r="C1344" s="50">
        <v>3009</v>
      </c>
      <c r="D1344" s="167"/>
      <c r="F1344" s="97" t="s">
        <v>1885</v>
      </c>
      <c r="G1344" s="97" t="s">
        <v>1888</v>
      </c>
      <c r="H1344" s="50">
        <v>1.08</v>
      </c>
      <c r="I1344" s="43" t="s">
        <v>24</v>
      </c>
      <c r="J1344" s="101">
        <f>H1344/K1345</f>
        <v>0.10800000000000001</v>
      </c>
      <c r="K1344" s="50">
        <v>1</v>
      </c>
      <c r="L1344" s="50">
        <v>20</v>
      </c>
      <c r="M1344" s="50">
        <f t="shared" si="207"/>
        <v>20</v>
      </c>
      <c r="P1344" s="109">
        <v>5</v>
      </c>
      <c r="S1344" s="32">
        <f t="shared" si="201"/>
        <v>0</v>
      </c>
      <c r="T1344" s="40">
        <f t="shared" si="202"/>
        <v>0</v>
      </c>
      <c r="U1344" s="41">
        <f t="shared" si="203"/>
        <v>5</v>
      </c>
    </row>
    <row r="1345" spans="3:21" ht="14.25">
      <c r="C1345" s="50">
        <v>3009</v>
      </c>
      <c r="D1345" s="167"/>
      <c r="F1345" s="97" t="s">
        <v>1885</v>
      </c>
      <c r="G1345" s="97" t="s">
        <v>1889</v>
      </c>
      <c r="H1345" s="50">
        <v>0.185</v>
      </c>
      <c r="I1345" s="43" t="s">
        <v>295</v>
      </c>
      <c r="J1345" s="101">
        <f>H1345</f>
        <v>0.185</v>
      </c>
      <c r="K1345" s="50">
        <v>10</v>
      </c>
      <c r="L1345" s="50">
        <v>20</v>
      </c>
      <c r="M1345" s="50">
        <f t="shared" si="207"/>
        <v>200</v>
      </c>
      <c r="P1345" s="109">
        <v>0</v>
      </c>
      <c r="S1345" s="32">
        <f t="shared" si="201"/>
        <v>0</v>
      </c>
      <c r="T1345" s="40">
        <f t="shared" si="202"/>
        <v>0</v>
      </c>
      <c r="U1345" s="41">
        <f t="shared" si="203"/>
        <v>0</v>
      </c>
    </row>
    <row r="1346" spans="3:21" ht="14.25">
      <c r="C1346" s="50">
        <v>3009</v>
      </c>
      <c r="D1346" s="167"/>
      <c r="F1346" s="97" t="s">
        <v>1885</v>
      </c>
      <c r="G1346" s="97" t="s">
        <v>1890</v>
      </c>
      <c r="K1346" s="50">
        <v>10</v>
      </c>
      <c r="L1346" s="50">
        <v>20</v>
      </c>
      <c r="M1346" s="50">
        <f t="shared" si="207"/>
        <v>200</v>
      </c>
      <c r="P1346" s="109">
        <v>0</v>
      </c>
      <c r="S1346" s="32">
        <f t="shared" si="201"/>
        <v>0</v>
      </c>
      <c r="T1346" s="40">
        <f t="shared" si="202"/>
        <v>0</v>
      </c>
      <c r="U1346" s="41">
        <f t="shared" si="203"/>
        <v>0</v>
      </c>
    </row>
    <row r="1347" spans="3:21" ht="14.25">
      <c r="C1347" s="50">
        <v>6249</v>
      </c>
      <c r="D1347" s="169" t="s">
        <v>1891</v>
      </c>
      <c r="F1347" s="97" t="s">
        <v>1892</v>
      </c>
      <c r="G1347" s="97" t="s">
        <v>1893</v>
      </c>
      <c r="H1347" s="50">
        <v>9.1300000000000008</v>
      </c>
      <c r="I1347" s="43" t="s">
        <v>24</v>
      </c>
      <c r="J1347" s="101">
        <f>H1347/M1349</f>
        <v>0.76083333333333336</v>
      </c>
      <c r="K1347" s="50">
        <v>1</v>
      </c>
      <c r="L1347" s="50">
        <v>1</v>
      </c>
      <c r="M1347" s="50">
        <f t="shared" si="207"/>
        <v>1</v>
      </c>
      <c r="P1347" s="109">
        <v>108</v>
      </c>
      <c r="S1347" s="32">
        <f t="shared" ref="S1347:S1410" si="209">SUM(W1347:BC1347)</f>
        <v>0</v>
      </c>
      <c r="T1347" s="40">
        <f t="shared" ref="T1347:T1410" si="210">SUM(BE1347:HT1347)</f>
        <v>0</v>
      </c>
      <c r="U1347" s="41">
        <f t="shared" ref="U1347:U1410" si="211">P1347+R1347+S1347-T1347-BD1347-Q1347</f>
        <v>108</v>
      </c>
    </row>
    <row r="1348" spans="3:21" ht="14.25">
      <c r="C1348" s="50">
        <v>6249</v>
      </c>
      <c r="D1348" s="167"/>
      <c r="F1348" s="97" t="s">
        <v>1892</v>
      </c>
      <c r="G1348" s="97" t="s">
        <v>1894</v>
      </c>
      <c r="H1348" s="50">
        <v>0.25</v>
      </c>
      <c r="I1348" s="43" t="s">
        <v>62</v>
      </c>
      <c r="J1348" s="101">
        <f>H1348/K1350</f>
        <v>2.5000000000000001E-2</v>
      </c>
      <c r="K1348" s="50">
        <v>1</v>
      </c>
      <c r="L1348" s="50">
        <v>12</v>
      </c>
      <c r="M1348" s="50">
        <f t="shared" si="207"/>
        <v>12</v>
      </c>
      <c r="P1348" s="109">
        <v>0</v>
      </c>
      <c r="S1348" s="32">
        <f t="shared" si="209"/>
        <v>0</v>
      </c>
      <c r="T1348" s="40">
        <f t="shared" si="210"/>
        <v>0</v>
      </c>
      <c r="U1348" s="41">
        <f t="shared" si="211"/>
        <v>0</v>
      </c>
    </row>
    <row r="1349" spans="3:21" ht="14.25">
      <c r="C1349" s="50">
        <v>6249</v>
      </c>
      <c r="D1349" s="167"/>
      <c r="F1349" s="97" t="s">
        <v>1892</v>
      </c>
      <c r="G1349" s="97" t="s">
        <v>1895</v>
      </c>
      <c r="H1349" s="50">
        <v>3.5000000000000003E-2</v>
      </c>
      <c r="I1349" s="43" t="s">
        <v>24</v>
      </c>
      <c r="J1349" s="101">
        <f>H1349/K1350</f>
        <v>3.5000000000000005E-3</v>
      </c>
      <c r="K1349" s="50">
        <v>1</v>
      </c>
      <c r="L1349" s="50">
        <v>12</v>
      </c>
      <c r="M1349" s="50">
        <f t="shared" si="207"/>
        <v>12</v>
      </c>
      <c r="P1349" s="109">
        <v>1296</v>
      </c>
      <c r="S1349" s="32">
        <f t="shared" si="209"/>
        <v>0</v>
      </c>
      <c r="T1349" s="40">
        <f t="shared" si="210"/>
        <v>0</v>
      </c>
      <c r="U1349" s="41">
        <f t="shared" si="211"/>
        <v>1296</v>
      </c>
    </row>
    <row r="1350" spans="3:21" ht="14.25">
      <c r="C1350" s="50">
        <v>6249</v>
      </c>
      <c r="D1350" s="167"/>
      <c r="F1350" s="97" t="s">
        <v>1892</v>
      </c>
      <c r="G1350" s="97" t="s">
        <v>1896</v>
      </c>
      <c r="H1350" s="50">
        <v>0.09</v>
      </c>
      <c r="I1350" s="43" t="s">
        <v>493</v>
      </c>
      <c r="J1350" s="101">
        <f t="shared" ref="J1350:J1352" si="212">H1350</f>
        <v>0.09</v>
      </c>
      <c r="K1350" s="50">
        <v>10</v>
      </c>
      <c r="L1350" s="50">
        <v>12</v>
      </c>
      <c r="M1350" s="50">
        <f t="shared" si="207"/>
        <v>120</v>
      </c>
      <c r="P1350" s="109">
        <v>12940</v>
      </c>
      <c r="S1350" s="32">
        <f t="shared" si="209"/>
        <v>0</v>
      </c>
      <c r="T1350" s="40">
        <f t="shared" si="210"/>
        <v>0</v>
      </c>
      <c r="U1350" s="41">
        <f t="shared" si="211"/>
        <v>12940</v>
      </c>
    </row>
    <row r="1351" spans="3:21" ht="14.25">
      <c r="C1351" s="50">
        <v>6249</v>
      </c>
      <c r="D1351" s="167"/>
      <c r="F1351" s="97" t="s">
        <v>1892</v>
      </c>
      <c r="G1351" s="97" t="s">
        <v>1897</v>
      </c>
      <c r="H1351" s="50">
        <v>0.17699999999999999</v>
      </c>
      <c r="I1351" s="43" t="s">
        <v>1826</v>
      </c>
      <c r="J1351" s="101">
        <f t="shared" si="212"/>
        <v>0.17699999999999999</v>
      </c>
      <c r="K1351" s="50">
        <v>10</v>
      </c>
      <c r="L1351" s="50">
        <v>12</v>
      </c>
      <c r="M1351" s="50">
        <f t="shared" si="207"/>
        <v>120</v>
      </c>
      <c r="P1351" s="109">
        <v>0</v>
      </c>
      <c r="S1351" s="32">
        <f t="shared" si="209"/>
        <v>0</v>
      </c>
      <c r="T1351" s="40">
        <f t="shared" si="210"/>
        <v>0</v>
      </c>
      <c r="U1351" s="41">
        <f t="shared" si="211"/>
        <v>0</v>
      </c>
    </row>
    <row r="1352" spans="3:21" ht="14.25">
      <c r="C1352" s="50">
        <v>6249</v>
      </c>
      <c r="D1352" s="167"/>
      <c r="F1352" s="97" t="s">
        <v>1892</v>
      </c>
      <c r="G1352" s="97" t="s">
        <v>1898</v>
      </c>
      <c r="H1352" s="50">
        <v>0.67500000000000004</v>
      </c>
      <c r="I1352" s="43" t="s">
        <v>1899</v>
      </c>
      <c r="J1352" s="101">
        <f t="shared" si="212"/>
        <v>0.67500000000000004</v>
      </c>
      <c r="K1352" s="50">
        <v>10</v>
      </c>
      <c r="L1352" s="50">
        <v>12</v>
      </c>
      <c r="M1352" s="50">
        <f t="shared" si="207"/>
        <v>120</v>
      </c>
      <c r="P1352" s="109">
        <v>0</v>
      </c>
      <c r="S1352" s="32">
        <f t="shared" si="209"/>
        <v>0</v>
      </c>
      <c r="T1352" s="40">
        <f t="shared" si="210"/>
        <v>0</v>
      </c>
      <c r="U1352" s="41">
        <f t="shared" si="211"/>
        <v>0</v>
      </c>
    </row>
    <row r="1353" spans="3:21" ht="14.25">
      <c r="C1353" s="50">
        <v>1891</v>
      </c>
      <c r="D1353" s="169" t="s">
        <v>1900</v>
      </c>
      <c r="F1353" s="97" t="s">
        <v>1901</v>
      </c>
      <c r="G1353" s="97" t="s">
        <v>1902</v>
      </c>
      <c r="H1353" s="50">
        <v>9.32</v>
      </c>
      <c r="I1353" s="43" t="s">
        <v>24</v>
      </c>
      <c r="J1353" s="101">
        <f>H1353/M1356</f>
        <v>7.7666666666666676E-2</v>
      </c>
      <c r="K1353" s="50">
        <v>1</v>
      </c>
      <c r="L1353" s="50">
        <v>1</v>
      </c>
      <c r="M1353" s="50">
        <f t="shared" si="207"/>
        <v>1</v>
      </c>
      <c r="P1353" s="109">
        <v>0</v>
      </c>
      <c r="S1353" s="32">
        <f t="shared" si="209"/>
        <v>0</v>
      </c>
      <c r="T1353" s="40">
        <f t="shared" si="210"/>
        <v>0</v>
      </c>
      <c r="U1353" s="41">
        <f t="shared" si="211"/>
        <v>0</v>
      </c>
    </row>
    <row r="1354" spans="3:21" ht="14.25">
      <c r="C1354" s="50">
        <v>1891</v>
      </c>
      <c r="D1354" s="167"/>
      <c r="F1354" s="97" t="s">
        <v>1901</v>
      </c>
      <c r="G1354" s="97" t="s">
        <v>1903</v>
      </c>
      <c r="H1354" s="50">
        <v>0.215</v>
      </c>
      <c r="I1354" s="43" t="s">
        <v>62</v>
      </c>
      <c r="J1354" s="101">
        <f>H1354/K1356</f>
        <v>2.1499999999999998E-2</v>
      </c>
      <c r="K1354" s="50">
        <v>1</v>
      </c>
      <c r="L1354" s="50">
        <v>12</v>
      </c>
      <c r="M1354" s="50">
        <f t="shared" si="207"/>
        <v>12</v>
      </c>
      <c r="P1354" s="109">
        <v>48</v>
      </c>
      <c r="S1354" s="32">
        <f t="shared" si="209"/>
        <v>0</v>
      </c>
      <c r="T1354" s="40">
        <f t="shared" si="210"/>
        <v>0</v>
      </c>
      <c r="U1354" s="41">
        <f t="shared" si="211"/>
        <v>48</v>
      </c>
    </row>
    <row r="1355" spans="3:21" ht="14.25">
      <c r="C1355" s="50">
        <v>1891</v>
      </c>
      <c r="D1355" s="167"/>
      <c r="F1355" s="97" t="s">
        <v>1901</v>
      </c>
      <c r="G1355" s="97" t="s">
        <v>1904</v>
      </c>
      <c r="H1355" s="50">
        <v>3.5000000000000003E-2</v>
      </c>
      <c r="I1355" s="43" t="s">
        <v>24</v>
      </c>
      <c r="J1355" s="101">
        <f>H1355/K1356</f>
        <v>3.5000000000000005E-3</v>
      </c>
      <c r="K1355" s="50">
        <v>1</v>
      </c>
      <c r="L1355" s="50">
        <v>12</v>
      </c>
      <c r="M1355" s="50">
        <f t="shared" si="207"/>
        <v>12</v>
      </c>
      <c r="P1355" s="109">
        <v>48</v>
      </c>
      <c r="S1355" s="32">
        <f t="shared" si="209"/>
        <v>0</v>
      </c>
      <c r="T1355" s="40">
        <f t="shared" si="210"/>
        <v>0</v>
      </c>
      <c r="U1355" s="41">
        <f t="shared" si="211"/>
        <v>48</v>
      </c>
    </row>
    <row r="1356" spans="3:21" ht="14.25">
      <c r="C1356" s="50">
        <v>1891</v>
      </c>
      <c r="D1356" s="167"/>
      <c r="F1356" s="97" t="s">
        <v>1901</v>
      </c>
      <c r="G1356" s="97" t="s">
        <v>1905</v>
      </c>
      <c r="H1356" s="50">
        <v>0.1</v>
      </c>
      <c r="I1356" s="43" t="s">
        <v>62</v>
      </c>
      <c r="J1356" s="101">
        <f>H1356</f>
        <v>0.1</v>
      </c>
      <c r="K1356" s="50">
        <v>10</v>
      </c>
      <c r="L1356" s="50">
        <v>12</v>
      </c>
      <c r="M1356" s="50">
        <f t="shared" si="207"/>
        <v>120</v>
      </c>
      <c r="P1356" s="109">
        <v>480</v>
      </c>
      <c r="S1356" s="32">
        <f t="shared" si="209"/>
        <v>0</v>
      </c>
      <c r="T1356" s="40">
        <f t="shared" si="210"/>
        <v>0</v>
      </c>
      <c r="U1356" s="41">
        <f t="shared" si="211"/>
        <v>480</v>
      </c>
    </row>
    <row r="1357" spans="3:21" ht="14.25">
      <c r="C1357" s="50">
        <v>1891</v>
      </c>
      <c r="D1357" s="168"/>
      <c r="F1357" s="97" t="s">
        <v>1901</v>
      </c>
      <c r="G1357" s="97" t="s">
        <v>1906</v>
      </c>
      <c r="K1357" s="50">
        <v>10</v>
      </c>
      <c r="L1357" s="50">
        <v>12</v>
      </c>
      <c r="M1357" s="50">
        <f t="shared" si="207"/>
        <v>120</v>
      </c>
      <c r="P1357" s="109">
        <v>0</v>
      </c>
      <c r="S1357" s="32">
        <f t="shared" si="209"/>
        <v>0</v>
      </c>
      <c r="T1357" s="40">
        <f t="shared" si="210"/>
        <v>0</v>
      </c>
      <c r="U1357" s="41">
        <f t="shared" si="211"/>
        <v>0</v>
      </c>
    </row>
    <row r="1358" spans="3:21" ht="14.25">
      <c r="C1358" s="50">
        <v>4115</v>
      </c>
      <c r="D1358" s="169" t="s">
        <v>1907</v>
      </c>
      <c r="F1358" s="97" t="s">
        <v>1908</v>
      </c>
      <c r="G1358" s="97" t="s">
        <v>1909</v>
      </c>
      <c r="H1358" s="50">
        <v>7.87</v>
      </c>
      <c r="I1358" s="43" t="s">
        <v>24</v>
      </c>
      <c r="J1358" s="101">
        <f>H1358/M1361</f>
        <v>5.2466666666666668E-2</v>
      </c>
      <c r="K1358" s="50">
        <v>1</v>
      </c>
      <c r="L1358" s="50">
        <v>1</v>
      </c>
      <c r="M1358" s="50">
        <f t="shared" si="207"/>
        <v>1</v>
      </c>
      <c r="P1358" s="109">
        <v>0</v>
      </c>
      <c r="S1358" s="32">
        <f t="shared" si="209"/>
        <v>0</v>
      </c>
      <c r="T1358" s="40">
        <f t="shared" si="210"/>
        <v>0</v>
      </c>
      <c r="U1358" s="41">
        <f t="shared" si="211"/>
        <v>0</v>
      </c>
    </row>
    <row r="1359" spans="3:21" ht="14.25">
      <c r="C1359" s="50">
        <v>4115</v>
      </c>
      <c r="D1359" s="167"/>
      <c r="F1359" s="97" t="s">
        <v>1908</v>
      </c>
      <c r="G1359" s="97" t="s">
        <v>1910</v>
      </c>
      <c r="H1359" s="50">
        <v>0.16</v>
      </c>
      <c r="I1359" s="43" t="s">
        <v>62</v>
      </c>
      <c r="J1359" s="101">
        <f>H1359/K1361</f>
        <v>1.6E-2</v>
      </c>
      <c r="K1359" s="50">
        <v>1</v>
      </c>
      <c r="L1359" s="50">
        <v>15</v>
      </c>
      <c r="M1359" s="50">
        <f t="shared" si="207"/>
        <v>15</v>
      </c>
      <c r="P1359" s="109">
        <v>0</v>
      </c>
      <c r="S1359" s="32">
        <f t="shared" si="209"/>
        <v>0</v>
      </c>
      <c r="T1359" s="40">
        <f t="shared" si="210"/>
        <v>0</v>
      </c>
      <c r="U1359" s="41">
        <f t="shared" si="211"/>
        <v>0</v>
      </c>
    </row>
    <row r="1360" spans="3:21" ht="14.25">
      <c r="C1360" s="50">
        <v>4115</v>
      </c>
      <c r="D1360" s="167"/>
      <c r="F1360" s="97" t="s">
        <v>1908</v>
      </c>
      <c r="G1360" s="97" t="s">
        <v>1911</v>
      </c>
      <c r="H1360" s="50">
        <v>3.5000000000000003E-2</v>
      </c>
      <c r="I1360" s="43" t="s">
        <v>24</v>
      </c>
      <c r="J1360" s="101">
        <f>H1360/K1361</f>
        <v>3.5000000000000005E-3</v>
      </c>
      <c r="K1360" s="50">
        <v>1</v>
      </c>
      <c r="L1360" s="50">
        <v>15</v>
      </c>
      <c r="M1360" s="50">
        <f t="shared" si="207"/>
        <v>15</v>
      </c>
      <c r="P1360" s="109">
        <v>0</v>
      </c>
      <c r="S1360" s="32">
        <f t="shared" si="209"/>
        <v>0</v>
      </c>
      <c r="T1360" s="40">
        <f t="shared" si="210"/>
        <v>0</v>
      </c>
      <c r="U1360" s="41">
        <f t="shared" si="211"/>
        <v>0</v>
      </c>
    </row>
    <row r="1361" spans="2:21" ht="14.25">
      <c r="C1361" s="50">
        <v>4115</v>
      </c>
      <c r="D1361" s="167"/>
      <c r="F1361" s="97" t="s">
        <v>1908</v>
      </c>
      <c r="G1361" s="97" t="s">
        <v>1912</v>
      </c>
      <c r="H1361" s="50">
        <v>0.115</v>
      </c>
      <c r="I1361" s="43" t="s">
        <v>27</v>
      </c>
      <c r="J1361" s="101">
        <f>H1361</f>
        <v>0.115</v>
      </c>
      <c r="K1361" s="50">
        <v>10</v>
      </c>
      <c r="L1361" s="50">
        <v>15</v>
      </c>
      <c r="M1361" s="50">
        <f t="shared" si="207"/>
        <v>150</v>
      </c>
      <c r="P1361" s="109">
        <v>0</v>
      </c>
      <c r="S1361" s="32">
        <f t="shared" si="209"/>
        <v>0</v>
      </c>
      <c r="T1361" s="40">
        <f t="shared" si="210"/>
        <v>0</v>
      </c>
      <c r="U1361" s="41">
        <f t="shared" si="211"/>
        <v>0</v>
      </c>
    </row>
    <row r="1362" spans="2:21" ht="14.25">
      <c r="C1362" s="50">
        <v>4115</v>
      </c>
      <c r="D1362" s="168"/>
      <c r="F1362" s="97" t="s">
        <v>1908</v>
      </c>
      <c r="G1362" s="97" t="s">
        <v>1913</v>
      </c>
      <c r="K1362" s="50">
        <v>10</v>
      </c>
      <c r="L1362" s="50">
        <v>15</v>
      </c>
      <c r="M1362" s="50">
        <f t="shared" si="207"/>
        <v>150</v>
      </c>
      <c r="P1362" s="109">
        <v>0</v>
      </c>
      <c r="S1362" s="32">
        <f t="shared" si="209"/>
        <v>0</v>
      </c>
      <c r="T1362" s="40">
        <f t="shared" si="210"/>
        <v>0</v>
      </c>
      <c r="U1362" s="41">
        <f t="shared" si="211"/>
        <v>0</v>
      </c>
    </row>
    <row r="1363" spans="2:21" ht="14.25">
      <c r="C1363" s="50">
        <v>4016</v>
      </c>
      <c r="D1363" s="177" t="s">
        <v>1914</v>
      </c>
      <c r="F1363" s="97" t="s">
        <v>1915</v>
      </c>
      <c r="G1363" s="97" t="s">
        <v>1916</v>
      </c>
      <c r="H1363" s="50">
        <v>8.07</v>
      </c>
      <c r="I1363" s="43" t="s">
        <v>24</v>
      </c>
      <c r="J1363" s="101">
        <f>H1363/M1366</f>
        <v>2.69E-2</v>
      </c>
      <c r="K1363" s="50">
        <v>1</v>
      </c>
      <c r="L1363" s="50">
        <v>1</v>
      </c>
      <c r="M1363" s="50">
        <f t="shared" si="207"/>
        <v>1</v>
      </c>
      <c r="P1363" s="109">
        <v>0</v>
      </c>
      <c r="S1363" s="32">
        <f t="shared" si="209"/>
        <v>0</v>
      </c>
      <c r="T1363" s="40">
        <f t="shared" si="210"/>
        <v>0</v>
      </c>
      <c r="U1363" s="41">
        <f t="shared" si="211"/>
        <v>0</v>
      </c>
    </row>
    <row r="1364" spans="2:21" ht="14.25">
      <c r="C1364" s="50">
        <v>4016</v>
      </c>
      <c r="D1364" s="178"/>
      <c r="F1364" s="97" t="s">
        <v>1915</v>
      </c>
      <c r="G1364" s="97" t="s">
        <v>1917</v>
      </c>
      <c r="H1364" s="50">
        <v>0.125</v>
      </c>
      <c r="I1364" s="43" t="s">
        <v>62</v>
      </c>
      <c r="J1364" s="101">
        <f>H1364/K1366</f>
        <v>1.2500000000000001E-2</v>
      </c>
      <c r="K1364" s="50">
        <v>1</v>
      </c>
      <c r="L1364" s="50">
        <v>30</v>
      </c>
      <c r="M1364" s="50">
        <f t="shared" si="207"/>
        <v>30</v>
      </c>
      <c r="P1364" s="109">
        <v>0</v>
      </c>
      <c r="S1364" s="32">
        <f t="shared" si="209"/>
        <v>0</v>
      </c>
      <c r="T1364" s="40">
        <f t="shared" si="210"/>
        <v>0</v>
      </c>
      <c r="U1364" s="41">
        <f t="shared" si="211"/>
        <v>0</v>
      </c>
    </row>
    <row r="1365" spans="2:21" ht="14.25">
      <c r="C1365" s="50">
        <v>4016</v>
      </c>
      <c r="D1365" s="178"/>
      <c r="F1365" s="97" t="s">
        <v>1915</v>
      </c>
      <c r="G1365" s="97" t="s">
        <v>1918</v>
      </c>
      <c r="H1365" s="50">
        <v>3.5000000000000003E-2</v>
      </c>
      <c r="I1365" s="43" t="s">
        <v>24</v>
      </c>
      <c r="J1365" s="101">
        <f>H1365/K1366</f>
        <v>3.5000000000000005E-3</v>
      </c>
      <c r="K1365" s="50">
        <v>1</v>
      </c>
      <c r="L1365" s="50">
        <v>30</v>
      </c>
      <c r="M1365" s="50">
        <f t="shared" si="207"/>
        <v>30</v>
      </c>
      <c r="P1365" s="109">
        <v>0</v>
      </c>
      <c r="S1365" s="32">
        <f t="shared" si="209"/>
        <v>0</v>
      </c>
      <c r="T1365" s="40">
        <f t="shared" si="210"/>
        <v>0</v>
      </c>
      <c r="U1365" s="41">
        <f t="shared" si="211"/>
        <v>0</v>
      </c>
    </row>
    <row r="1366" spans="2:21" ht="14.25">
      <c r="C1366" s="50">
        <v>4016</v>
      </c>
      <c r="D1366" s="178"/>
      <c r="F1366" s="97" t="s">
        <v>1915</v>
      </c>
      <c r="G1366" s="97" t="s">
        <v>1919</v>
      </c>
      <c r="H1366" s="50">
        <v>0.1</v>
      </c>
      <c r="I1366" s="43" t="s">
        <v>27</v>
      </c>
      <c r="J1366" s="101">
        <f t="shared" ref="J1366:J1368" si="213">H1366</f>
        <v>0.1</v>
      </c>
      <c r="K1366" s="50">
        <v>10</v>
      </c>
      <c r="L1366" s="50">
        <v>30</v>
      </c>
      <c r="M1366" s="50">
        <f t="shared" si="207"/>
        <v>300</v>
      </c>
      <c r="P1366" s="109">
        <v>0</v>
      </c>
      <c r="S1366" s="32">
        <f t="shared" si="209"/>
        <v>0</v>
      </c>
      <c r="T1366" s="40">
        <f t="shared" si="210"/>
        <v>0</v>
      </c>
      <c r="U1366" s="41">
        <f t="shared" si="211"/>
        <v>0</v>
      </c>
    </row>
    <row r="1367" spans="2:21" ht="14.25">
      <c r="C1367" s="50">
        <v>4016</v>
      </c>
      <c r="D1367" s="178"/>
      <c r="F1367" s="97" t="s">
        <v>1915</v>
      </c>
      <c r="G1367" s="97" t="s">
        <v>1920</v>
      </c>
      <c r="H1367" s="50">
        <v>9.375E-2</v>
      </c>
      <c r="I1367" s="43" t="s">
        <v>24</v>
      </c>
      <c r="J1367" s="101">
        <f t="shared" si="213"/>
        <v>9.375E-2</v>
      </c>
      <c r="K1367" s="50">
        <v>10</v>
      </c>
      <c r="L1367" s="50">
        <v>30</v>
      </c>
      <c r="M1367" s="50">
        <f t="shared" si="207"/>
        <v>300</v>
      </c>
      <c r="P1367" s="109">
        <v>0</v>
      </c>
      <c r="S1367" s="32">
        <f t="shared" si="209"/>
        <v>0</v>
      </c>
      <c r="T1367" s="40">
        <f t="shared" si="210"/>
        <v>0</v>
      </c>
      <c r="U1367" s="41">
        <f t="shared" si="211"/>
        <v>0</v>
      </c>
    </row>
    <row r="1368" spans="2:21" ht="14.25">
      <c r="C1368" s="50">
        <v>4016</v>
      </c>
      <c r="D1368" s="178"/>
      <c r="F1368" s="97" t="s">
        <v>1921</v>
      </c>
      <c r="G1368" s="97" t="s">
        <v>1922</v>
      </c>
      <c r="H1368" s="50">
        <v>0.41875000000000001</v>
      </c>
      <c r="I1368" s="43" t="s">
        <v>1923</v>
      </c>
      <c r="J1368" s="101">
        <f t="shared" si="213"/>
        <v>0.41875000000000001</v>
      </c>
      <c r="K1368" s="50">
        <v>10</v>
      </c>
      <c r="L1368" s="50">
        <v>30</v>
      </c>
      <c r="M1368" s="50">
        <f t="shared" si="207"/>
        <v>300</v>
      </c>
      <c r="P1368" s="109">
        <v>0</v>
      </c>
      <c r="S1368" s="32">
        <f t="shared" si="209"/>
        <v>0</v>
      </c>
      <c r="T1368" s="40">
        <f t="shared" si="210"/>
        <v>0</v>
      </c>
      <c r="U1368" s="41">
        <f t="shared" si="211"/>
        <v>0</v>
      </c>
    </row>
    <row r="1369" spans="2:21" ht="14.25">
      <c r="C1369" s="50">
        <v>4016</v>
      </c>
      <c r="D1369" s="178"/>
      <c r="F1369" s="97" t="s">
        <v>1924</v>
      </c>
      <c r="G1369" s="97" t="s">
        <v>1925</v>
      </c>
      <c r="I1369" s="43" t="s">
        <v>1787</v>
      </c>
      <c r="K1369" s="50">
        <v>10</v>
      </c>
      <c r="L1369" s="50">
        <v>30</v>
      </c>
      <c r="M1369" s="50">
        <f t="shared" si="207"/>
        <v>300</v>
      </c>
      <c r="P1369" s="109">
        <v>0</v>
      </c>
      <c r="S1369" s="32">
        <f t="shared" si="209"/>
        <v>0</v>
      </c>
      <c r="T1369" s="40">
        <f t="shared" si="210"/>
        <v>0</v>
      </c>
      <c r="U1369" s="41">
        <f t="shared" si="211"/>
        <v>0</v>
      </c>
    </row>
    <row r="1370" spans="2:21" ht="14.25">
      <c r="C1370" s="50">
        <v>4023</v>
      </c>
      <c r="D1370" s="173" t="s">
        <v>1926</v>
      </c>
      <c r="F1370" s="97" t="s">
        <v>1927</v>
      </c>
      <c r="G1370" s="97" t="s">
        <v>1928</v>
      </c>
      <c r="H1370" s="50">
        <v>8</v>
      </c>
      <c r="I1370" s="43" t="s">
        <v>24</v>
      </c>
      <c r="J1370" s="101">
        <f>H1370/M1373</f>
        <v>5.3333333333333337E-2</v>
      </c>
      <c r="K1370" s="50">
        <v>1</v>
      </c>
      <c r="L1370" s="50">
        <v>1</v>
      </c>
      <c r="M1370" s="50">
        <f t="shared" si="207"/>
        <v>1</v>
      </c>
      <c r="P1370" s="109">
        <v>134</v>
      </c>
      <c r="S1370" s="32">
        <f t="shared" si="209"/>
        <v>0</v>
      </c>
      <c r="T1370" s="40">
        <f t="shared" si="210"/>
        <v>0</v>
      </c>
      <c r="U1370" s="41">
        <f t="shared" si="211"/>
        <v>134</v>
      </c>
    </row>
    <row r="1371" spans="2:21" ht="14.25">
      <c r="C1371" s="50">
        <v>4023</v>
      </c>
      <c r="D1371" s="167"/>
      <c r="F1371" s="97" t="s">
        <v>1927</v>
      </c>
      <c r="G1371" s="97" t="s">
        <v>1929</v>
      </c>
      <c r="H1371" s="50">
        <v>0.18</v>
      </c>
      <c r="I1371" s="43" t="s">
        <v>62</v>
      </c>
      <c r="J1371" s="101">
        <f>H1371/K1373</f>
        <v>1.7999999999999999E-2</v>
      </c>
      <c r="K1371" s="50">
        <v>1</v>
      </c>
      <c r="L1371" s="50">
        <v>15</v>
      </c>
      <c r="M1371" s="50">
        <f t="shared" si="207"/>
        <v>15</v>
      </c>
      <c r="P1371" s="109">
        <v>5010</v>
      </c>
      <c r="S1371" s="32">
        <f t="shared" si="209"/>
        <v>0</v>
      </c>
      <c r="T1371" s="40">
        <f t="shared" si="210"/>
        <v>0</v>
      </c>
      <c r="U1371" s="41">
        <f t="shared" si="211"/>
        <v>5010</v>
      </c>
    </row>
    <row r="1372" spans="2:21" ht="14.25">
      <c r="C1372" s="50">
        <v>4023</v>
      </c>
      <c r="D1372" s="167"/>
      <c r="F1372" s="97" t="s">
        <v>1927</v>
      </c>
      <c r="G1372" s="97" t="s">
        <v>1930</v>
      </c>
      <c r="H1372" s="50">
        <v>3.5000000000000003E-2</v>
      </c>
      <c r="I1372" s="43" t="s">
        <v>24</v>
      </c>
      <c r="J1372" s="101">
        <f>H1372/K1373</f>
        <v>3.5000000000000005E-3</v>
      </c>
      <c r="K1372" s="50">
        <v>1</v>
      </c>
      <c r="L1372" s="50">
        <v>15</v>
      </c>
      <c r="M1372" s="50">
        <f t="shared" si="207"/>
        <v>15</v>
      </c>
      <c r="P1372" s="109">
        <v>2060</v>
      </c>
      <c r="S1372" s="32">
        <f t="shared" si="209"/>
        <v>0</v>
      </c>
      <c r="T1372" s="40">
        <f t="shared" si="210"/>
        <v>0</v>
      </c>
      <c r="U1372" s="41">
        <f t="shared" si="211"/>
        <v>2060</v>
      </c>
    </row>
    <row r="1373" spans="2:21" ht="14.25">
      <c r="C1373" s="50">
        <v>4023</v>
      </c>
      <c r="D1373" s="167"/>
      <c r="F1373" s="97" t="s">
        <v>1927</v>
      </c>
      <c r="G1373" s="97" t="s">
        <v>1931</v>
      </c>
      <c r="H1373" s="50">
        <v>0.14000000000000001</v>
      </c>
      <c r="I1373" s="43" t="s">
        <v>27</v>
      </c>
      <c r="J1373" s="101">
        <f t="shared" ref="J1373:J1377" si="214">H1373</f>
        <v>0.14000000000000001</v>
      </c>
      <c r="K1373" s="50">
        <v>10</v>
      </c>
      <c r="L1373" s="50">
        <v>15</v>
      </c>
      <c r="M1373" s="50">
        <f t="shared" si="207"/>
        <v>150</v>
      </c>
      <c r="P1373" s="109">
        <v>20600</v>
      </c>
      <c r="S1373" s="32">
        <f t="shared" si="209"/>
        <v>0</v>
      </c>
      <c r="T1373" s="40">
        <f t="shared" si="210"/>
        <v>0</v>
      </c>
      <c r="U1373" s="41">
        <f t="shared" si="211"/>
        <v>20600</v>
      </c>
    </row>
    <row r="1374" spans="2:21" ht="14.25">
      <c r="C1374" s="50">
        <v>4023</v>
      </c>
      <c r="D1374" s="168"/>
      <c r="F1374" s="97" t="s">
        <v>1927</v>
      </c>
      <c r="G1374" s="97" t="s">
        <v>1932</v>
      </c>
      <c r="K1374" s="50">
        <v>10</v>
      </c>
      <c r="L1374" s="50">
        <v>15</v>
      </c>
      <c r="M1374" s="50">
        <f t="shared" si="207"/>
        <v>150</v>
      </c>
      <c r="P1374" s="109">
        <v>0</v>
      </c>
      <c r="S1374" s="32">
        <f t="shared" si="209"/>
        <v>0</v>
      </c>
      <c r="T1374" s="40">
        <f t="shared" si="210"/>
        <v>0</v>
      </c>
      <c r="U1374" s="41">
        <f t="shared" si="211"/>
        <v>0</v>
      </c>
    </row>
    <row r="1375" spans="2:21" ht="14.25">
      <c r="B1375" s="170" t="s">
        <v>55</v>
      </c>
      <c r="C1375" s="50">
        <v>8980</v>
      </c>
      <c r="D1375" s="166" t="s">
        <v>1933</v>
      </c>
      <c r="F1375" s="97" t="s">
        <v>1934</v>
      </c>
      <c r="G1375" s="97" t="s">
        <v>1935</v>
      </c>
      <c r="H1375" s="50">
        <v>7.36</v>
      </c>
      <c r="I1375" s="43" t="s">
        <v>1496</v>
      </c>
      <c r="J1375" s="101">
        <f>H1375/M1376</f>
        <v>0.24533333333333335</v>
      </c>
      <c r="K1375" s="50">
        <v>1</v>
      </c>
      <c r="L1375" s="50">
        <v>1</v>
      </c>
      <c r="M1375" s="50">
        <f t="shared" si="207"/>
        <v>1</v>
      </c>
      <c r="P1375" s="109">
        <v>0</v>
      </c>
      <c r="S1375" s="32">
        <f t="shared" si="209"/>
        <v>0</v>
      </c>
      <c r="T1375" s="40">
        <f t="shared" si="210"/>
        <v>0</v>
      </c>
      <c r="U1375" s="41">
        <f t="shared" si="211"/>
        <v>0</v>
      </c>
    </row>
    <row r="1376" spans="2:21" ht="14.25">
      <c r="B1376" s="171"/>
      <c r="C1376" s="50">
        <v>8980</v>
      </c>
      <c r="D1376" s="167"/>
      <c r="F1376" s="97" t="s">
        <v>1934</v>
      </c>
      <c r="G1376" s="97" t="s">
        <v>1936</v>
      </c>
      <c r="H1376" s="50">
        <v>0.18</v>
      </c>
      <c r="I1376" s="43" t="s">
        <v>62</v>
      </c>
      <c r="J1376" s="101">
        <f t="shared" si="214"/>
        <v>0.18</v>
      </c>
      <c r="K1376" s="50">
        <v>1</v>
      </c>
      <c r="L1376" s="50">
        <v>30</v>
      </c>
      <c r="M1376" s="50">
        <f t="shared" si="207"/>
        <v>30</v>
      </c>
      <c r="P1376" s="109">
        <v>450</v>
      </c>
      <c r="S1376" s="32">
        <f t="shared" si="209"/>
        <v>0</v>
      </c>
      <c r="T1376" s="40">
        <f t="shared" si="210"/>
        <v>0</v>
      </c>
      <c r="U1376" s="41">
        <f t="shared" si="211"/>
        <v>450</v>
      </c>
    </row>
    <row r="1377" spans="2:21" ht="14.25">
      <c r="B1377" s="172"/>
      <c r="C1377" s="50">
        <v>8980</v>
      </c>
      <c r="D1377" s="168"/>
      <c r="F1377" s="97" t="s">
        <v>1934</v>
      </c>
      <c r="G1377" s="97" t="s">
        <v>1937</v>
      </c>
      <c r="H1377" s="50">
        <v>3.35</v>
      </c>
      <c r="I1377" s="43" t="s">
        <v>1938</v>
      </c>
      <c r="J1377" s="101">
        <f t="shared" si="214"/>
        <v>3.35</v>
      </c>
      <c r="K1377" s="50">
        <v>1</v>
      </c>
      <c r="L1377" s="50">
        <v>30</v>
      </c>
      <c r="M1377" s="50">
        <f t="shared" si="207"/>
        <v>30</v>
      </c>
      <c r="P1377" s="109">
        <v>1000</v>
      </c>
      <c r="S1377" s="32">
        <f t="shared" si="209"/>
        <v>0</v>
      </c>
      <c r="T1377" s="40">
        <f t="shared" si="210"/>
        <v>0</v>
      </c>
      <c r="U1377" s="41">
        <f t="shared" si="211"/>
        <v>1000</v>
      </c>
    </row>
    <row r="1378" spans="2:21" ht="14.25">
      <c r="B1378" s="170" t="s">
        <v>55</v>
      </c>
      <c r="C1378" s="50">
        <v>8981</v>
      </c>
      <c r="D1378" s="166" t="s">
        <v>1939</v>
      </c>
      <c r="F1378" s="97" t="s">
        <v>1940</v>
      </c>
      <c r="G1378" s="97" t="s">
        <v>1941</v>
      </c>
      <c r="H1378" s="50">
        <v>7.75</v>
      </c>
      <c r="I1378" s="43" t="s">
        <v>1496</v>
      </c>
      <c r="J1378" s="101">
        <f>H1378/M1379</f>
        <v>0.31</v>
      </c>
      <c r="K1378" s="50">
        <v>1</v>
      </c>
      <c r="L1378" s="50">
        <v>1</v>
      </c>
      <c r="M1378" s="50">
        <f t="shared" si="207"/>
        <v>1</v>
      </c>
      <c r="P1378" s="109">
        <v>11</v>
      </c>
      <c r="S1378" s="32">
        <f t="shared" si="209"/>
        <v>0</v>
      </c>
      <c r="T1378" s="40">
        <f t="shared" si="210"/>
        <v>0</v>
      </c>
      <c r="U1378" s="41">
        <f t="shared" si="211"/>
        <v>11</v>
      </c>
    </row>
    <row r="1379" spans="2:21" ht="14.25">
      <c r="B1379" s="171"/>
      <c r="C1379" s="50">
        <v>8981</v>
      </c>
      <c r="D1379" s="167"/>
      <c r="F1379" s="97" t="s">
        <v>1940</v>
      </c>
      <c r="G1379" s="97" t="s">
        <v>1942</v>
      </c>
      <c r="H1379" s="50">
        <v>0.19500000000000001</v>
      </c>
      <c r="I1379" s="43" t="s">
        <v>62</v>
      </c>
      <c r="J1379" s="101">
        <f>H1379</f>
        <v>0.19500000000000001</v>
      </c>
      <c r="K1379" s="50">
        <v>1</v>
      </c>
      <c r="L1379" s="50">
        <v>25</v>
      </c>
      <c r="M1379" s="50">
        <f t="shared" si="207"/>
        <v>25</v>
      </c>
      <c r="P1379" s="109">
        <v>5750</v>
      </c>
      <c r="S1379" s="32">
        <f t="shared" si="209"/>
        <v>0</v>
      </c>
      <c r="T1379" s="40">
        <f t="shared" si="210"/>
        <v>0</v>
      </c>
      <c r="U1379" s="41">
        <f t="shared" si="211"/>
        <v>5750</v>
      </c>
    </row>
    <row r="1380" spans="2:21" ht="14.25">
      <c r="B1380" s="172"/>
      <c r="C1380" s="50">
        <v>8981</v>
      </c>
      <c r="D1380" s="168"/>
      <c r="F1380" s="97" t="s">
        <v>1940</v>
      </c>
      <c r="G1380" s="97" t="s">
        <v>1937</v>
      </c>
      <c r="H1380" s="50">
        <v>4.26</v>
      </c>
      <c r="I1380" s="43" t="s">
        <v>1938</v>
      </c>
      <c r="J1380" s="101">
        <f>H1380</f>
        <v>4.26</v>
      </c>
      <c r="K1380" s="50">
        <v>1</v>
      </c>
      <c r="L1380" s="50">
        <v>25</v>
      </c>
      <c r="M1380" s="50">
        <f t="shared" si="207"/>
        <v>25</v>
      </c>
      <c r="P1380" s="109">
        <v>0</v>
      </c>
      <c r="S1380" s="32">
        <f t="shared" si="209"/>
        <v>0</v>
      </c>
      <c r="T1380" s="40">
        <f t="shared" si="210"/>
        <v>0</v>
      </c>
      <c r="U1380" s="41">
        <f t="shared" si="211"/>
        <v>0</v>
      </c>
    </row>
    <row r="1381" spans="2:21" ht="14.25">
      <c r="B1381" s="97" t="s">
        <v>1645</v>
      </c>
      <c r="C1381" s="50">
        <v>60220</v>
      </c>
      <c r="D1381" s="169" t="s">
        <v>1943</v>
      </c>
      <c r="F1381" s="97" t="s">
        <v>1944</v>
      </c>
      <c r="G1381" s="97" t="s">
        <v>1945</v>
      </c>
      <c r="H1381" s="50">
        <v>5.67</v>
      </c>
      <c r="I1381" s="43" t="s">
        <v>24</v>
      </c>
      <c r="K1381" s="50">
        <v>1</v>
      </c>
      <c r="L1381" s="50">
        <v>1</v>
      </c>
      <c r="M1381" s="50">
        <f t="shared" si="207"/>
        <v>1</v>
      </c>
      <c r="P1381" s="109">
        <v>75</v>
      </c>
      <c r="S1381" s="32">
        <f t="shared" si="209"/>
        <v>0</v>
      </c>
      <c r="T1381" s="40">
        <f t="shared" si="210"/>
        <v>0</v>
      </c>
      <c r="U1381" s="41">
        <f t="shared" si="211"/>
        <v>75</v>
      </c>
    </row>
    <row r="1382" spans="2:21" ht="14.25">
      <c r="B1382" s="97" t="s">
        <v>1645</v>
      </c>
      <c r="C1382" s="50">
        <v>60220</v>
      </c>
      <c r="D1382" s="167"/>
      <c r="F1382" s="97" t="s">
        <v>1944</v>
      </c>
      <c r="G1382" s="97" t="s">
        <v>1946</v>
      </c>
      <c r="H1382" s="50">
        <v>1</v>
      </c>
      <c r="I1382" s="43" t="s">
        <v>24</v>
      </c>
      <c r="K1382" s="50">
        <v>1</v>
      </c>
      <c r="L1382" s="50">
        <v>12</v>
      </c>
      <c r="M1382" s="50">
        <f t="shared" si="207"/>
        <v>12</v>
      </c>
      <c r="P1382" s="109">
        <v>900</v>
      </c>
      <c r="S1382" s="32">
        <f t="shared" si="209"/>
        <v>0</v>
      </c>
      <c r="T1382" s="40">
        <f t="shared" si="210"/>
        <v>0</v>
      </c>
      <c r="U1382" s="41">
        <f t="shared" si="211"/>
        <v>900</v>
      </c>
    </row>
    <row r="1383" spans="2:21" ht="14.25">
      <c r="B1383" s="97" t="s">
        <v>1645</v>
      </c>
      <c r="C1383" s="50">
        <v>60220</v>
      </c>
      <c r="D1383" s="167"/>
      <c r="F1383" s="97" t="s">
        <v>1944</v>
      </c>
      <c r="G1383" s="97" t="s">
        <v>1947</v>
      </c>
      <c r="H1383" s="50">
        <v>3.5000000000000003E-2</v>
      </c>
      <c r="I1383" s="43" t="s">
        <v>24</v>
      </c>
      <c r="M1383" s="50">
        <f t="shared" si="207"/>
        <v>0</v>
      </c>
      <c r="P1383" s="109">
        <v>0</v>
      </c>
      <c r="S1383" s="32">
        <f t="shared" si="209"/>
        <v>0</v>
      </c>
      <c r="T1383" s="40">
        <f t="shared" si="210"/>
        <v>0</v>
      </c>
      <c r="U1383" s="41">
        <f t="shared" si="211"/>
        <v>0</v>
      </c>
    </row>
    <row r="1384" spans="2:21" ht="14.25">
      <c r="B1384" s="97" t="s">
        <v>1645</v>
      </c>
      <c r="C1384" s="50">
        <v>60220</v>
      </c>
      <c r="D1384" s="167"/>
      <c r="F1384" s="97" t="s">
        <v>1944</v>
      </c>
      <c r="G1384" s="97" t="s">
        <v>1948</v>
      </c>
      <c r="H1384" s="50">
        <v>3.5000000000000003E-2</v>
      </c>
      <c r="I1384" s="43" t="s">
        <v>24</v>
      </c>
      <c r="M1384" s="50">
        <f t="shared" si="207"/>
        <v>0</v>
      </c>
      <c r="P1384" s="109">
        <v>0</v>
      </c>
      <c r="S1384" s="32">
        <f t="shared" si="209"/>
        <v>0</v>
      </c>
      <c r="T1384" s="40">
        <f t="shared" si="210"/>
        <v>0</v>
      </c>
      <c r="U1384" s="41">
        <f t="shared" si="211"/>
        <v>0</v>
      </c>
    </row>
    <row r="1385" spans="2:21" ht="14.25">
      <c r="B1385" s="97" t="s">
        <v>1645</v>
      </c>
      <c r="C1385" s="50">
        <v>60312</v>
      </c>
      <c r="D1385" s="169" t="s">
        <v>1949</v>
      </c>
      <c r="F1385" s="97" t="s">
        <v>1944</v>
      </c>
      <c r="G1385" s="97" t="s">
        <v>1945</v>
      </c>
      <c r="H1385" s="50">
        <v>5.67</v>
      </c>
      <c r="I1385" s="43" t="s">
        <v>24</v>
      </c>
      <c r="K1385" s="50">
        <v>1</v>
      </c>
      <c r="L1385" s="50">
        <v>1</v>
      </c>
      <c r="M1385" s="50">
        <f t="shared" si="207"/>
        <v>1</v>
      </c>
      <c r="P1385" s="109">
        <v>75</v>
      </c>
      <c r="S1385" s="32">
        <f t="shared" si="209"/>
        <v>0</v>
      </c>
      <c r="T1385" s="40">
        <f t="shared" si="210"/>
        <v>0</v>
      </c>
      <c r="U1385" s="41">
        <f t="shared" si="211"/>
        <v>75</v>
      </c>
    </row>
    <row r="1386" spans="2:21" ht="14.25">
      <c r="B1386" s="97" t="s">
        <v>1645</v>
      </c>
      <c r="C1386" s="50">
        <v>60312</v>
      </c>
      <c r="D1386" s="167"/>
      <c r="F1386" s="97" t="s">
        <v>1944</v>
      </c>
      <c r="G1386" s="97" t="s">
        <v>1946</v>
      </c>
      <c r="H1386" s="50">
        <v>1</v>
      </c>
      <c r="I1386" s="43" t="s">
        <v>24</v>
      </c>
      <c r="K1386" s="50">
        <v>1</v>
      </c>
      <c r="L1386" s="50">
        <v>12</v>
      </c>
      <c r="M1386" s="50">
        <f t="shared" si="207"/>
        <v>12</v>
      </c>
      <c r="P1386" s="109">
        <v>900</v>
      </c>
      <c r="S1386" s="32">
        <f t="shared" si="209"/>
        <v>0</v>
      </c>
      <c r="T1386" s="40">
        <f t="shared" si="210"/>
        <v>0</v>
      </c>
      <c r="U1386" s="41">
        <f t="shared" si="211"/>
        <v>900</v>
      </c>
    </row>
    <row r="1387" spans="2:21" ht="14.25">
      <c r="B1387" s="97" t="s">
        <v>1645</v>
      </c>
      <c r="C1387" s="50">
        <v>60312</v>
      </c>
      <c r="D1387" s="167"/>
      <c r="F1387" s="97" t="s">
        <v>1944</v>
      </c>
      <c r="G1387" s="97" t="s">
        <v>1947</v>
      </c>
      <c r="H1387" s="50">
        <v>3.5000000000000003E-2</v>
      </c>
      <c r="I1387" s="43" t="s">
        <v>24</v>
      </c>
      <c r="M1387" s="50">
        <f t="shared" si="207"/>
        <v>0</v>
      </c>
      <c r="P1387" s="109">
        <v>0</v>
      </c>
      <c r="S1387" s="32">
        <f t="shared" si="209"/>
        <v>0</v>
      </c>
      <c r="T1387" s="40">
        <f t="shared" si="210"/>
        <v>0</v>
      </c>
      <c r="U1387" s="41">
        <f t="shared" si="211"/>
        <v>0</v>
      </c>
    </row>
    <row r="1388" spans="2:21" ht="14.25">
      <c r="B1388" s="97" t="s">
        <v>1645</v>
      </c>
      <c r="C1388" s="50">
        <v>60312</v>
      </c>
      <c r="D1388" s="167"/>
      <c r="F1388" s="97" t="s">
        <v>1944</v>
      </c>
      <c r="G1388" s="97" t="s">
        <v>1948</v>
      </c>
      <c r="H1388" s="50">
        <v>3.5000000000000003E-2</v>
      </c>
      <c r="I1388" s="43" t="s">
        <v>24</v>
      </c>
      <c r="M1388" s="50">
        <f t="shared" si="207"/>
        <v>0</v>
      </c>
      <c r="P1388" s="109">
        <v>0</v>
      </c>
      <c r="S1388" s="32">
        <f t="shared" si="209"/>
        <v>0</v>
      </c>
      <c r="T1388" s="40">
        <f t="shared" si="210"/>
        <v>0</v>
      </c>
      <c r="U1388" s="41">
        <f t="shared" si="211"/>
        <v>0</v>
      </c>
    </row>
    <row r="1389" spans="2:21" ht="14.25">
      <c r="C1389" s="50">
        <v>83040</v>
      </c>
      <c r="D1389" s="169" t="s">
        <v>1950</v>
      </c>
      <c r="F1389" s="97" t="s">
        <v>1951</v>
      </c>
      <c r="G1389" s="97" t="s">
        <v>1952</v>
      </c>
      <c r="H1389" s="50">
        <v>5.9</v>
      </c>
      <c r="I1389" s="43" t="s">
        <v>24</v>
      </c>
      <c r="J1389" s="101">
        <f>H1389/M1392</f>
        <v>1.638888888888889E-2</v>
      </c>
      <c r="K1389" s="50">
        <v>1</v>
      </c>
      <c r="L1389" s="50">
        <v>1</v>
      </c>
      <c r="M1389" s="50">
        <f t="shared" si="207"/>
        <v>1</v>
      </c>
      <c r="P1389" s="109">
        <v>0</v>
      </c>
      <c r="S1389" s="32">
        <f t="shared" si="209"/>
        <v>0</v>
      </c>
      <c r="T1389" s="40">
        <f t="shared" si="210"/>
        <v>0</v>
      </c>
      <c r="U1389" s="41">
        <f t="shared" si="211"/>
        <v>0</v>
      </c>
    </row>
    <row r="1390" spans="2:21" ht="14.25">
      <c r="C1390" s="50">
        <v>83040</v>
      </c>
      <c r="D1390" s="167"/>
      <c r="F1390" s="97" t="s">
        <v>1951</v>
      </c>
      <c r="G1390" s="97" t="s">
        <v>1953</v>
      </c>
      <c r="H1390" s="50">
        <v>0.125</v>
      </c>
      <c r="I1390" s="43" t="s">
        <v>62</v>
      </c>
      <c r="J1390" s="101">
        <f>H1390/K1392</f>
        <v>1.2500000000000001E-2</v>
      </c>
      <c r="K1390" s="50">
        <v>1</v>
      </c>
      <c r="L1390" s="50">
        <v>36</v>
      </c>
      <c r="M1390" s="50">
        <f t="shared" si="207"/>
        <v>36</v>
      </c>
      <c r="P1390" s="109">
        <v>0</v>
      </c>
      <c r="S1390" s="32">
        <f t="shared" si="209"/>
        <v>0</v>
      </c>
      <c r="T1390" s="40">
        <f t="shared" si="210"/>
        <v>0</v>
      </c>
      <c r="U1390" s="41">
        <f t="shared" si="211"/>
        <v>0</v>
      </c>
    </row>
    <row r="1391" spans="2:21" ht="14.25">
      <c r="C1391" s="50">
        <v>83040</v>
      </c>
      <c r="D1391" s="167"/>
      <c r="F1391" s="97" t="s">
        <v>1951</v>
      </c>
      <c r="G1391" s="97" t="s">
        <v>1954</v>
      </c>
      <c r="H1391" s="50">
        <v>3.5000000000000003E-2</v>
      </c>
      <c r="I1391" s="43" t="s">
        <v>24</v>
      </c>
      <c r="J1391" s="101">
        <f>H1391/K1392</f>
        <v>3.5000000000000005E-3</v>
      </c>
      <c r="K1391" s="50">
        <v>1</v>
      </c>
      <c r="L1391" s="50">
        <v>36</v>
      </c>
      <c r="M1391" s="50">
        <f t="shared" si="207"/>
        <v>36</v>
      </c>
      <c r="P1391" s="109">
        <v>0</v>
      </c>
      <c r="S1391" s="32">
        <f t="shared" si="209"/>
        <v>0</v>
      </c>
      <c r="T1391" s="40">
        <f t="shared" si="210"/>
        <v>0</v>
      </c>
      <c r="U1391" s="41">
        <f t="shared" si="211"/>
        <v>0</v>
      </c>
    </row>
    <row r="1392" spans="2:21" ht="14.25">
      <c r="C1392" s="50">
        <v>83040</v>
      </c>
      <c r="D1392" s="167"/>
      <c r="F1392" s="97" t="s">
        <v>1951</v>
      </c>
      <c r="G1392" s="97" t="s">
        <v>1955</v>
      </c>
      <c r="H1392" s="50">
        <v>0.09</v>
      </c>
      <c r="I1392" s="43" t="s">
        <v>27</v>
      </c>
      <c r="J1392" s="101">
        <f>H1392</f>
        <v>0.09</v>
      </c>
      <c r="K1392" s="50">
        <v>10</v>
      </c>
      <c r="L1392" s="50">
        <v>36</v>
      </c>
      <c r="M1392" s="50">
        <f t="shared" si="207"/>
        <v>360</v>
      </c>
      <c r="P1392" s="109">
        <v>0</v>
      </c>
      <c r="S1392" s="32">
        <f t="shared" si="209"/>
        <v>0</v>
      </c>
      <c r="T1392" s="40">
        <f t="shared" si="210"/>
        <v>0</v>
      </c>
      <c r="U1392" s="41">
        <f t="shared" si="211"/>
        <v>0</v>
      </c>
    </row>
    <row r="1393" spans="2:21" ht="14.25">
      <c r="C1393" s="50">
        <v>83040</v>
      </c>
      <c r="D1393" s="168"/>
      <c r="F1393" s="97" t="s">
        <v>1951</v>
      </c>
      <c r="G1393" s="97" t="s">
        <v>1956</v>
      </c>
      <c r="H1393" s="50">
        <v>0.56000000000000005</v>
      </c>
      <c r="I1393" s="43" t="s">
        <v>1845</v>
      </c>
      <c r="J1393" s="101">
        <f>H1393*3</f>
        <v>1.6800000000000002</v>
      </c>
      <c r="K1393" s="50">
        <v>10</v>
      </c>
      <c r="L1393" s="50">
        <v>36</v>
      </c>
      <c r="M1393" s="50">
        <f t="shared" si="207"/>
        <v>360</v>
      </c>
      <c r="P1393" s="109">
        <v>0</v>
      </c>
      <c r="S1393" s="32">
        <f t="shared" si="209"/>
        <v>0</v>
      </c>
      <c r="T1393" s="40">
        <f t="shared" si="210"/>
        <v>0</v>
      </c>
      <c r="U1393" s="41">
        <f t="shared" si="211"/>
        <v>0</v>
      </c>
    </row>
    <row r="1394" spans="2:21" ht="14.25">
      <c r="C1394" s="50">
        <v>83057</v>
      </c>
      <c r="D1394" s="169" t="s">
        <v>1957</v>
      </c>
      <c r="F1394" s="97" t="s">
        <v>1958</v>
      </c>
      <c r="G1394" s="97" t="s">
        <v>1959</v>
      </c>
      <c r="H1394" s="50">
        <v>5.2</v>
      </c>
      <c r="I1394" s="43" t="s">
        <v>24</v>
      </c>
      <c r="J1394" s="101">
        <f>H1394/M1397</f>
        <v>1.4444444444444446E-2</v>
      </c>
      <c r="K1394" s="50">
        <v>1</v>
      </c>
      <c r="L1394" s="50">
        <v>1</v>
      </c>
      <c r="M1394" s="50">
        <f t="shared" si="207"/>
        <v>1</v>
      </c>
      <c r="P1394" s="109">
        <v>0</v>
      </c>
      <c r="S1394" s="32">
        <f t="shared" si="209"/>
        <v>0</v>
      </c>
      <c r="T1394" s="40">
        <f t="shared" si="210"/>
        <v>0</v>
      </c>
      <c r="U1394" s="41">
        <f t="shared" si="211"/>
        <v>0</v>
      </c>
    </row>
    <row r="1395" spans="2:21" ht="14.25">
      <c r="C1395" s="50">
        <v>83057</v>
      </c>
      <c r="D1395" s="167"/>
      <c r="F1395" s="97" t="s">
        <v>1958</v>
      </c>
      <c r="G1395" s="97" t="s">
        <v>1960</v>
      </c>
      <c r="H1395" s="50">
        <v>0.115</v>
      </c>
      <c r="I1395" s="43" t="s">
        <v>62</v>
      </c>
      <c r="J1395" s="101">
        <f>H1395/K1397</f>
        <v>1.15E-2</v>
      </c>
      <c r="K1395" s="50">
        <v>1</v>
      </c>
      <c r="L1395" s="50">
        <v>36</v>
      </c>
      <c r="M1395" s="50">
        <f t="shared" ref="M1395:M1458" si="215">K1395*L1395</f>
        <v>36</v>
      </c>
      <c r="P1395" s="109">
        <v>0</v>
      </c>
      <c r="S1395" s="32">
        <f t="shared" si="209"/>
        <v>0</v>
      </c>
      <c r="T1395" s="40">
        <f t="shared" si="210"/>
        <v>0</v>
      </c>
      <c r="U1395" s="41">
        <f t="shared" si="211"/>
        <v>0</v>
      </c>
    </row>
    <row r="1396" spans="2:21" ht="14.25">
      <c r="C1396" s="50">
        <v>83057</v>
      </c>
      <c r="D1396" s="167"/>
      <c r="F1396" s="97" t="s">
        <v>1958</v>
      </c>
      <c r="G1396" s="97" t="s">
        <v>1954</v>
      </c>
      <c r="H1396" s="50">
        <v>3.5000000000000003E-2</v>
      </c>
      <c r="I1396" s="43" t="s">
        <v>24</v>
      </c>
      <c r="J1396" s="101">
        <f>H1396/K1397</f>
        <v>3.5000000000000005E-3</v>
      </c>
      <c r="K1396" s="50">
        <v>1</v>
      </c>
      <c r="L1396" s="50">
        <v>36</v>
      </c>
      <c r="M1396" s="50">
        <f t="shared" si="215"/>
        <v>36</v>
      </c>
      <c r="P1396" s="109">
        <v>0</v>
      </c>
      <c r="S1396" s="32">
        <f t="shared" si="209"/>
        <v>0</v>
      </c>
      <c r="T1396" s="40">
        <f t="shared" si="210"/>
        <v>0</v>
      </c>
      <c r="U1396" s="41">
        <f t="shared" si="211"/>
        <v>0</v>
      </c>
    </row>
    <row r="1397" spans="2:21" ht="14.25">
      <c r="C1397" s="50">
        <v>83057</v>
      </c>
      <c r="D1397" s="167"/>
      <c r="F1397" s="97" t="s">
        <v>1958</v>
      </c>
      <c r="G1397" s="97" t="s">
        <v>1955</v>
      </c>
      <c r="H1397" s="50">
        <v>7.4999999999999997E-2</v>
      </c>
      <c r="I1397" s="43" t="s">
        <v>27</v>
      </c>
      <c r="J1397" s="101">
        <f>H1397</f>
        <v>7.4999999999999997E-2</v>
      </c>
      <c r="K1397" s="50">
        <v>10</v>
      </c>
      <c r="L1397" s="50">
        <v>36</v>
      </c>
      <c r="M1397" s="50">
        <f t="shared" si="215"/>
        <v>360</v>
      </c>
      <c r="P1397" s="109">
        <v>0</v>
      </c>
      <c r="S1397" s="32">
        <f t="shared" si="209"/>
        <v>0</v>
      </c>
      <c r="T1397" s="40">
        <f t="shared" si="210"/>
        <v>0</v>
      </c>
      <c r="U1397" s="41">
        <f t="shared" si="211"/>
        <v>0</v>
      </c>
    </row>
    <row r="1398" spans="2:21" ht="14.25">
      <c r="C1398" s="50">
        <v>83057</v>
      </c>
      <c r="D1398" s="168"/>
      <c r="F1398" s="97" t="s">
        <v>1958</v>
      </c>
      <c r="G1398" s="97" t="s">
        <v>1956</v>
      </c>
      <c r="H1398" s="50">
        <v>0.4</v>
      </c>
      <c r="I1398" s="43" t="s">
        <v>1845</v>
      </c>
      <c r="J1398" s="101">
        <f>H1398*4</f>
        <v>1.6</v>
      </c>
      <c r="K1398" s="50">
        <v>10</v>
      </c>
      <c r="L1398" s="50">
        <v>36</v>
      </c>
      <c r="M1398" s="50">
        <f t="shared" si="215"/>
        <v>360</v>
      </c>
      <c r="P1398" s="109">
        <v>0</v>
      </c>
      <c r="S1398" s="32">
        <f t="shared" si="209"/>
        <v>0</v>
      </c>
      <c r="T1398" s="40">
        <f t="shared" si="210"/>
        <v>0</v>
      </c>
      <c r="U1398" s="41">
        <f t="shared" si="211"/>
        <v>0</v>
      </c>
    </row>
    <row r="1399" spans="2:21" ht="14.25">
      <c r="C1399" s="50">
        <v>53538</v>
      </c>
      <c r="D1399" s="169" t="s">
        <v>1961</v>
      </c>
      <c r="E1399" s="174" t="s">
        <v>1962</v>
      </c>
      <c r="F1399" s="97" t="s">
        <v>1963</v>
      </c>
      <c r="G1399" s="97" t="s">
        <v>1964</v>
      </c>
      <c r="H1399" s="50">
        <v>8.4600000000000009</v>
      </c>
      <c r="I1399" s="43" t="s">
        <v>1496</v>
      </c>
      <c r="J1399" s="101">
        <f>H1399/M1402</f>
        <v>6.0428571428571436E-2</v>
      </c>
      <c r="K1399" s="50">
        <v>1</v>
      </c>
      <c r="L1399" s="50">
        <v>1</v>
      </c>
      <c r="M1399" s="50">
        <f t="shared" si="215"/>
        <v>1</v>
      </c>
      <c r="P1399" s="109">
        <v>0</v>
      </c>
      <c r="S1399" s="32">
        <f t="shared" si="209"/>
        <v>0</v>
      </c>
      <c r="T1399" s="40">
        <f t="shared" si="210"/>
        <v>0</v>
      </c>
      <c r="U1399" s="41">
        <f t="shared" si="211"/>
        <v>0</v>
      </c>
    </row>
    <row r="1400" spans="2:21" ht="14.25">
      <c r="C1400" s="50">
        <v>53538</v>
      </c>
      <c r="D1400" s="167"/>
      <c r="E1400" s="175"/>
      <c r="F1400" s="97" t="s">
        <v>1963</v>
      </c>
      <c r="G1400" s="97" t="s">
        <v>1965</v>
      </c>
      <c r="H1400" s="50">
        <v>0.18</v>
      </c>
      <c r="I1400" s="43" t="s">
        <v>62</v>
      </c>
      <c r="J1400" s="101">
        <f>H1400/K1402</f>
        <v>1.7999999999999999E-2</v>
      </c>
      <c r="K1400" s="50">
        <v>1</v>
      </c>
      <c r="L1400" s="50">
        <v>14</v>
      </c>
      <c r="M1400" s="50">
        <f t="shared" si="215"/>
        <v>14</v>
      </c>
      <c r="P1400" s="109">
        <v>0</v>
      </c>
      <c r="S1400" s="32">
        <f t="shared" si="209"/>
        <v>0</v>
      </c>
      <c r="T1400" s="40">
        <f t="shared" si="210"/>
        <v>0</v>
      </c>
      <c r="U1400" s="41">
        <f t="shared" si="211"/>
        <v>0</v>
      </c>
    </row>
    <row r="1401" spans="2:21" ht="14.25">
      <c r="C1401" s="50">
        <v>53538</v>
      </c>
      <c r="D1401" s="167"/>
      <c r="E1401" s="175"/>
      <c r="F1401" s="97" t="s">
        <v>1963</v>
      </c>
      <c r="G1401" s="97" t="s">
        <v>1966</v>
      </c>
      <c r="H1401" s="50">
        <v>0.03</v>
      </c>
      <c r="I1401" s="43" t="s">
        <v>451</v>
      </c>
      <c r="J1401" s="101">
        <f>H1401/K1402</f>
        <v>3.0000000000000001E-3</v>
      </c>
      <c r="K1401" s="50">
        <v>1</v>
      </c>
      <c r="L1401" s="50">
        <v>14</v>
      </c>
      <c r="M1401" s="50">
        <f t="shared" si="215"/>
        <v>14</v>
      </c>
      <c r="P1401" s="109">
        <v>0</v>
      </c>
      <c r="S1401" s="32">
        <f t="shared" si="209"/>
        <v>0</v>
      </c>
      <c r="T1401" s="40">
        <f t="shared" si="210"/>
        <v>0</v>
      </c>
      <c r="U1401" s="41">
        <f t="shared" si="211"/>
        <v>0</v>
      </c>
    </row>
    <row r="1402" spans="2:21" ht="14.25">
      <c r="C1402" s="50">
        <v>53538</v>
      </c>
      <c r="D1402" s="167"/>
      <c r="E1402" s="175"/>
      <c r="F1402" s="97" t="s">
        <v>1963</v>
      </c>
      <c r="G1402" s="97" t="s">
        <v>1967</v>
      </c>
      <c r="H1402" s="50">
        <v>0.11</v>
      </c>
      <c r="I1402" s="43" t="s">
        <v>493</v>
      </c>
      <c r="J1402" s="101">
        <f t="shared" ref="J1402:J1408" si="216">H1402</f>
        <v>0.11</v>
      </c>
      <c r="K1402" s="50">
        <v>10</v>
      </c>
      <c r="L1402" s="50">
        <v>14</v>
      </c>
      <c r="M1402" s="50">
        <f t="shared" si="215"/>
        <v>140</v>
      </c>
      <c r="P1402" s="109">
        <v>0</v>
      </c>
      <c r="S1402" s="32">
        <f t="shared" si="209"/>
        <v>0</v>
      </c>
      <c r="T1402" s="40">
        <f t="shared" si="210"/>
        <v>0</v>
      </c>
      <c r="U1402" s="41">
        <f t="shared" si="211"/>
        <v>0</v>
      </c>
    </row>
    <row r="1403" spans="2:21" ht="14.25">
      <c r="C1403" s="50">
        <v>53538</v>
      </c>
      <c r="D1403" s="167"/>
      <c r="E1403" s="175"/>
      <c r="F1403" s="97" t="s">
        <v>1963</v>
      </c>
      <c r="G1403" s="97" t="s">
        <v>1968</v>
      </c>
      <c r="H1403" s="50">
        <v>0.18</v>
      </c>
      <c r="I1403" s="43" t="s">
        <v>295</v>
      </c>
      <c r="J1403" s="101">
        <f t="shared" si="216"/>
        <v>0.18</v>
      </c>
      <c r="K1403" s="50">
        <v>10</v>
      </c>
      <c r="L1403" s="50">
        <v>14</v>
      </c>
      <c r="M1403" s="50">
        <f t="shared" si="215"/>
        <v>140</v>
      </c>
      <c r="P1403" s="109">
        <v>0</v>
      </c>
      <c r="S1403" s="32">
        <f t="shared" si="209"/>
        <v>0</v>
      </c>
      <c r="T1403" s="40">
        <f t="shared" si="210"/>
        <v>0</v>
      </c>
      <c r="U1403" s="41">
        <f t="shared" si="211"/>
        <v>0</v>
      </c>
    </row>
    <row r="1404" spans="2:21" ht="14.25">
      <c r="C1404" s="50">
        <v>53538</v>
      </c>
      <c r="D1404" s="167"/>
      <c r="E1404" s="176"/>
      <c r="F1404" s="97" t="s">
        <v>1963</v>
      </c>
      <c r="G1404" s="97" t="s">
        <v>1969</v>
      </c>
      <c r="H1404" s="50">
        <v>0.28499999999999998</v>
      </c>
      <c r="I1404" s="43" t="s">
        <v>1970</v>
      </c>
      <c r="J1404" s="101">
        <f>H1404*2</f>
        <v>0.56999999999999995</v>
      </c>
      <c r="K1404" s="50">
        <v>10</v>
      </c>
      <c r="L1404" s="50">
        <v>14</v>
      </c>
      <c r="M1404" s="50">
        <f t="shared" si="215"/>
        <v>140</v>
      </c>
      <c r="P1404" s="109">
        <v>0</v>
      </c>
      <c r="S1404" s="32">
        <f t="shared" si="209"/>
        <v>0</v>
      </c>
      <c r="T1404" s="40">
        <f t="shared" si="210"/>
        <v>0</v>
      </c>
      <c r="U1404" s="41">
        <f t="shared" si="211"/>
        <v>0</v>
      </c>
    </row>
    <row r="1405" spans="2:21" ht="14.25">
      <c r="B1405" s="97" t="s">
        <v>19</v>
      </c>
      <c r="C1405" s="50">
        <v>2760</v>
      </c>
      <c r="D1405" s="169" t="s">
        <v>1971</v>
      </c>
      <c r="E1405" s="170" t="s">
        <v>1972</v>
      </c>
      <c r="F1405" s="97" t="s">
        <v>1973</v>
      </c>
      <c r="G1405" s="97" t="s">
        <v>1974</v>
      </c>
      <c r="H1405" s="50">
        <v>7.11</v>
      </c>
      <c r="I1405" s="43" t="s">
        <v>24</v>
      </c>
      <c r="J1405" s="101">
        <f>H1405/M1408</f>
        <v>2.9625000000000002E-2</v>
      </c>
      <c r="K1405" s="50">
        <v>1</v>
      </c>
      <c r="L1405" s="50">
        <v>1</v>
      </c>
      <c r="M1405" s="50">
        <f t="shared" si="215"/>
        <v>1</v>
      </c>
      <c r="P1405" s="109">
        <v>0</v>
      </c>
      <c r="S1405" s="32">
        <f t="shared" si="209"/>
        <v>0</v>
      </c>
      <c r="T1405" s="40">
        <f t="shared" si="210"/>
        <v>0</v>
      </c>
      <c r="U1405" s="41">
        <f t="shared" si="211"/>
        <v>0</v>
      </c>
    </row>
    <row r="1406" spans="2:21" ht="14.25">
      <c r="B1406" s="97" t="s">
        <v>19</v>
      </c>
      <c r="C1406" s="50">
        <v>2760</v>
      </c>
      <c r="D1406" s="167"/>
      <c r="E1406" s="171"/>
      <c r="F1406" s="97" t="s">
        <v>1973</v>
      </c>
      <c r="G1406" s="97" t="s">
        <v>1975</v>
      </c>
      <c r="H1406" s="50">
        <v>0.94</v>
      </c>
      <c r="I1406" s="43" t="s">
        <v>24</v>
      </c>
      <c r="J1406" s="101">
        <f>H1406/K1407</f>
        <v>9.4E-2</v>
      </c>
      <c r="K1406" s="50">
        <v>1</v>
      </c>
      <c r="L1406" s="50">
        <v>24</v>
      </c>
      <c r="M1406" s="50">
        <f t="shared" si="215"/>
        <v>24</v>
      </c>
      <c r="P1406" s="109">
        <v>0</v>
      </c>
      <c r="S1406" s="32">
        <f t="shared" si="209"/>
        <v>0</v>
      </c>
      <c r="T1406" s="40">
        <f t="shared" si="210"/>
        <v>0</v>
      </c>
      <c r="U1406" s="41">
        <f t="shared" si="211"/>
        <v>0</v>
      </c>
    </row>
    <row r="1407" spans="2:21" ht="14.25">
      <c r="B1407" s="97" t="s">
        <v>19</v>
      </c>
      <c r="C1407" s="50">
        <v>2760</v>
      </c>
      <c r="D1407" s="167"/>
      <c r="E1407" s="171"/>
      <c r="F1407" s="97" t="s">
        <v>1973</v>
      </c>
      <c r="G1407" s="97" t="s">
        <v>1976</v>
      </c>
      <c r="H1407" s="50">
        <v>0.13500000000000001</v>
      </c>
      <c r="I1407" s="43" t="s">
        <v>295</v>
      </c>
      <c r="J1407" s="101">
        <f t="shared" si="216"/>
        <v>0.13500000000000001</v>
      </c>
      <c r="K1407" s="50">
        <v>10</v>
      </c>
      <c r="L1407" s="50">
        <v>24</v>
      </c>
      <c r="M1407" s="50">
        <f t="shared" si="215"/>
        <v>240</v>
      </c>
      <c r="P1407" s="109">
        <v>0</v>
      </c>
      <c r="S1407" s="32">
        <f t="shared" si="209"/>
        <v>0</v>
      </c>
      <c r="T1407" s="40">
        <f t="shared" si="210"/>
        <v>0</v>
      </c>
      <c r="U1407" s="41">
        <f t="shared" si="211"/>
        <v>0</v>
      </c>
    </row>
    <row r="1408" spans="2:21" ht="14.25">
      <c r="B1408" s="97" t="s">
        <v>19</v>
      </c>
      <c r="C1408" s="50">
        <v>2760</v>
      </c>
      <c r="D1408" s="167"/>
      <c r="E1408" s="171"/>
      <c r="F1408" s="97" t="s">
        <v>1973</v>
      </c>
      <c r="G1408" s="97" t="s">
        <v>1977</v>
      </c>
      <c r="H1408" s="50">
        <v>5.5E-2</v>
      </c>
      <c r="I1408" s="43" t="s">
        <v>493</v>
      </c>
      <c r="J1408" s="101">
        <f t="shared" si="216"/>
        <v>5.5E-2</v>
      </c>
      <c r="K1408" s="50">
        <v>10</v>
      </c>
      <c r="L1408" s="50">
        <v>24</v>
      </c>
      <c r="M1408" s="50">
        <f t="shared" si="215"/>
        <v>240</v>
      </c>
      <c r="P1408" s="109">
        <v>0</v>
      </c>
      <c r="S1408" s="32">
        <f t="shared" si="209"/>
        <v>0</v>
      </c>
      <c r="T1408" s="40">
        <f t="shared" si="210"/>
        <v>0</v>
      </c>
      <c r="U1408" s="41">
        <f t="shared" si="211"/>
        <v>0</v>
      </c>
    </row>
    <row r="1409" spans="2:21" ht="14.25">
      <c r="B1409" s="97" t="s">
        <v>19</v>
      </c>
      <c r="C1409" s="50">
        <v>2760</v>
      </c>
      <c r="D1409" s="168"/>
      <c r="E1409" s="172"/>
      <c r="F1409" s="97" t="s">
        <v>1973</v>
      </c>
      <c r="G1409" s="97" t="s">
        <v>1978</v>
      </c>
      <c r="K1409" s="50">
        <v>10</v>
      </c>
      <c r="L1409" s="50">
        <v>24</v>
      </c>
      <c r="M1409" s="50">
        <f t="shared" si="215"/>
        <v>240</v>
      </c>
      <c r="P1409" s="109">
        <v>0</v>
      </c>
      <c r="S1409" s="32">
        <f t="shared" si="209"/>
        <v>0</v>
      </c>
      <c r="T1409" s="40">
        <f t="shared" si="210"/>
        <v>0</v>
      </c>
      <c r="U1409" s="41">
        <f t="shared" si="211"/>
        <v>0</v>
      </c>
    </row>
    <row r="1410" spans="2:21" ht="14.25">
      <c r="B1410" s="97" t="s">
        <v>19</v>
      </c>
      <c r="C1410" s="50">
        <v>2777</v>
      </c>
      <c r="D1410" s="169" t="s">
        <v>1979</v>
      </c>
      <c r="E1410" s="170" t="s">
        <v>1980</v>
      </c>
      <c r="F1410" s="97" t="s">
        <v>1981</v>
      </c>
      <c r="G1410" s="97" t="s">
        <v>1982</v>
      </c>
      <c r="H1410" s="50">
        <v>8.6199999999999992</v>
      </c>
      <c r="I1410" s="43" t="s">
        <v>24</v>
      </c>
      <c r="J1410" s="101">
        <f>H1410/M1412</f>
        <v>3.5916666666666666E-2</v>
      </c>
      <c r="K1410" s="50">
        <v>1</v>
      </c>
      <c r="L1410" s="50">
        <v>1</v>
      </c>
      <c r="M1410" s="50">
        <f t="shared" si="215"/>
        <v>1</v>
      </c>
      <c r="P1410" s="109">
        <v>0</v>
      </c>
      <c r="S1410" s="32">
        <f t="shared" si="209"/>
        <v>0</v>
      </c>
      <c r="T1410" s="40">
        <f t="shared" si="210"/>
        <v>0</v>
      </c>
      <c r="U1410" s="41">
        <f t="shared" si="211"/>
        <v>0</v>
      </c>
    </row>
    <row r="1411" spans="2:21" ht="14.25">
      <c r="B1411" s="97" t="s">
        <v>19</v>
      </c>
      <c r="C1411" s="50">
        <v>2777</v>
      </c>
      <c r="D1411" s="167"/>
      <c r="E1411" s="171"/>
      <c r="F1411" s="97" t="s">
        <v>1981</v>
      </c>
      <c r="G1411" s="97" t="s">
        <v>1983</v>
      </c>
      <c r="H1411" s="50">
        <v>0.9</v>
      </c>
      <c r="I1411" s="43" t="s">
        <v>24</v>
      </c>
      <c r="J1411" s="101">
        <f>H1411/K1412</f>
        <v>0.09</v>
      </c>
      <c r="K1411" s="50">
        <v>1</v>
      </c>
      <c r="L1411" s="50">
        <v>24</v>
      </c>
      <c r="M1411" s="50">
        <f t="shared" si="215"/>
        <v>24</v>
      </c>
      <c r="P1411" s="109">
        <v>0</v>
      </c>
      <c r="S1411" s="32">
        <f t="shared" ref="S1411:S1423" si="217">SUM(W1411:BC1411)</f>
        <v>0</v>
      </c>
      <c r="T1411" s="40">
        <f t="shared" ref="T1411:T1423" si="218">SUM(BE1411:HT1411)</f>
        <v>0</v>
      </c>
      <c r="U1411" s="41">
        <f t="shared" ref="U1411:U1423" si="219">P1411+R1411+S1411-T1411-BD1411-Q1411</f>
        <v>0</v>
      </c>
    </row>
    <row r="1412" spans="2:21" ht="14.25">
      <c r="B1412" s="97" t="s">
        <v>19</v>
      </c>
      <c r="C1412" s="50">
        <v>2777</v>
      </c>
      <c r="D1412" s="167"/>
      <c r="E1412" s="171"/>
      <c r="F1412" s="97" t="s">
        <v>1981</v>
      </c>
      <c r="G1412" s="97" t="s">
        <v>1984</v>
      </c>
      <c r="H1412" s="50">
        <v>0.155</v>
      </c>
      <c r="I1412" s="43" t="s">
        <v>295</v>
      </c>
      <c r="J1412" s="101">
        <f t="shared" ref="J1412:J1418" si="220">H1412</f>
        <v>0.155</v>
      </c>
      <c r="K1412" s="50">
        <v>10</v>
      </c>
      <c r="L1412" s="50">
        <v>24</v>
      </c>
      <c r="M1412" s="50">
        <f t="shared" si="215"/>
        <v>240</v>
      </c>
      <c r="P1412" s="109">
        <v>0</v>
      </c>
      <c r="S1412" s="32">
        <f t="shared" si="217"/>
        <v>0</v>
      </c>
      <c r="T1412" s="40">
        <f t="shared" si="218"/>
        <v>0</v>
      </c>
      <c r="U1412" s="41">
        <f t="shared" si="219"/>
        <v>0</v>
      </c>
    </row>
    <row r="1413" spans="2:21" ht="14.25">
      <c r="B1413" s="97" t="s">
        <v>19</v>
      </c>
      <c r="C1413" s="50">
        <v>2777</v>
      </c>
      <c r="D1413" s="167"/>
      <c r="E1413" s="171"/>
      <c r="F1413" s="97" t="s">
        <v>1981</v>
      </c>
      <c r="G1413" s="97" t="s">
        <v>1985</v>
      </c>
      <c r="H1413" s="50">
        <v>6.5000000000000002E-2</v>
      </c>
      <c r="I1413" s="43" t="s">
        <v>493</v>
      </c>
      <c r="J1413" s="101">
        <f t="shared" si="220"/>
        <v>6.5000000000000002E-2</v>
      </c>
      <c r="K1413" s="50">
        <v>10</v>
      </c>
      <c r="L1413" s="50">
        <v>24</v>
      </c>
      <c r="M1413" s="50">
        <f t="shared" si="215"/>
        <v>240</v>
      </c>
      <c r="P1413" s="109">
        <v>0</v>
      </c>
      <c r="S1413" s="32">
        <f t="shared" si="217"/>
        <v>0</v>
      </c>
      <c r="T1413" s="40">
        <f t="shared" si="218"/>
        <v>0</v>
      </c>
      <c r="U1413" s="41">
        <f t="shared" si="219"/>
        <v>0</v>
      </c>
    </row>
    <row r="1414" spans="2:21" ht="14.25">
      <c r="B1414" s="97" t="s">
        <v>19</v>
      </c>
      <c r="C1414" s="50">
        <v>2777</v>
      </c>
      <c r="D1414" s="168"/>
      <c r="E1414" s="172"/>
      <c r="F1414" s="97" t="s">
        <v>1981</v>
      </c>
      <c r="G1414" s="97" t="s">
        <v>1986</v>
      </c>
      <c r="K1414" s="50">
        <v>10</v>
      </c>
      <c r="L1414" s="50">
        <v>24</v>
      </c>
      <c r="M1414" s="50">
        <f t="shared" si="215"/>
        <v>240</v>
      </c>
      <c r="P1414" s="109">
        <v>0</v>
      </c>
      <c r="S1414" s="32">
        <f t="shared" si="217"/>
        <v>0</v>
      </c>
      <c r="T1414" s="40">
        <f t="shared" si="218"/>
        <v>0</v>
      </c>
      <c r="U1414" s="41">
        <f t="shared" si="219"/>
        <v>0</v>
      </c>
    </row>
    <row r="1415" spans="2:21" ht="14.25">
      <c r="B1415" s="97" t="s">
        <v>19</v>
      </c>
      <c r="C1415" s="50">
        <v>2753</v>
      </c>
      <c r="D1415" s="169" t="s">
        <v>1987</v>
      </c>
      <c r="E1415" s="170" t="s">
        <v>1988</v>
      </c>
      <c r="F1415" s="97" t="s">
        <v>1989</v>
      </c>
      <c r="G1415" s="97" t="s">
        <v>1990</v>
      </c>
      <c r="H1415" s="50">
        <v>6.58</v>
      </c>
      <c r="I1415" s="43" t="s">
        <v>24</v>
      </c>
      <c r="J1415" s="101">
        <f>H1415/M1417</f>
        <v>2.7416666666666666E-2</v>
      </c>
      <c r="K1415" s="50">
        <v>1</v>
      </c>
      <c r="L1415" s="50">
        <v>1</v>
      </c>
      <c r="M1415" s="50">
        <f t="shared" si="215"/>
        <v>1</v>
      </c>
      <c r="P1415" s="109">
        <v>0</v>
      </c>
      <c r="S1415" s="32">
        <f t="shared" si="217"/>
        <v>0</v>
      </c>
      <c r="T1415" s="40">
        <f t="shared" si="218"/>
        <v>0</v>
      </c>
      <c r="U1415" s="41">
        <f t="shared" si="219"/>
        <v>0</v>
      </c>
    </row>
    <row r="1416" spans="2:21" ht="14.25">
      <c r="B1416" s="97" t="s">
        <v>19</v>
      </c>
      <c r="C1416" s="50">
        <v>2753</v>
      </c>
      <c r="D1416" s="167"/>
      <c r="E1416" s="171"/>
      <c r="F1416" s="97" t="s">
        <v>1989</v>
      </c>
      <c r="G1416" s="97" t="s">
        <v>1991</v>
      </c>
      <c r="H1416" s="50">
        <v>0.85</v>
      </c>
      <c r="I1416" s="43" t="s">
        <v>24</v>
      </c>
      <c r="J1416" s="101">
        <f>H1416/K1417</f>
        <v>8.4999999999999992E-2</v>
      </c>
      <c r="K1416" s="50">
        <v>1</v>
      </c>
      <c r="L1416" s="50">
        <v>24</v>
      </c>
      <c r="M1416" s="50">
        <f t="shared" si="215"/>
        <v>24</v>
      </c>
      <c r="P1416" s="109">
        <v>0</v>
      </c>
      <c r="S1416" s="32">
        <f t="shared" si="217"/>
        <v>0</v>
      </c>
      <c r="T1416" s="40">
        <f t="shared" si="218"/>
        <v>0</v>
      </c>
      <c r="U1416" s="41">
        <f t="shared" si="219"/>
        <v>0</v>
      </c>
    </row>
    <row r="1417" spans="2:21" ht="14.25">
      <c r="B1417" s="97" t="s">
        <v>19</v>
      </c>
      <c r="C1417" s="50">
        <v>2753</v>
      </c>
      <c r="D1417" s="167"/>
      <c r="E1417" s="171"/>
      <c r="F1417" s="97" t="s">
        <v>1989</v>
      </c>
      <c r="G1417" s="97" t="s">
        <v>1992</v>
      </c>
      <c r="H1417" s="50">
        <v>0.12</v>
      </c>
      <c r="I1417" s="43" t="s">
        <v>295</v>
      </c>
      <c r="J1417" s="101">
        <f t="shared" si="220"/>
        <v>0.12</v>
      </c>
      <c r="K1417" s="50">
        <v>10</v>
      </c>
      <c r="L1417" s="50">
        <v>24</v>
      </c>
      <c r="M1417" s="50">
        <f t="shared" si="215"/>
        <v>240</v>
      </c>
      <c r="P1417" s="109">
        <v>0</v>
      </c>
      <c r="S1417" s="32">
        <f t="shared" si="217"/>
        <v>0</v>
      </c>
      <c r="T1417" s="40">
        <f t="shared" si="218"/>
        <v>0</v>
      </c>
      <c r="U1417" s="41">
        <f t="shared" si="219"/>
        <v>0</v>
      </c>
    </row>
    <row r="1418" spans="2:21" ht="14.25">
      <c r="B1418" s="97" t="s">
        <v>19</v>
      </c>
      <c r="C1418" s="50">
        <v>2753</v>
      </c>
      <c r="D1418" s="167"/>
      <c r="E1418" s="171"/>
      <c r="F1418" s="97" t="s">
        <v>1989</v>
      </c>
      <c r="G1418" s="97" t="s">
        <v>1993</v>
      </c>
      <c r="H1418" s="50">
        <v>0.05</v>
      </c>
      <c r="I1418" s="43" t="s">
        <v>493</v>
      </c>
      <c r="J1418" s="101">
        <f t="shared" si="220"/>
        <v>0.05</v>
      </c>
      <c r="K1418" s="50">
        <v>10</v>
      </c>
      <c r="L1418" s="50">
        <v>24</v>
      </c>
      <c r="M1418" s="50">
        <f t="shared" si="215"/>
        <v>240</v>
      </c>
      <c r="P1418" s="109">
        <v>0</v>
      </c>
      <c r="S1418" s="32">
        <f t="shared" si="217"/>
        <v>0</v>
      </c>
      <c r="T1418" s="40">
        <f t="shared" si="218"/>
        <v>0</v>
      </c>
      <c r="U1418" s="41">
        <f t="shared" si="219"/>
        <v>0</v>
      </c>
    </row>
    <row r="1419" spans="2:21" ht="14.25">
      <c r="B1419" s="97" t="s">
        <v>19</v>
      </c>
      <c r="C1419" s="50">
        <v>2753</v>
      </c>
      <c r="D1419" s="168"/>
      <c r="E1419" s="172"/>
      <c r="F1419" s="97" t="s">
        <v>1989</v>
      </c>
      <c r="G1419" s="97" t="s">
        <v>1994</v>
      </c>
      <c r="K1419" s="50">
        <v>10</v>
      </c>
      <c r="L1419" s="50">
        <v>24</v>
      </c>
      <c r="M1419" s="50">
        <f t="shared" si="215"/>
        <v>240</v>
      </c>
      <c r="P1419" s="109">
        <v>0</v>
      </c>
      <c r="S1419" s="32">
        <f t="shared" si="217"/>
        <v>0</v>
      </c>
      <c r="T1419" s="40">
        <f t="shared" si="218"/>
        <v>0</v>
      </c>
      <c r="U1419" s="41">
        <f t="shared" si="219"/>
        <v>0</v>
      </c>
    </row>
    <row r="1420" spans="2:21" ht="14.25">
      <c r="C1420" s="50">
        <v>5333</v>
      </c>
      <c r="D1420" s="173" t="s">
        <v>1995</v>
      </c>
      <c r="E1420" s="134"/>
      <c r="F1420" s="97" t="s">
        <v>1996</v>
      </c>
      <c r="G1420" s="97" t="s">
        <v>1997</v>
      </c>
      <c r="I1420" s="43" t="s">
        <v>24</v>
      </c>
      <c r="M1420" s="50">
        <f t="shared" si="215"/>
        <v>0</v>
      </c>
      <c r="P1420" s="109">
        <v>0</v>
      </c>
      <c r="S1420" s="32">
        <f t="shared" si="217"/>
        <v>0</v>
      </c>
      <c r="T1420" s="40">
        <f t="shared" si="218"/>
        <v>0</v>
      </c>
      <c r="U1420" s="41">
        <f t="shared" si="219"/>
        <v>0</v>
      </c>
    </row>
    <row r="1421" spans="2:21" ht="14.25">
      <c r="C1421" s="50">
        <v>5333</v>
      </c>
      <c r="D1421" s="167"/>
      <c r="E1421" s="134"/>
      <c r="F1421" s="97" t="s">
        <v>1996</v>
      </c>
      <c r="G1421" s="97" t="s">
        <v>1998</v>
      </c>
      <c r="H1421" s="50">
        <v>0.12</v>
      </c>
      <c r="I1421" s="43" t="s">
        <v>29</v>
      </c>
      <c r="M1421" s="50">
        <f t="shared" si="215"/>
        <v>0</v>
      </c>
      <c r="P1421" s="109">
        <v>0</v>
      </c>
      <c r="S1421" s="32">
        <f t="shared" si="217"/>
        <v>0</v>
      </c>
      <c r="T1421" s="40">
        <f t="shared" si="218"/>
        <v>0</v>
      </c>
      <c r="U1421" s="41">
        <f t="shared" si="219"/>
        <v>0</v>
      </c>
    </row>
    <row r="1422" spans="2:21" ht="14.25">
      <c r="C1422" s="50">
        <v>5333</v>
      </c>
      <c r="D1422" s="167"/>
      <c r="E1422" s="134"/>
      <c r="F1422" s="97" t="s">
        <v>1996</v>
      </c>
      <c r="G1422" s="97" t="s">
        <v>1999</v>
      </c>
      <c r="I1422" s="43" t="s">
        <v>24</v>
      </c>
      <c r="M1422" s="50">
        <f t="shared" si="215"/>
        <v>0</v>
      </c>
      <c r="P1422" s="109">
        <v>2010</v>
      </c>
      <c r="S1422" s="32">
        <f t="shared" si="217"/>
        <v>0</v>
      </c>
      <c r="T1422" s="40">
        <f t="shared" si="218"/>
        <v>0</v>
      </c>
      <c r="U1422" s="41">
        <f t="shared" si="219"/>
        <v>2010</v>
      </c>
    </row>
    <row r="1423" spans="2:21" ht="14.25">
      <c r="C1423" s="50">
        <v>5333</v>
      </c>
      <c r="D1423" s="167"/>
      <c r="E1423" s="134"/>
      <c r="F1423" s="97" t="s">
        <v>1996</v>
      </c>
      <c r="G1423" s="97" t="s">
        <v>2000</v>
      </c>
      <c r="H1423" s="50">
        <v>7.0000000000000007E-2</v>
      </c>
      <c r="I1423" s="43" t="s">
        <v>493</v>
      </c>
      <c r="M1423" s="50">
        <f t="shared" si="215"/>
        <v>0</v>
      </c>
      <c r="P1423" s="109">
        <v>0</v>
      </c>
      <c r="S1423" s="32">
        <f t="shared" si="217"/>
        <v>0</v>
      </c>
      <c r="T1423" s="40">
        <f t="shared" si="218"/>
        <v>0</v>
      </c>
      <c r="U1423" s="41">
        <f t="shared" si="219"/>
        <v>0</v>
      </c>
    </row>
    <row r="1424" spans="2:21" ht="14.25">
      <c r="C1424" s="50">
        <v>5333</v>
      </c>
      <c r="D1424" s="167"/>
      <c r="E1424" s="134"/>
      <c r="F1424" s="97" t="s">
        <v>1996</v>
      </c>
      <c r="G1424" s="97" t="s">
        <v>2001</v>
      </c>
      <c r="H1424" s="50">
        <v>6.5000000000000002E-2</v>
      </c>
      <c r="I1424" s="43" t="s">
        <v>24</v>
      </c>
      <c r="M1424" s="50">
        <f t="shared" si="215"/>
        <v>0</v>
      </c>
      <c r="S1424" s="32"/>
      <c r="T1424" s="40"/>
      <c r="U1424" s="41"/>
    </row>
    <row r="1425" spans="3:21" ht="14.25">
      <c r="C1425" s="50">
        <v>5333</v>
      </c>
      <c r="D1425" s="167"/>
      <c r="E1425" s="134"/>
      <c r="F1425" s="97" t="s">
        <v>1996</v>
      </c>
      <c r="G1425" s="97" t="s">
        <v>2002</v>
      </c>
      <c r="H1425" s="50">
        <v>0.1125</v>
      </c>
      <c r="I1425" s="43" t="s">
        <v>24</v>
      </c>
      <c r="M1425" s="50">
        <f t="shared" si="215"/>
        <v>0</v>
      </c>
      <c r="S1425" s="32"/>
      <c r="T1425" s="40"/>
      <c r="U1425" s="41"/>
    </row>
    <row r="1426" spans="3:21" ht="14.25">
      <c r="C1426" s="50">
        <v>5333</v>
      </c>
      <c r="D1426" s="168"/>
      <c r="F1426" s="97" t="s">
        <v>1996</v>
      </c>
      <c r="G1426" s="97" t="s">
        <v>2003</v>
      </c>
      <c r="H1426" s="50">
        <v>0.7</v>
      </c>
      <c r="I1426" s="43" t="s">
        <v>2004</v>
      </c>
      <c r="M1426" s="50">
        <f t="shared" si="215"/>
        <v>0</v>
      </c>
      <c r="P1426" s="109">
        <v>0</v>
      </c>
      <c r="S1426" s="32">
        <f t="shared" ref="S1426:S1489" si="221">SUM(W1426:BC1426)</f>
        <v>0</v>
      </c>
      <c r="T1426" s="40">
        <f t="shared" ref="T1426:T1489" si="222">SUM(BE1426:HT1426)</f>
        <v>0</v>
      </c>
      <c r="U1426" s="41">
        <f t="shared" ref="U1426:U1489" si="223">P1426+R1426+S1426-T1426-BD1426-Q1426</f>
        <v>0</v>
      </c>
    </row>
    <row r="1427" spans="3:21" ht="14.25">
      <c r="C1427" s="50">
        <v>53521</v>
      </c>
      <c r="D1427" s="169" t="s">
        <v>2005</v>
      </c>
      <c r="F1427" s="97" t="s">
        <v>2006</v>
      </c>
      <c r="G1427" s="97" t="s">
        <v>2007</v>
      </c>
      <c r="H1427" s="50">
        <v>8.07</v>
      </c>
      <c r="I1427" s="43" t="s">
        <v>24</v>
      </c>
      <c r="K1427" s="50">
        <v>1</v>
      </c>
      <c r="L1427" s="50">
        <v>1</v>
      </c>
      <c r="M1427" s="50">
        <f t="shared" si="215"/>
        <v>1</v>
      </c>
      <c r="P1427" s="109">
        <v>0</v>
      </c>
      <c r="S1427" s="32">
        <f t="shared" si="221"/>
        <v>0</v>
      </c>
      <c r="T1427" s="40">
        <f t="shared" si="222"/>
        <v>0</v>
      </c>
      <c r="U1427" s="41">
        <f t="shared" si="223"/>
        <v>0</v>
      </c>
    </row>
    <row r="1428" spans="3:21" ht="14.25">
      <c r="C1428" s="50">
        <v>53521</v>
      </c>
      <c r="D1428" s="167"/>
      <c r="F1428" s="97" t="s">
        <v>2006</v>
      </c>
      <c r="G1428" s="97" t="s">
        <v>1602</v>
      </c>
      <c r="H1428" s="50">
        <v>0.17499999999999999</v>
      </c>
      <c r="I1428" s="43" t="s">
        <v>29</v>
      </c>
      <c r="K1428" s="50">
        <v>1</v>
      </c>
      <c r="L1428" s="50">
        <v>12</v>
      </c>
      <c r="M1428" s="50">
        <f t="shared" si="215"/>
        <v>12</v>
      </c>
      <c r="P1428" s="109">
        <v>0</v>
      </c>
      <c r="S1428" s="32">
        <f t="shared" si="221"/>
        <v>0</v>
      </c>
      <c r="T1428" s="40">
        <f t="shared" si="222"/>
        <v>0</v>
      </c>
      <c r="U1428" s="41">
        <f t="shared" si="223"/>
        <v>0</v>
      </c>
    </row>
    <row r="1429" spans="3:21" ht="14.25">
      <c r="C1429" s="50">
        <v>53521</v>
      </c>
      <c r="D1429" s="167"/>
      <c r="F1429" s="97" t="s">
        <v>2006</v>
      </c>
      <c r="G1429" s="97" t="s">
        <v>2008</v>
      </c>
      <c r="H1429" s="50">
        <v>3.5000000000000003E-2</v>
      </c>
      <c r="I1429" s="43" t="s">
        <v>24</v>
      </c>
      <c r="K1429" s="50">
        <v>1</v>
      </c>
      <c r="L1429" s="50">
        <v>12</v>
      </c>
      <c r="M1429" s="50">
        <f t="shared" si="215"/>
        <v>12</v>
      </c>
      <c r="P1429" s="109">
        <v>0</v>
      </c>
      <c r="S1429" s="32">
        <f t="shared" si="221"/>
        <v>0</v>
      </c>
      <c r="T1429" s="40">
        <f t="shared" si="222"/>
        <v>0</v>
      </c>
      <c r="U1429" s="41">
        <f t="shared" si="223"/>
        <v>0</v>
      </c>
    </row>
    <row r="1430" spans="3:21" ht="14.25">
      <c r="C1430" s="50">
        <v>53521</v>
      </c>
      <c r="D1430" s="167"/>
      <c r="F1430" s="97" t="s">
        <v>2006</v>
      </c>
      <c r="G1430" s="97" t="s">
        <v>2009</v>
      </c>
      <c r="H1430" s="50">
        <v>0.14000000000000001</v>
      </c>
      <c r="I1430" s="43" t="s">
        <v>27</v>
      </c>
      <c r="K1430" s="50">
        <v>8</v>
      </c>
      <c r="L1430" s="50">
        <v>12</v>
      </c>
      <c r="M1430" s="50">
        <f t="shared" si="215"/>
        <v>96</v>
      </c>
      <c r="P1430" s="109">
        <v>0</v>
      </c>
      <c r="S1430" s="32">
        <f t="shared" si="221"/>
        <v>0</v>
      </c>
      <c r="T1430" s="40">
        <f t="shared" si="222"/>
        <v>0</v>
      </c>
      <c r="U1430" s="41">
        <f t="shared" si="223"/>
        <v>0</v>
      </c>
    </row>
    <row r="1431" spans="3:21" ht="14.25">
      <c r="C1431" s="50">
        <v>53521</v>
      </c>
      <c r="D1431" s="168"/>
      <c r="F1431" s="97" t="s">
        <v>2006</v>
      </c>
      <c r="G1431" s="97" t="s">
        <v>2010</v>
      </c>
      <c r="M1431" s="50">
        <f t="shared" si="215"/>
        <v>0</v>
      </c>
      <c r="P1431" s="109">
        <v>0</v>
      </c>
      <c r="S1431" s="32">
        <f t="shared" si="221"/>
        <v>0</v>
      </c>
      <c r="T1431" s="40">
        <f t="shared" si="222"/>
        <v>0</v>
      </c>
      <c r="U1431" s="41">
        <f t="shared" si="223"/>
        <v>0</v>
      </c>
    </row>
    <row r="1432" spans="3:21" ht="14.25">
      <c r="C1432" s="50">
        <v>20269</v>
      </c>
      <c r="D1432" s="169" t="s">
        <v>2011</v>
      </c>
      <c r="F1432" s="97" t="s">
        <v>2012</v>
      </c>
      <c r="G1432" s="97" t="s">
        <v>2013</v>
      </c>
      <c r="I1432" s="43" t="s">
        <v>24</v>
      </c>
      <c r="K1432" s="50">
        <v>1</v>
      </c>
      <c r="L1432" s="50">
        <v>1</v>
      </c>
      <c r="M1432" s="50">
        <f t="shared" si="215"/>
        <v>1</v>
      </c>
      <c r="P1432" s="109">
        <v>0</v>
      </c>
      <c r="S1432" s="32">
        <f t="shared" si="221"/>
        <v>0</v>
      </c>
      <c r="T1432" s="40">
        <f t="shared" si="222"/>
        <v>0</v>
      </c>
      <c r="U1432" s="41">
        <f t="shared" si="223"/>
        <v>0</v>
      </c>
    </row>
    <row r="1433" spans="3:21" ht="14.25">
      <c r="C1433" s="50">
        <v>20269</v>
      </c>
      <c r="D1433" s="167"/>
      <c r="F1433" s="97" t="s">
        <v>2012</v>
      </c>
      <c r="G1433" s="97" t="s">
        <v>2014</v>
      </c>
      <c r="H1433" s="50">
        <v>0.04</v>
      </c>
      <c r="I1433" s="43" t="s">
        <v>24</v>
      </c>
      <c r="K1433" s="50">
        <v>1</v>
      </c>
      <c r="L1433" s="50">
        <v>8</v>
      </c>
      <c r="M1433" s="50">
        <f t="shared" si="215"/>
        <v>8</v>
      </c>
      <c r="P1433" s="109">
        <v>86</v>
      </c>
      <c r="S1433" s="32">
        <f t="shared" si="221"/>
        <v>0</v>
      </c>
      <c r="T1433" s="40">
        <f t="shared" si="222"/>
        <v>0</v>
      </c>
      <c r="U1433" s="41">
        <f t="shared" si="223"/>
        <v>86</v>
      </c>
    </row>
    <row r="1434" spans="3:21" ht="14.25">
      <c r="C1434" s="50">
        <v>20269</v>
      </c>
      <c r="D1434" s="167"/>
      <c r="F1434" s="97" t="s">
        <v>2012</v>
      </c>
      <c r="G1434" s="97" t="s">
        <v>2015</v>
      </c>
      <c r="H1434" s="50">
        <v>0.16500000000000001</v>
      </c>
      <c r="I1434" s="43" t="s">
        <v>62</v>
      </c>
      <c r="K1434" s="50">
        <v>1</v>
      </c>
      <c r="L1434" s="50">
        <v>8</v>
      </c>
      <c r="M1434" s="50">
        <f t="shared" si="215"/>
        <v>8</v>
      </c>
      <c r="P1434" s="109">
        <v>242</v>
      </c>
      <c r="S1434" s="32">
        <f t="shared" si="221"/>
        <v>0</v>
      </c>
      <c r="T1434" s="40">
        <f t="shared" si="222"/>
        <v>0</v>
      </c>
      <c r="U1434" s="41">
        <f t="shared" si="223"/>
        <v>242</v>
      </c>
    </row>
    <row r="1435" spans="3:21" ht="14.25">
      <c r="C1435" s="50">
        <v>20269</v>
      </c>
      <c r="D1435" s="167"/>
      <c r="F1435" s="97" t="s">
        <v>2012</v>
      </c>
      <c r="G1435" s="97" t="s">
        <v>2016</v>
      </c>
      <c r="I1435" s="43" t="s">
        <v>27</v>
      </c>
      <c r="K1435" s="50">
        <v>10</v>
      </c>
      <c r="L1435" s="50">
        <v>8</v>
      </c>
      <c r="M1435" s="50">
        <f t="shared" si="215"/>
        <v>80</v>
      </c>
      <c r="P1435" s="109">
        <v>19180</v>
      </c>
      <c r="S1435" s="32">
        <f t="shared" si="221"/>
        <v>0</v>
      </c>
      <c r="T1435" s="40">
        <f t="shared" si="222"/>
        <v>0</v>
      </c>
      <c r="U1435" s="41">
        <f t="shared" si="223"/>
        <v>19180</v>
      </c>
    </row>
    <row r="1436" spans="3:21" ht="14.25">
      <c r="C1436" s="50">
        <v>20269</v>
      </c>
      <c r="D1436" s="168"/>
      <c r="F1436" s="97" t="s">
        <v>2012</v>
      </c>
      <c r="G1436" s="97" t="s">
        <v>2017</v>
      </c>
      <c r="M1436" s="50">
        <f t="shared" si="215"/>
        <v>0</v>
      </c>
      <c r="P1436" s="109">
        <v>0</v>
      </c>
      <c r="S1436" s="32">
        <f t="shared" si="221"/>
        <v>0</v>
      </c>
      <c r="T1436" s="40">
        <f t="shared" si="222"/>
        <v>0</v>
      </c>
      <c r="U1436" s="41">
        <f t="shared" si="223"/>
        <v>0</v>
      </c>
    </row>
    <row r="1437" spans="3:21" ht="14.25">
      <c r="C1437" s="50">
        <v>20276</v>
      </c>
      <c r="D1437" s="169" t="s">
        <v>2018</v>
      </c>
      <c r="F1437" s="97" t="s">
        <v>2012</v>
      </c>
      <c r="G1437" s="97" t="s">
        <v>2013</v>
      </c>
      <c r="I1437" s="43" t="s">
        <v>24</v>
      </c>
      <c r="K1437" s="50">
        <v>1</v>
      </c>
      <c r="L1437" s="50">
        <v>1</v>
      </c>
      <c r="M1437" s="50">
        <f t="shared" si="215"/>
        <v>1</v>
      </c>
      <c r="P1437" s="109">
        <v>3</v>
      </c>
      <c r="S1437" s="32">
        <f t="shared" si="221"/>
        <v>0</v>
      </c>
      <c r="T1437" s="40">
        <f t="shared" si="222"/>
        <v>0</v>
      </c>
      <c r="U1437" s="41">
        <f t="shared" si="223"/>
        <v>3</v>
      </c>
    </row>
    <row r="1438" spans="3:21" ht="14.25">
      <c r="C1438" s="50">
        <v>20276</v>
      </c>
      <c r="D1438" s="167"/>
      <c r="F1438" s="97" t="s">
        <v>2012</v>
      </c>
      <c r="G1438" s="97" t="s">
        <v>2014</v>
      </c>
      <c r="H1438" s="50">
        <v>0.04</v>
      </c>
      <c r="I1438" s="43" t="s">
        <v>24</v>
      </c>
      <c r="K1438" s="50">
        <v>1</v>
      </c>
      <c r="L1438" s="50">
        <v>8</v>
      </c>
      <c r="M1438" s="50">
        <f t="shared" si="215"/>
        <v>8</v>
      </c>
      <c r="P1438" s="109">
        <v>80</v>
      </c>
      <c r="S1438" s="32">
        <f t="shared" si="221"/>
        <v>0</v>
      </c>
      <c r="T1438" s="40">
        <f t="shared" si="222"/>
        <v>0</v>
      </c>
      <c r="U1438" s="41">
        <f t="shared" si="223"/>
        <v>80</v>
      </c>
    </row>
    <row r="1439" spans="3:21" ht="14.25">
      <c r="C1439" s="50">
        <v>20276</v>
      </c>
      <c r="D1439" s="167"/>
      <c r="F1439" s="97" t="s">
        <v>2012</v>
      </c>
      <c r="G1439" s="97" t="s">
        <v>2015</v>
      </c>
      <c r="H1439" s="50">
        <v>0.16500000000000001</v>
      </c>
      <c r="I1439" s="43" t="s">
        <v>62</v>
      </c>
      <c r="K1439" s="50">
        <v>1</v>
      </c>
      <c r="L1439" s="50">
        <v>8</v>
      </c>
      <c r="M1439" s="50">
        <f t="shared" si="215"/>
        <v>8</v>
      </c>
      <c r="P1439" s="109">
        <v>0</v>
      </c>
      <c r="S1439" s="32">
        <f t="shared" si="221"/>
        <v>0</v>
      </c>
      <c r="T1439" s="40">
        <f t="shared" si="222"/>
        <v>0</v>
      </c>
      <c r="U1439" s="41">
        <f t="shared" si="223"/>
        <v>0</v>
      </c>
    </row>
    <row r="1440" spans="3:21" ht="14.25">
      <c r="C1440" s="50">
        <v>20276</v>
      </c>
      <c r="D1440" s="167"/>
      <c r="F1440" s="97" t="s">
        <v>2012</v>
      </c>
      <c r="G1440" s="97" t="s">
        <v>2016</v>
      </c>
      <c r="I1440" s="43" t="s">
        <v>27</v>
      </c>
      <c r="K1440" s="50">
        <v>10</v>
      </c>
      <c r="L1440" s="50">
        <v>8</v>
      </c>
      <c r="M1440" s="50">
        <f t="shared" si="215"/>
        <v>80</v>
      </c>
      <c r="P1440" s="109">
        <v>-5800</v>
      </c>
      <c r="S1440" s="32">
        <f t="shared" si="221"/>
        <v>0</v>
      </c>
      <c r="T1440" s="40">
        <f t="shared" si="222"/>
        <v>0</v>
      </c>
      <c r="U1440" s="41">
        <f t="shared" si="223"/>
        <v>-5800</v>
      </c>
    </row>
    <row r="1441" spans="3:21" ht="14.25">
      <c r="C1441" s="50">
        <v>20276</v>
      </c>
      <c r="D1441" s="168"/>
      <c r="F1441" s="97" t="s">
        <v>2012</v>
      </c>
      <c r="G1441" s="97" t="s">
        <v>2017</v>
      </c>
      <c r="M1441" s="50">
        <f t="shared" si="215"/>
        <v>0</v>
      </c>
      <c r="P1441" s="109">
        <v>0</v>
      </c>
      <c r="S1441" s="32">
        <f t="shared" si="221"/>
        <v>0</v>
      </c>
      <c r="T1441" s="40">
        <f t="shared" si="222"/>
        <v>0</v>
      </c>
      <c r="U1441" s="41">
        <f t="shared" si="223"/>
        <v>0</v>
      </c>
    </row>
    <row r="1442" spans="3:21" ht="14.25">
      <c r="C1442" s="50">
        <v>20252</v>
      </c>
      <c r="D1442" s="169" t="s">
        <v>2019</v>
      </c>
      <c r="F1442" s="97" t="s">
        <v>2020</v>
      </c>
      <c r="G1442" s="97" t="s">
        <v>2021</v>
      </c>
      <c r="I1442" s="43" t="s">
        <v>24</v>
      </c>
      <c r="K1442" s="50">
        <v>1</v>
      </c>
      <c r="L1442" s="50">
        <v>1</v>
      </c>
      <c r="M1442" s="50">
        <f t="shared" si="215"/>
        <v>1</v>
      </c>
      <c r="P1442" s="109">
        <v>0</v>
      </c>
      <c r="S1442" s="32">
        <f t="shared" si="221"/>
        <v>0</v>
      </c>
      <c r="T1442" s="40">
        <f t="shared" si="222"/>
        <v>0</v>
      </c>
      <c r="U1442" s="41">
        <f t="shared" si="223"/>
        <v>0</v>
      </c>
    </row>
    <row r="1443" spans="3:21" ht="14.25">
      <c r="C1443" s="50">
        <v>20252</v>
      </c>
      <c r="D1443" s="167"/>
      <c r="F1443" s="97" t="s">
        <v>2020</v>
      </c>
      <c r="G1443" s="97" t="s">
        <v>2022</v>
      </c>
      <c r="H1443" s="50">
        <v>0.04</v>
      </c>
      <c r="I1443" s="43" t="s">
        <v>24</v>
      </c>
      <c r="K1443" s="50">
        <v>1</v>
      </c>
      <c r="L1443" s="50">
        <v>15</v>
      </c>
      <c r="M1443" s="50">
        <f t="shared" si="215"/>
        <v>15</v>
      </c>
      <c r="P1443" s="109">
        <v>0</v>
      </c>
      <c r="S1443" s="32">
        <f t="shared" si="221"/>
        <v>0</v>
      </c>
      <c r="T1443" s="40">
        <f t="shared" si="222"/>
        <v>0</v>
      </c>
      <c r="U1443" s="41">
        <f t="shared" si="223"/>
        <v>0</v>
      </c>
    </row>
    <row r="1444" spans="3:21" ht="14.25">
      <c r="C1444" s="50">
        <v>20252</v>
      </c>
      <c r="D1444" s="167"/>
      <c r="F1444" s="97" t="s">
        <v>2020</v>
      </c>
      <c r="G1444" s="97" t="s">
        <v>2023</v>
      </c>
      <c r="H1444" s="50">
        <v>0.13500000000000001</v>
      </c>
      <c r="I1444" s="43" t="s">
        <v>62</v>
      </c>
      <c r="K1444" s="50">
        <v>1</v>
      </c>
      <c r="L1444" s="50">
        <v>15</v>
      </c>
      <c r="M1444" s="50">
        <f t="shared" si="215"/>
        <v>15</v>
      </c>
      <c r="P1444" s="109">
        <v>0</v>
      </c>
      <c r="S1444" s="32">
        <f t="shared" si="221"/>
        <v>0</v>
      </c>
      <c r="T1444" s="40">
        <f t="shared" si="222"/>
        <v>0</v>
      </c>
      <c r="U1444" s="41">
        <f t="shared" si="223"/>
        <v>0</v>
      </c>
    </row>
    <row r="1445" spans="3:21" ht="14.25">
      <c r="C1445" s="50">
        <v>20252</v>
      </c>
      <c r="D1445" s="167"/>
      <c r="F1445" s="97" t="s">
        <v>2020</v>
      </c>
      <c r="G1445" s="97" t="s">
        <v>2024</v>
      </c>
      <c r="I1445" s="43" t="s">
        <v>27</v>
      </c>
      <c r="K1445" s="50">
        <v>8</v>
      </c>
      <c r="L1445" s="50">
        <v>15</v>
      </c>
      <c r="M1445" s="50">
        <f t="shared" si="215"/>
        <v>120</v>
      </c>
      <c r="P1445" s="109">
        <v>0</v>
      </c>
      <c r="S1445" s="32">
        <f t="shared" si="221"/>
        <v>0</v>
      </c>
      <c r="T1445" s="40">
        <f t="shared" si="222"/>
        <v>0</v>
      </c>
      <c r="U1445" s="41">
        <f t="shared" si="223"/>
        <v>0</v>
      </c>
    </row>
    <row r="1446" spans="3:21" ht="14.25">
      <c r="C1446" s="50">
        <v>20252</v>
      </c>
      <c r="D1446" s="168"/>
      <c r="F1446" s="97" t="s">
        <v>2020</v>
      </c>
      <c r="G1446" s="97" t="s">
        <v>2025</v>
      </c>
      <c r="M1446" s="50">
        <f t="shared" si="215"/>
        <v>0</v>
      </c>
      <c r="P1446" s="109">
        <v>0</v>
      </c>
      <c r="S1446" s="32">
        <f t="shared" si="221"/>
        <v>0</v>
      </c>
      <c r="T1446" s="40">
        <f t="shared" si="222"/>
        <v>0</v>
      </c>
      <c r="U1446" s="41">
        <f t="shared" si="223"/>
        <v>0</v>
      </c>
    </row>
    <row r="1447" spans="3:21" ht="14.25">
      <c r="C1447" s="50">
        <v>20573</v>
      </c>
      <c r="D1447" s="169" t="s">
        <v>2026</v>
      </c>
      <c r="F1447" s="97" t="s">
        <v>2012</v>
      </c>
      <c r="G1447" s="97" t="s">
        <v>2027</v>
      </c>
      <c r="I1447" s="43" t="s">
        <v>24</v>
      </c>
      <c r="K1447" s="50">
        <v>1</v>
      </c>
      <c r="L1447" s="50">
        <v>1</v>
      </c>
      <c r="M1447" s="50">
        <f t="shared" si="215"/>
        <v>1</v>
      </c>
      <c r="P1447" s="109">
        <v>0</v>
      </c>
      <c r="S1447" s="32">
        <f t="shared" si="221"/>
        <v>0</v>
      </c>
      <c r="T1447" s="40">
        <f t="shared" si="222"/>
        <v>0</v>
      </c>
      <c r="U1447" s="41">
        <f t="shared" si="223"/>
        <v>0</v>
      </c>
    </row>
    <row r="1448" spans="3:21" ht="14.25">
      <c r="C1448" s="50">
        <v>20573</v>
      </c>
      <c r="D1448" s="167"/>
      <c r="F1448" s="97" t="s">
        <v>2012</v>
      </c>
      <c r="G1448" s="97" t="s">
        <v>2014</v>
      </c>
      <c r="H1448" s="50">
        <v>0.04</v>
      </c>
      <c r="I1448" s="43" t="s">
        <v>24</v>
      </c>
      <c r="K1448" s="50">
        <v>1</v>
      </c>
      <c r="L1448" s="50">
        <v>20</v>
      </c>
      <c r="M1448" s="50">
        <f t="shared" si="215"/>
        <v>20</v>
      </c>
      <c r="P1448" s="109">
        <v>0</v>
      </c>
      <c r="S1448" s="32">
        <f t="shared" si="221"/>
        <v>0</v>
      </c>
      <c r="T1448" s="40">
        <f t="shared" si="222"/>
        <v>0</v>
      </c>
      <c r="U1448" s="41">
        <f t="shared" si="223"/>
        <v>0</v>
      </c>
    </row>
    <row r="1449" spans="3:21" ht="14.25">
      <c r="C1449" s="50">
        <v>20573</v>
      </c>
      <c r="D1449" s="167"/>
      <c r="F1449" s="97" t="s">
        <v>2012</v>
      </c>
      <c r="G1449" s="97" t="s">
        <v>2028</v>
      </c>
      <c r="H1449" s="50">
        <v>0.15</v>
      </c>
      <c r="I1449" s="43" t="s">
        <v>62</v>
      </c>
      <c r="K1449" s="50">
        <v>1</v>
      </c>
      <c r="L1449" s="50">
        <v>20</v>
      </c>
      <c r="M1449" s="50">
        <f t="shared" si="215"/>
        <v>20</v>
      </c>
      <c r="P1449" s="109">
        <v>0</v>
      </c>
      <c r="S1449" s="32">
        <f t="shared" si="221"/>
        <v>0</v>
      </c>
      <c r="T1449" s="40">
        <f t="shared" si="222"/>
        <v>0</v>
      </c>
      <c r="U1449" s="41">
        <f t="shared" si="223"/>
        <v>0</v>
      </c>
    </row>
    <row r="1450" spans="3:21" ht="14.25">
      <c r="C1450" s="50">
        <v>20573</v>
      </c>
      <c r="D1450" s="167"/>
      <c r="F1450" s="97" t="s">
        <v>2012</v>
      </c>
      <c r="G1450" s="97" t="s">
        <v>2016</v>
      </c>
      <c r="I1450" s="43" t="s">
        <v>27</v>
      </c>
      <c r="K1450" s="50">
        <v>8</v>
      </c>
      <c r="L1450" s="50">
        <v>20</v>
      </c>
      <c r="M1450" s="50">
        <f t="shared" si="215"/>
        <v>160</v>
      </c>
      <c r="P1450" s="109">
        <v>0</v>
      </c>
      <c r="S1450" s="32">
        <f t="shared" si="221"/>
        <v>0</v>
      </c>
      <c r="T1450" s="40">
        <f t="shared" si="222"/>
        <v>0</v>
      </c>
      <c r="U1450" s="41">
        <f t="shared" si="223"/>
        <v>0</v>
      </c>
    </row>
    <row r="1451" spans="3:21" ht="14.25">
      <c r="C1451" s="50">
        <v>20573</v>
      </c>
      <c r="D1451" s="168"/>
      <c r="F1451" s="97" t="s">
        <v>2012</v>
      </c>
      <c r="G1451" s="97" t="s">
        <v>2017</v>
      </c>
      <c r="M1451" s="50">
        <f t="shared" si="215"/>
        <v>0</v>
      </c>
      <c r="P1451" s="109">
        <v>0</v>
      </c>
      <c r="S1451" s="32">
        <f t="shared" si="221"/>
        <v>0</v>
      </c>
      <c r="T1451" s="40">
        <f t="shared" si="222"/>
        <v>0</v>
      </c>
      <c r="U1451" s="41">
        <f t="shared" si="223"/>
        <v>0</v>
      </c>
    </row>
    <row r="1452" spans="3:21" ht="14.25">
      <c r="C1452" s="50">
        <v>20283</v>
      </c>
      <c r="D1452" s="169" t="s">
        <v>2029</v>
      </c>
      <c r="F1452" s="97" t="s">
        <v>2020</v>
      </c>
      <c r="G1452" s="97" t="s">
        <v>2030</v>
      </c>
      <c r="I1452" s="43" t="s">
        <v>24</v>
      </c>
      <c r="K1452" s="50">
        <v>1</v>
      </c>
      <c r="L1452" s="50">
        <v>1</v>
      </c>
      <c r="M1452" s="50">
        <f t="shared" si="215"/>
        <v>1</v>
      </c>
      <c r="P1452" s="109">
        <v>0</v>
      </c>
      <c r="S1452" s="32">
        <f t="shared" si="221"/>
        <v>0</v>
      </c>
      <c r="T1452" s="40">
        <f t="shared" si="222"/>
        <v>0</v>
      </c>
      <c r="U1452" s="41">
        <f t="shared" si="223"/>
        <v>0</v>
      </c>
    </row>
    <row r="1453" spans="3:21" ht="14.25">
      <c r="C1453" s="50">
        <v>20283</v>
      </c>
      <c r="D1453" s="167"/>
      <c r="F1453" s="97" t="s">
        <v>2020</v>
      </c>
      <c r="G1453" s="97" t="s">
        <v>2022</v>
      </c>
      <c r="H1453" s="50">
        <v>0.04</v>
      </c>
      <c r="I1453" s="43" t="s">
        <v>24</v>
      </c>
      <c r="K1453" s="50">
        <v>1</v>
      </c>
      <c r="L1453" s="50">
        <v>12</v>
      </c>
      <c r="M1453" s="50">
        <f t="shared" si="215"/>
        <v>12</v>
      </c>
      <c r="P1453" s="109">
        <v>0</v>
      </c>
      <c r="S1453" s="32">
        <f t="shared" si="221"/>
        <v>0</v>
      </c>
      <c r="T1453" s="40">
        <f t="shared" si="222"/>
        <v>0</v>
      </c>
      <c r="U1453" s="41">
        <f t="shared" si="223"/>
        <v>0</v>
      </c>
    </row>
    <row r="1454" spans="3:21" ht="14.25">
      <c r="C1454" s="50">
        <v>20283</v>
      </c>
      <c r="D1454" s="167"/>
      <c r="F1454" s="97" t="s">
        <v>2020</v>
      </c>
      <c r="G1454" s="97" t="s">
        <v>1602</v>
      </c>
      <c r="H1454" s="50">
        <v>0.17499999999999999</v>
      </c>
      <c r="I1454" s="43" t="s">
        <v>29</v>
      </c>
      <c r="K1454" s="50">
        <v>1</v>
      </c>
      <c r="L1454" s="50">
        <v>12</v>
      </c>
      <c r="M1454" s="50">
        <f t="shared" si="215"/>
        <v>12</v>
      </c>
      <c r="P1454" s="109">
        <v>0</v>
      </c>
      <c r="S1454" s="32">
        <f t="shared" si="221"/>
        <v>0</v>
      </c>
      <c r="T1454" s="40">
        <f t="shared" si="222"/>
        <v>0</v>
      </c>
      <c r="U1454" s="41">
        <f t="shared" si="223"/>
        <v>0</v>
      </c>
    </row>
    <row r="1455" spans="3:21" ht="14.25">
      <c r="C1455" s="50">
        <v>20283</v>
      </c>
      <c r="D1455" s="167"/>
      <c r="F1455" s="97" t="s">
        <v>2020</v>
      </c>
      <c r="G1455" s="97" t="s">
        <v>2031</v>
      </c>
      <c r="I1455" s="43" t="s">
        <v>27</v>
      </c>
      <c r="K1455" s="50">
        <v>10</v>
      </c>
      <c r="L1455" s="50">
        <v>12</v>
      </c>
      <c r="M1455" s="50">
        <f t="shared" si="215"/>
        <v>120</v>
      </c>
      <c r="P1455" s="109">
        <v>0</v>
      </c>
      <c r="S1455" s="32">
        <f t="shared" si="221"/>
        <v>0</v>
      </c>
      <c r="T1455" s="40">
        <f t="shared" si="222"/>
        <v>0</v>
      </c>
      <c r="U1455" s="41">
        <f t="shared" si="223"/>
        <v>0</v>
      </c>
    </row>
    <row r="1456" spans="3:21" ht="14.25">
      <c r="C1456" s="50">
        <v>20283</v>
      </c>
      <c r="D1456" s="168"/>
      <c r="F1456" s="97" t="s">
        <v>2020</v>
      </c>
      <c r="G1456" s="97" t="s">
        <v>2025</v>
      </c>
      <c r="M1456" s="50">
        <f t="shared" si="215"/>
        <v>0</v>
      </c>
      <c r="P1456" s="109">
        <v>0</v>
      </c>
      <c r="S1456" s="32">
        <f t="shared" si="221"/>
        <v>0</v>
      </c>
      <c r="T1456" s="40">
        <f t="shared" si="222"/>
        <v>0</v>
      </c>
      <c r="U1456" s="41">
        <f t="shared" si="223"/>
        <v>0</v>
      </c>
    </row>
    <row r="1457" spans="3:21" ht="14.25">
      <c r="C1457" s="50">
        <v>20290</v>
      </c>
      <c r="D1457" s="169" t="s">
        <v>2032</v>
      </c>
      <c r="F1457" s="97" t="s">
        <v>2020</v>
      </c>
      <c r="G1457" s="97" t="s">
        <v>2030</v>
      </c>
      <c r="I1457" s="43" t="s">
        <v>24</v>
      </c>
      <c r="K1457" s="50">
        <v>1</v>
      </c>
      <c r="L1457" s="50">
        <v>1</v>
      </c>
      <c r="M1457" s="50">
        <f t="shared" si="215"/>
        <v>1</v>
      </c>
      <c r="P1457" s="109">
        <v>20</v>
      </c>
      <c r="S1457" s="32">
        <f t="shared" si="221"/>
        <v>0</v>
      </c>
      <c r="T1457" s="40">
        <f t="shared" si="222"/>
        <v>0</v>
      </c>
      <c r="U1457" s="41">
        <f t="shared" si="223"/>
        <v>20</v>
      </c>
    </row>
    <row r="1458" spans="3:21" ht="14.25">
      <c r="C1458" s="50">
        <v>20290</v>
      </c>
      <c r="D1458" s="167"/>
      <c r="F1458" s="97" t="s">
        <v>2020</v>
      </c>
      <c r="G1458" s="97" t="s">
        <v>2022</v>
      </c>
      <c r="H1458" s="50">
        <v>0.04</v>
      </c>
      <c r="I1458" s="43" t="s">
        <v>24</v>
      </c>
      <c r="K1458" s="50">
        <v>1</v>
      </c>
      <c r="L1458" s="50">
        <v>12</v>
      </c>
      <c r="M1458" s="50">
        <f t="shared" si="215"/>
        <v>12</v>
      </c>
      <c r="P1458" s="109">
        <v>240</v>
      </c>
      <c r="S1458" s="32">
        <f t="shared" si="221"/>
        <v>0</v>
      </c>
      <c r="T1458" s="40">
        <f t="shared" si="222"/>
        <v>0</v>
      </c>
      <c r="U1458" s="41">
        <f t="shared" si="223"/>
        <v>240</v>
      </c>
    </row>
    <row r="1459" spans="3:21" ht="14.25">
      <c r="C1459" s="50">
        <v>20290</v>
      </c>
      <c r="D1459" s="167"/>
      <c r="F1459" s="97" t="s">
        <v>2020</v>
      </c>
      <c r="G1459" s="97" t="s">
        <v>1602</v>
      </c>
      <c r="H1459" s="50">
        <v>0.17499999999999999</v>
      </c>
      <c r="I1459" s="43" t="s">
        <v>29</v>
      </c>
      <c r="K1459" s="50">
        <v>1</v>
      </c>
      <c r="L1459" s="50">
        <v>12</v>
      </c>
      <c r="M1459" s="50">
        <f t="shared" ref="M1459:M1501" si="224">K1459*L1459</f>
        <v>12</v>
      </c>
      <c r="P1459" s="109">
        <v>0</v>
      </c>
      <c r="S1459" s="32">
        <f t="shared" si="221"/>
        <v>0</v>
      </c>
      <c r="T1459" s="40">
        <f t="shared" si="222"/>
        <v>0</v>
      </c>
      <c r="U1459" s="41">
        <f t="shared" si="223"/>
        <v>0</v>
      </c>
    </row>
    <row r="1460" spans="3:21" ht="14.25">
      <c r="C1460" s="50">
        <v>20290</v>
      </c>
      <c r="D1460" s="167"/>
      <c r="F1460" s="97" t="s">
        <v>2020</v>
      </c>
      <c r="G1460" s="97" t="s">
        <v>2024</v>
      </c>
      <c r="I1460" s="43" t="s">
        <v>27</v>
      </c>
      <c r="K1460" s="50">
        <v>10</v>
      </c>
      <c r="L1460" s="50">
        <v>12</v>
      </c>
      <c r="M1460" s="50">
        <f t="shared" si="224"/>
        <v>120</v>
      </c>
      <c r="P1460" s="109">
        <v>2320</v>
      </c>
      <c r="S1460" s="32">
        <f t="shared" si="221"/>
        <v>0</v>
      </c>
      <c r="T1460" s="40">
        <f t="shared" si="222"/>
        <v>0</v>
      </c>
      <c r="U1460" s="41">
        <f t="shared" si="223"/>
        <v>2320</v>
      </c>
    </row>
    <row r="1461" spans="3:21" ht="14.25">
      <c r="C1461" s="50">
        <v>20290</v>
      </c>
      <c r="D1461" s="168"/>
      <c r="F1461" s="97" t="s">
        <v>2020</v>
      </c>
      <c r="G1461" s="97" t="s">
        <v>2025</v>
      </c>
      <c r="M1461" s="50">
        <f t="shared" si="224"/>
        <v>0</v>
      </c>
      <c r="P1461" s="109">
        <v>0</v>
      </c>
      <c r="S1461" s="32">
        <f t="shared" si="221"/>
        <v>0</v>
      </c>
      <c r="T1461" s="40">
        <f t="shared" si="222"/>
        <v>0</v>
      </c>
      <c r="U1461" s="41">
        <f t="shared" si="223"/>
        <v>0</v>
      </c>
    </row>
    <row r="1462" spans="3:21" ht="14.25">
      <c r="D1462" s="137">
        <v>4580128558141</v>
      </c>
      <c r="G1462" s="97" t="s">
        <v>1269</v>
      </c>
      <c r="H1462" s="50">
        <v>6.5</v>
      </c>
      <c r="I1462" s="43" t="s">
        <v>24</v>
      </c>
      <c r="M1462" s="50">
        <f t="shared" si="224"/>
        <v>0</v>
      </c>
      <c r="P1462" s="109">
        <v>1</v>
      </c>
      <c r="S1462" s="32">
        <f t="shared" si="221"/>
        <v>0</v>
      </c>
      <c r="T1462" s="40">
        <f t="shared" si="222"/>
        <v>0</v>
      </c>
      <c r="U1462" s="41">
        <f t="shared" si="223"/>
        <v>1</v>
      </c>
    </row>
    <row r="1463" spans="3:21" ht="14.25">
      <c r="C1463" s="50">
        <v>4574</v>
      </c>
      <c r="D1463" s="169" t="s">
        <v>2033</v>
      </c>
      <c r="F1463" s="97" t="s">
        <v>2034</v>
      </c>
      <c r="G1463" s="97" t="s">
        <v>2035</v>
      </c>
      <c r="H1463" s="50">
        <v>5.7</v>
      </c>
      <c r="I1463" s="43" t="s">
        <v>24</v>
      </c>
      <c r="K1463" s="50">
        <v>1</v>
      </c>
      <c r="L1463" s="50">
        <v>1</v>
      </c>
      <c r="M1463" s="50">
        <f t="shared" si="224"/>
        <v>1</v>
      </c>
      <c r="P1463" s="109">
        <v>9</v>
      </c>
      <c r="S1463" s="32">
        <f t="shared" si="221"/>
        <v>0</v>
      </c>
      <c r="T1463" s="40">
        <f t="shared" si="222"/>
        <v>0</v>
      </c>
      <c r="U1463" s="41">
        <f t="shared" si="223"/>
        <v>9</v>
      </c>
    </row>
    <row r="1464" spans="3:21" ht="14.25">
      <c r="C1464" s="50">
        <v>4574</v>
      </c>
      <c r="D1464" s="167"/>
      <c r="F1464" s="97" t="s">
        <v>2034</v>
      </c>
      <c r="G1464" s="97" t="s">
        <v>2036</v>
      </c>
      <c r="H1464" s="50">
        <v>0.93</v>
      </c>
      <c r="I1464" s="43" t="s">
        <v>24</v>
      </c>
      <c r="K1464" s="50">
        <v>1</v>
      </c>
      <c r="L1464" s="50">
        <v>12</v>
      </c>
      <c r="M1464" s="50">
        <f t="shared" si="224"/>
        <v>12</v>
      </c>
      <c r="P1464" s="109">
        <v>108</v>
      </c>
      <c r="S1464" s="32">
        <f t="shared" si="221"/>
        <v>0</v>
      </c>
      <c r="T1464" s="40">
        <f t="shared" si="222"/>
        <v>0</v>
      </c>
      <c r="U1464" s="41">
        <f t="shared" si="223"/>
        <v>108</v>
      </c>
    </row>
    <row r="1465" spans="3:21" ht="14.25">
      <c r="C1465" s="50">
        <v>4574</v>
      </c>
      <c r="D1465" s="167"/>
      <c r="F1465" s="97" t="s">
        <v>2034</v>
      </c>
      <c r="G1465" s="97" t="s">
        <v>2037</v>
      </c>
      <c r="H1465" s="50">
        <v>0.09</v>
      </c>
      <c r="I1465" s="43" t="s">
        <v>27</v>
      </c>
      <c r="K1465" s="50">
        <v>10</v>
      </c>
      <c r="L1465" s="50">
        <v>12</v>
      </c>
      <c r="M1465" s="50">
        <f t="shared" si="224"/>
        <v>120</v>
      </c>
      <c r="P1465" s="109">
        <v>920</v>
      </c>
      <c r="S1465" s="32">
        <f t="shared" si="221"/>
        <v>0</v>
      </c>
      <c r="T1465" s="40">
        <f t="shared" si="222"/>
        <v>0</v>
      </c>
      <c r="U1465" s="41">
        <f t="shared" si="223"/>
        <v>920</v>
      </c>
    </row>
    <row r="1466" spans="3:21" ht="14.25">
      <c r="C1466" s="50">
        <v>4574</v>
      </c>
      <c r="D1466" s="167"/>
      <c r="F1466" s="97" t="s">
        <v>2034</v>
      </c>
      <c r="G1466" s="97" t="s">
        <v>2038</v>
      </c>
      <c r="I1466" s="43" t="s">
        <v>310</v>
      </c>
      <c r="K1466" s="50">
        <v>50</v>
      </c>
      <c r="L1466" s="50">
        <v>12</v>
      </c>
      <c r="M1466" s="50">
        <f t="shared" si="224"/>
        <v>600</v>
      </c>
      <c r="P1466" s="109">
        <v>0</v>
      </c>
      <c r="S1466" s="32">
        <f t="shared" si="221"/>
        <v>0</v>
      </c>
      <c r="T1466" s="40">
        <f t="shared" si="222"/>
        <v>0</v>
      </c>
      <c r="U1466" s="41">
        <f t="shared" si="223"/>
        <v>0</v>
      </c>
    </row>
    <row r="1467" spans="3:21" ht="14.25">
      <c r="C1467" s="50">
        <v>4413</v>
      </c>
      <c r="D1467" s="169" t="s">
        <v>2039</v>
      </c>
      <c r="F1467" s="97" t="s">
        <v>2040</v>
      </c>
      <c r="G1467" s="97" t="s">
        <v>2041</v>
      </c>
      <c r="H1467" s="50">
        <v>7.8</v>
      </c>
      <c r="I1467" s="43" t="s">
        <v>24</v>
      </c>
      <c r="K1467" s="50">
        <v>1</v>
      </c>
      <c r="L1467" s="50">
        <v>1</v>
      </c>
      <c r="M1467" s="50">
        <f t="shared" si="224"/>
        <v>1</v>
      </c>
      <c r="P1467" s="109">
        <v>0</v>
      </c>
      <c r="S1467" s="32">
        <f t="shared" si="221"/>
        <v>0</v>
      </c>
      <c r="T1467" s="40">
        <f t="shared" si="222"/>
        <v>0</v>
      </c>
      <c r="U1467" s="41">
        <f t="shared" si="223"/>
        <v>0</v>
      </c>
    </row>
    <row r="1468" spans="3:21" ht="14.25">
      <c r="C1468" s="50">
        <v>4413</v>
      </c>
      <c r="D1468" s="167"/>
      <c r="F1468" s="97" t="s">
        <v>2040</v>
      </c>
      <c r="G1468" s="97" t="s">
        <v>2042</v>
      </c>
      <c r="H1468" s="50">
        <v>3.5000000000000003E-2</v>
      </c>
      <c r="I1468" s="43" t="s">
        <v>24</v>
      </c>
      <c r="K1468" s="50">
        <v>1</v>
      </c>
      <c r="L1468" s="50">
        <v>20</v>
      </c>
      <c r="M1468" s="50">
        <f t="shared" si="224"/>
        <v>20</v>
      </c>
      <c r="P1468" s="109">
        <v>0</v>
      </c>
      <c r="S1468" s="32">
        <f t="shared" si="221"/>
        <v>0</v>
      </c>
      <c r="T1468" s="40">
        <f t="shared" si="222"/>
        <v>0</v>
      </c>
      <c r="U1468" s="41">
        <f t="shared" si="223"/>
        <v>0</v>
      </c>
    </row>
    <row r="1469" spans="3:21" ht="14.25">
      <c r="C1469" s="50">
        <v>4413</v>
      </c>
      <c r="D1469" s="167"/>
      <c r="F1469" s="97" t="s">
        <v>2040</v>
      </c>
      <c r="G1469" s="97" t="s">
        <v>2043</v>
      </c>
      <c r="H1469" s="50">
        <v>0.11</v>
      </c>
      <c r="I1469" s="43" t="s">
        <v>27</v>
      </c>
      <c r="K1469" s="50">
        <v>8</v>
      </c>
      <c r="L1469" s="50">
        <v>20</v>
      </c>
      <c r="M1469" s="50">
        <f t="shared" si="224"/>
        <v>160</v>
      </c>
      <c r="P1469" s="109">
        <v>0</v>
      </c>
      <c r="S1469" s="32">
        <f t="shared" si="221"/>
        <v>0</v>
      </c>
      <c r="T1469" s="40">
        <f t="shared" si="222"/>
        <v>0</v>
      </c>
      <c r="U1469" s="41">
        <f t="shared" si="223"/>
        <v>0</v>
      </c>
    </row>
    <row r="1470" spans="3:21" ht="14.25">
      <c r="C1470" s="50">
        <v>4413</v>
      </c>
      <c r="D1470" s="168"/>
      <c r="F1470" s="97" t="s">
        <v>2040</v>
      </c>
      <c r="G1470" s="138" t="s">
        <v>2044</v>
      </c>
      <c r="H1470" s="50">
        <v>0.14499999999999999</v>
      </c>
      <c r="I1470" s="43" t="s">
        <v>62</v>
      </c>
      <c r="K1470" s="50">
        <v>1</v>
      </c>
      <c r="L1470" s="50">
        <v>20</v>
      </c>
      <c r="M1470" s="50">
        <f t="shared" si="224"/>
        <v>20</v>
      </c>
      <c r="P1470" s="109">
        <v>0</v>
      </c>
      <c r="S1470" s="32">
        <f t="shared" si="221"/>
        <v>0</v>
      </c>
      <c r="T1470" s="40">
        <f t="shared" si="222"/>
        <v>0</v>
      </c>
      <c r="U1470" s="41">
        <f t="shared" si="223"/>
        <v>0</v>
      </c>
    </row>
    <row r="1471" spans="3:21" ht="14.25">
      <c r="C1471" s="50">
        <v>4420</v>
      </c>
      <c r="D1471" s="169" t="s">
        <v>2045</v>
      </c>
      <c r="F1471" s="97" t="s">
        <v>2046</v>
      </c>
      <c r="G1471" s="97" t="s">
        <v>2047</v>
      </c>
      <c r="H1471" s="50">
        <v>6.7</v>
      </c>
      <c r="I1471" s="43" t="s">
        <v>24</v>
      </c>
      <c r="K1471" s="50">
        <v>1</v>
      </c>
      <c r="L1471" s="50">
        <v>1</v>
      </c>
      <c r="M1471" s="50">
        <f t="shared" si="224"/>
        <v>1</v>
      </c>
      <c r="P1471" s="109">
        <v>0</v>
      </c>
      <c r="S1471" s="32">
        <f t="shared" si="221"/>
        <v>0</v>
      </c>
      <c r="T1471" s="40">
        <f t="shared" si="222"/>
        <v>0</v>
      </c>
      <c r="U1471" s="41">
        <f t="shared" si="223"/>
        <v>0</v>
      </c>
    </row>
    <row r="1472" spans="3:21" ht="14.25">
      <c r="C1472" s="50">
        <v>4420</v>
      </c>
      <c r="D1472" s="167"/>
      <c r="F1472" s="97" t="s">
        <v>2046</v>
      </c>
      <c r="G1472" s="97" t="s">
        <v>2048</v>
      </c>
      <c r="H1472" s="50">
        <v>3.5000000000000003E-2</v>
      </c>
      <c r="I1472" s="43" t="s">
        <v>24</v>
      </c>
      <c r="K1472" s="50">
        <v>1</v>
      </c>
      <c r="L1472" s="50">
        <v>15</v>
      </c>
      <c r="M1472" s="50">
        <f t="shared" si="224"/>
        <v>15</v>
      </c>
      <c r="P1472" s="109">
        <v>0</v>
      </c>
      <c r="S1472" s="32">
        <f t="shared" si="221"/>
        <v>0</v>
      </c>
      <c r="T1472" s="40">
        <f t="shared" si="222"/>
        <v>0</v>
      </c>
      <c r="U1472" s="41">
        <f t="shared" si="223"/>
        <v>0</v>
      </c>
    </row>
    <row r="1473" spans="3:21" ht="14.25">
      <c r="C1473" s="50">
        <v>4420</v>
      </c>
      <c r="D1473" s="167"/>
      <c r="F1473" s="97" t="s">
        <v>2046</v>
      </c>
      <c r="G1473" s="97" t="s">
        <v>2049</v>
      </c>
      <c r="H1473" s="50">
        <v>0.16</v>
      </c>
      <c r="I1473" s="43" t="s">
        <v>62</v>
      </c>
      <c r="K1473" s="50">
        <v>1</v>
      </c>
      <c r="L1473" s="50">
        <v>15</v>
      </c>
      <c r="M1473" s="50">
        <f t="shared" si="224"/>
        <v>15</v>
      </c>
      <c r="P1473" s="109">
        <v>0</v>
      </c>
      <c r="S1473" s="32">
        <f t="shared" si="221"/>
        <v>0</v>
      </c>
      <c r="T1473" s="40">
        <f t="shared" si="222"/>
        <v>0</v>
      </c>
      <c r="U1473" s="41">
        <f t="shared" si="223"/>
        <v>0</v>
      </c>
    </row>
    <row r="1474" spans="3:21" ht="14.25">
      <c r="C1474" s="50">
        <v>4420</v>
      </c>
      <c r="D1474" s="168"/>
      <c r="F1474" s="97" t="s">
        <v>2046</v>
      </c>
      <c r="G1474" s="97" t="s">
        <v>2050</v>
      </c>
      <c r="H1474" s="50">
        <v>0.115</v>
      </c>
      <c r="I1474" s="43" t="s">
        <v>27</v>
      </c>
      <c r="K1474" s="50">
        <v>10</v>
      </c>
      <c r="L1474" s="50">
        <v>15</v>
      </c>
      <c r="M1474" s="50">
        <f t="shared" si="224"/>
        <v>150</v>
      </c>
      <c r="P1474" s="109">
        <v>0</v>
      </c>
      <c r="S1474" s="32">
        <f t="shared" si="221"/>
        <v>0</v>
      </c>
      <c r="T1474" s="40">
        <f t="shared" si="222"/>
        <v>0</v>
      </c>
      <c r="U1474" s="41">
        <f t="shared" si="223"/>
        <v>0</v>
      </c>
    </row>
    <row r="1475" spans="3:21" ht="14.25">
      <c r="C1475" s="50">
        <v>3499</v>
      </c>
      <c r="D1475" s="166">
        <v>4549131623499</v>
      </c>
      <c r="F1475" s="97" t="s">
        <v>2051</v>
      </c>
      <c r="G1475" s="97" t="s">
        <v>2052</v>
      </c>
      <c r="H1475" s="50">
        <v>5.8</v>
      </c>
      <c r="I1475" s="43" t="s">
        <v>24</v>
      </c>
      <c r="K1475" s="50">
        <v>1</v>
      </c>
      <c r="L1475" s="50">
        <v>1</v>
      </c>
      <c r="M1475" s="50">
        <f t="shared" si="224"/>
        <v>1</v>
      </c>
      <c r="P1475" s="109">
        <v>118</v>
      </c>
      <c r="S1475" s="32">
        <f t="shared" si="221"/>
        <v>0</v>
      </c>
      <c r="T1475" s="40">
        <f t="shared" si="222"/>
        <v>0</v>
      </c>
      <c r="U1475" s="41">
        <f t="shared" si="223"/>
        <v>118</v>
      </c>
    </row>
    <row r="1476" spans="3:21" ht="14.25">
      <c r="C1476" s="50">
        <v>3499</v>
      </c>
      <c r="D1476" s="167"/>
      <c r="F1476" s="97" t="s">
        <v>2051</v>
      </c>
      <c r="G1476" s="97" t="s">
        <v>2053</v>
      </c>
      <c r="H1476" s="50">
        <v>4.4999999999999998E-2</v>
      </c>
      <c r="I1476" s="43" t="s">
        <v>24</v>
      </c>
      <c r="K1476" s="50">
        <v>1</v>
      </c>
      <c r="L1476" s="50">
        <v>12</v>
      </c>
      <c r="M1476" s="50">
        <f t="shared" si="224"/>
        <v>12</v>
      </c>
      <c r="P1476" s="109">
        <v>5748</v>
      </c>
      <c r="S1476" s="32">
        <f t="shared" si="221"/>
        <v>0</v>
      </c>
      <c r="T1476" s="40">
        <f t="shared" si="222"/>
        <v>0</v>
      </c>
      <c r="U1476" s="41">
        <f t="shared" si="223"/>
        <v>5748</v>
      </c>
    </row>
    <row r="1477" spans="3:21" ht="14.25">
      <c r="C1477" s="50">
        <v>3499</v>
      </c>
      <c r="D1477" s="167"/>
      <c r="F1477" s="97" t="s">
        <v>2051</v>
      </c>
      <c r="G1477" s="123" t="s">
        <v>2107</v>
      </c>
      <c r="H1477" s="50">
        <v>0.16</v>
      </c>
      <c r="I1477" s="43" t="s">
        <v>62</v>
      </c>
      <c r="K1477" s="50">
        <v>1</v>
      </c>
      <c r="L1477" s="50">
        <v>12</v>
      </c>
      <c r="M1477" s="50">
        <f t="shared" si="224"/>
        <v>12</v>
      </c>
      <c r="P1477" s="109">
        <v>0</v>
      </c>
      <c r="S1477" s="32">
        <f t="shared" si="221"/>
        <v>0</v>
      </c>
      <c r="T1477" s="40">
        <f t="shared" si="222"/>
        <v>0</v>
      </c>
      <c r="U1477" s="41">
        <f t="shared" si="223"/>
        <v>0</v>
      </c>
    </row>
    <row r="1478" spans="3:21" ht="14.25">
      <c r="C1478" s="50">
        <v>3499</v>
      </c>
      <c r="D1478" s="168"/>
      <c r="F1478" s="97" t="s">
        <v>2051</v>
      </c>
      <c r="G1478" s="97" t="s">
        <v>2054</v>
      </c>
      <c r="H1478" s="50">
        <v>0.115</v>
      </c>
      <c r="I1478" s="43" t="s">
        <v>27</v>
      </c>
      <c r="K1478" s="50">
        <v>10</v>
      </c>
      <c r="L1478" s="50">
        <v>12</v>
      </c>
      <c r="M1478" s="50">
        <f t="shared" si="224"/>
        <v>120</v>
      </c>
      <c r="P1478" s="109">
        <v>57390</v>
      </c>
      <c r="S1478" s="32">
        <f t="shared" si="221"/>
        <v>0</v>
      </c>
      <c r="T1478" s="40">
        <f t="shared" si="222"/>
        <v>0</v>
      </c>
      <c r="U1478" s="41">
        <f t="shared" si="223"/>
        <v>57390</v>
      </c>
    </row>
    <row r="1479" spans="3:21" ht="14.25">
      <c r="C1479" s="50">
        <v>3543</v>
      </c>
      <c r="D1479" s="166">
        <v>4549131623543</v>
      </c>
      <c r="F1479" s="97" t="s">
        <v>2055</v>
      </c>
      <c r="G1479" s="139" t="s">
        <v>2056</v>
      </c>
      <c r="H1479" s="50">
        <v>7</v>
      </c>
      <c r="I1479" s="43" t="s">
        <v>24</v>
      </c>
      <c r="K1479" s="50">
        <v>1</v>
      </c>
      <c r="L1479" s="50">
        <v>1</v>
      </c>
      <c r="M1479" s="50">
        <f t="shared" si="224"/>
        <v>1</v>
      </c>
      <c r="P1479" s="109">
        <v>282</v>
      </c>
      <c r="S1479" s="32">
        <f t="shared" si="221"/>
        <v>0</v>
      </c>
      <c r="T1479" s="40">
        <f t="shared" si="222"/>
        <v>0</v>
      </c>
      <c r="U1479" s="41">
        <f t="shared" si="223"/>
        <v>282</v>
      </c>
    </row>
    <row r="1480" spans="3:21" ht="14.25">
      <c r="C1480" s="50">
        <v>3543</v>
      </c>
      <c r="D1480" s="167"/>
      <c r="F1480" s="97" t="s">
        <v>2055</v>
      </c>
      <c r="G1480" s="139" t="s">
        <v>2057</v>
      </c>
      <c r="H1480" s="50">
        <v>4.4999999999999998E-2</v>
      </c>
      <c r="I1480" s="43" t="s">
        <v>24</v>
      </c>
      <c r="K1480" s="50">
        <v>1</v>
      </c>
      <c r="L1480" s="50">
        <v>12</v>
      </c>
      <c r="M1480" s="50">
        <f t="shared" si="224"/>
        <v>12</v>
      </c>
      <c r="P1480" s="109">
        <v>4980</v>
      </c>
      <c r="S1480" s="32">
        <f t="shared" si="221"/>
        <v>0</v>
      </c>
      <c r="T1480" s="40">
        <f t="shared" si="222"/>
        <v>0</v>
      </c>
      <c r="U1480" s="41">
        <f t="shared" si="223"/>
        <v>4980</v>
      </c>
    </row>
    <row r="1481" spans="3:21" ht="14.25">
      <c r="C1481" s="50">
        <v>3543</v>
      </c>
      <c r="D1481" s="167"/>
      <c r="F1481" s="97" t="s">
        <v>2055</v>
      </c>
      <c r="G1481" s="139" t="s">
        <v>2058</v>
      </c>
      <c r="H1481" s="50">
        <v>0.11</v>
      </c>
      <c r="I1481" s="43" t="s">
        <v>62</v>
      </c>
      <c r="K1481" s="50">
        <v>10</v>
      </c>
      <c r="L1481" s="50">
        <v>12</v>
      </c>
      <c r="M1481" s="50">
        <f t="shared" si="224"/>
        <v>120</v>
      </c>
      <c r="P1481" s="109">
        <v>49820</v>
      </c>
      <c r="S1481" s="32">
        <f t="shared" si="221"/>
        <v>0</v>
      </c>
      <c r="T1481" s="40">
        <f t="shared" si="222"/>
        <v>0</v>
      </c>
      <c r="U1481" s="41">
        <f t="shared" si="223"/>
        <v>49820</v>
      </c>
    </row>
    <row r="1482" spans="3:21" ht="14.25">
      <c r="C1482" s="50">
        <v>3543</v>
      </c>
      <c r="D1482" s="167"/>
      <c r="F1482" s="97" t="s">
        <v>2055</v>
      </c>
      <c r="G1482" s="139" t="s">
        <v>2059</v>
      </c>
      <c r="H1482" s="50">
        <v>3.7999999999999999E-2</v>
      </c>
      <c r="I1482" s="43" t="s">
        <v>451</v>
      </c>
      <c r="K1482" s="50">
        <v>10</v>
      </c>
      <c r="L1482" s="50">
        <v>12</v>
      </c>
      <c r="M1482" s="50">
        <f t="shared" si="224"/>
        <v>120</v>
      </c>
      <c r="P1482" s="109">
        <v>50360</v>
      </c>
      <c r="S1482" s="32">
        <f t="shared" si="221"/>
        <v>0</v>
      </c>
      <c r="T1482" s="40">
        <f t="shared" si="222"/>
        <v>0</v>
      </c>
      <c r="U1482" s="41">
        <f t="shared" si="223"/>
        <v>50360</v>
      </c>
    </row>
    <row r="1483" spans="3:21" ht="14.25">
      <c r="C1483" s="50">
        <v>3543</v>
      </c>
      <c r="D1483" s="168"/>
      <c r="F1483" s="97" t="s">
        <v>2055</v>
      </c>
      <c r="G1483" s="139" t="s">
        <v>2060</v>
      </c>
      <c r="H1483" s="50">
        <v>0.2</v>
      </c>
      <c r="I1483" s="43" t="s">
        <v>62</v>
      </c>
      <c r="K1483" s="50">
        <v>1</v>
      </c>
      <c r="L1483" s="50">
        <v>12</v>
      </c>
      <c r="M1483" s="50">
        <f t="shared" si="224"/>
        <v>12</v>
      </c>
      <c r="P1483" s="109">
        <v>5064</v>
      </c>
      <c r="S1483" s="32">
        <f t="shared" si="221"/>
        <v>0</v>
      </c>
      <c r="T1483" s="40">
        <f t="shared" si="222"/>
        <v>0</v>
      </c>
      <c r="U1483" s="41">
        <f t="shared" si="223"/>
        <v>5064</v>
      </c>
    </row>
    <row r="1484" spans="3:21" ht="14.25">
      <c r="C1484" s="50">
        <v>3808</v>
      </c>
      <c r="D1484" s="166">
        <v>4901755663808</v>
      </c>
      <c r="F1484" s="97" t="s">
        <v>2061</v>
      </c>
      <c r="G1484" s="140" t="s">
        <v>2062</v>
      </c>
      <c r="H1484" s="50">
        <v>7.87</v>
      </c>
      <c r="I1484" s="43" t="s">
        <v>24</v>
      </c>
      <c r="K1484" s="50">
        <v>1</v>
      </c>
      <c r="L1484" s="50">
        <v>1</v>
      </c>
      <c r="M1484" s="50">
        <f t="shared" si="224"/>
        <v>1</v>
      </c>
      <c r="P1484" s="109">
        <v>0</v>
      </c>
      <c r="S1484" s="32">
        <f t="shared" si="221"/>
        <v>0</v>
      </c>
      <c r="T1484" s="40">
        <f t="shared" si="222"/>
        <v>0</v>
      </c>
      <c r="U1484" s="41">
        <f t="shared" si="223"/>
        <v>0</v>
      </c>
    </row>
    <row r="1485" spans="3:21" ht="14.25">
      <c r="C1485" s="50">
        <v>3808</v>
      </c>
      <c r="D1485" s="168"/>
      <c r="F1485" s="97" t="s">
        <v>2061</v>
      </c>
      <c r="G1485" s="140" t="s">
        <v>2063</v>
      </c>
      <c r="H1485" s="50">
        <v>0.16</v>
      </c>
      <c r="I1485" s="43" t="s">
        <v>62</v>
      </c>
      <c r="K1485" s="50">
        <v>1</v>
      </c>
      <c r="L1485" s="50">
        <v>24</v>
      </c>
      <c r="M1485" s="50">
        <f t="shared" si="224"/>
        <v>24</v>
      </c>
      <c r="P1485" s="109">
        <v>0</v>
      </c>
      <c r="S1485" s="32">
        <f t="shared" si="221"/>
        <v>0</v>
      </c>
      <c r="T1485" s="40">
        <f t="shared" si="222"/>
        <v>0</v>
      </c>
      <c r="U1485" s="41">
        <f t="shared" si="223"/>
        <v>0</v>
      </c>
    </row>
    <row r="1486" spans="3:21" ht="14.25">
      <c r="C1486" s="50">
        <v>3610</v>
      </c>
      <c r="D1486" s="166">
        <v>4978446603610</v>
      </c>
      <c r="F1486" s="97" t="s">
        <v>1670</v>
      </c>
      <c r="G1486" s="97" t="s">
        <v>1671</v>
      </c>
      <c r="H1486" s="50">
        <v>5.45</v>
      </c>
      <c r="I1486" s="43" t="s">
        <v>24</v>
      </c>
      <c r="J1486" s="50">
        <v>1</v>
      </c>
      <c r="K1486" s="50">
        <v>1</v>
      </c>
      <c r="L1486" s="50">
        <v>1</v>
      </c>
      <c r="M1486" s="50">
        <f t="shared" si="224"/>
        <v>1</v>
      </c>
      <c r="S1486" s="32">
        <f t="shared" si="221"/>
        <v>0</v>
      </c>
      <c r="T1486" s="40">
        <f t="shared" si="222"/>
        <v>0</v>
      </c>
      <c r="U1486" s="41">
        <f t="shared" si="223"/>
        <v>0</v>
      </c>
    </row>
    <row r="1487" spans="3:21" ht="14.25">
      <c r="C1487" s="50">
        <v>3610</v>
      </c>
      <c r="D1487" s="167"/>
      <c r="F1487" s="97" t="s">
        <v>1670</v>
      </c>
      <c r="G1487" s="97" t="s">
        <v>1672</v>
      </c>
      <c r="H1487" s="50">
        <v>1.1299999999999999</v>
      </c>
      <c r="I1487" s="43" t="s">
        <v>24</v>
      </c>
      <c r="J1487" s="50">
        <v>1</v>
      </c>
      <c r="K1487" s="50">
        <v>1</v>
      </c>
      <c r="L1487" s="50">
        <v>12</v>
      </c>
      <c r="M1487" s="50">
        <f t="shared" si="224"/>
        <v>12</v>
      </c>
      <c r="S1487" s="32">
        <f t="shared" si="221"/>
        <v>0</v>
      </c>
      <c r="T1487" s="40">
        <f t="shared" si="222"/>
        <v>0</v>
      </c>
      <c r="U1487" s="41">
        <f t="shared" si="223"/>
        <v>0</v>
      </c>
    </row>
    <row r="1488" spans="3:21" ht="14.25">
      <c r="C1488" s="50">
        <v>3610</v>
      </c>
      <c r="D1488" s="167"/>
      <c r="F1488" s="97" t="s">
        <v>1670</v>
      </c>
      <c r="G1488" s="97" t="s">
        <v>2064</v>
      </c>
      <c r="H1488" s="50">
        <v>5.8999999999999997E-2</v>
      </c>
      <c r="I1488" s="43" t="s">
        <v>310</v>
      </c>
      <c r="J1488" s="50">
        <v>40</v>
      </c>
      <c r="K1488" s="50">
        <v>40</v>
      </c>
      <c r="L1488" s="50">
        <v>12</v>
      </c>
      <c r="M1488" s="50">
        <f t="shared" si="224"/>
        <v>480</v>
      </c>
      <c r="S1488" s="32">
        <f t="shared" si="221"/>
        <v>0</v>
      </c>
      <c r="T1488" s="40">
        <f t="shared" si="222"/>
        <v>0</v>
      </c>
      <c r="U1488" s="41">
        <f t="shared" si="223"/>
        <v>0</v>
      </c>
    </row>
    <row r="1489" spans="3:21" ht="14.25">
      <c r="C1489" s="50">
        <v>3610</v>
      </c>
      <c r="D1489" s="167"/>
      <c r="F1489" s="97" t="s">
        <v>1670</v>
      </c>
      <c r="G1489" s="97" t="s">
        <v>1674</v>
      </c>
      <c r="H1489" s="50">
        <v>0.09</v>
      </c>
      <c r="I1489" s="43" t="s">
        <v>27</v>
      </c>
      <c r="J1489" s="50">
        <v>10</v>
      </c>
      <c r="K1489" s="50">
        <v>10</v>
      </c>
      <c r="L1489" s="50">
        <v>12</v>
      </c>
      <c r="M1489" s="50">
        <f t="shared" si="224"/>
        <v>120</v>
      </c>
      <c r="S1489" s="32">
        <f t="shared" si="221"/>
        <v>0</v>
      </c>
      <c r="T1489" s="40">
        <f t="shared" si="222"/>
        <v>0</v>
      </c>
      <c r="U1489" s="41">
        <f t="shared" si="223"/>
        <v>0</v>
      </c>
    </row>
    <row r="1490" spans="3:21" ht="14.25">
      <c r="C1490" s="50">
        <v>3610</v>
      </c>
      <c r="D1490" s="168"/>
      <c r="F1490" s="97" t="s">
        <v>1670</v>
      </c>
      <c r="G1490" s="97" t="s">
        <v>1675</v>
      </c>
      <c r="J1490" s="50">
        <v>40</v>
      </c>
      <c r="K1490" s="50">
        <v>40</v>
      </c>
      <c r="L1490" s="50">
        <v>12</v>
      </c>
      <c r="M1490" s="50">
        <f t="shared" si="224"/>
        <v>480</v>
      </c>
      <c r="S1490" s="32">
        <f t="shared" ref="S1490:S1501" si="225">SUM(W1490:BC1490)</f>
        <v>0</v>
      </c>
      <c r="T1490" s="40">
        <f t="shared" ref="T1490:T1501" si="226">SUM(BE1490:HT1490)</f>
        <v>0</v>
      </c>
      <c r="U1490" s="41">
        <f t="shared" ref="U1490:U1501" si="227">P1490+R1490+S1490-T1490-BD1490-Q1490</f>
        <v>0</v>
      </c>
    </row>
    <row r="1491" spans="3:21" ht="14.25">
      <c r="C1491" s="50">
        <v>3856</v>
      </c>
      <c r="D1491" s="166">
        <v>4978446603856</v>
      </c>
      <c r="F1491" s="97" t="s">
        <v>1677</v>
      </c>
      <c r="G1491" s="97" t="s">
        <v>1678</v>
      </c>
      <c r="H1491" s="50">
        <v>6.7</v>
      </c>
      <c r="I1491" s="43" t="s">
        <v>24</v>
      </c>
      <c r="J1491" s="50">
        <v>1</v>
      </c>
      <c r="K1491" s="50">
        <v>1</v>
      </c>
      <c r="L1491" s="50">
        <v>1</v>
      </c>
      <c r="M1491" s="50">
        <f t="shared" si="224"/>
        <v>1</v>
      </c>
      <c r="S1491" s="32">
        <f t="shared" si="225"/>
        <v>0</v>
      </c>
      <c r="T1491" s="40">
        <f t="shared" si="226"/>
        <v>0</v>
      </c>
      <c r="U1491" s="41">
        <f t="shared" si="227"/>
        <v>0</v>
      </c>
    </row>
    <row r="1492" spans="3:21" ht="14.25">
      <c r="C1492" s="50">
        <v>3856</v>
      </c>
      <c r="D1492" s="167"/>
      <c r="F1492" s="97" t="s">
        <v>1677</v>
      </c>
      <c r="G1492" s="97" t="s">
        <v>1679</v>
      </c>
      <c r="H1492" s="50">
        <v>3.5000000000000003E-2</v>
      </c>
      <c r="I1492" s="43" t="s">
        <v>24</v>
      </c>
      <c r="J1492" s="50">
        <v>1</v>
      </c>
      <c r="K1492" s="50">
        <v>1</v>
      </c>
      <c r="L1492" s="50">
        <v>20</v>
      </c>
      <c r="M1492" s="50">
        <f t="shared" si="224"/>
        <v>20</v>
      </c>
      <c r="S1492" s="32">
        <f t="shared" si="225"/>
        <v>0</v>
      </c>
      <c r="T1492" s="40">
        <f t="shared" si="226"/>
        <v>0</v>
      </c>
      <c r="U1492" s="41">
        <f t="shared" si="227"/>
        <v>0</v>
      </c>
    </row>
    <row r="1493" spans="3:21" ht="14.25">
      <c r="C1493" s="50">
        <v>3856</v>
      </c>
      <c r="D1493" s="167"/>
      <c r="F1493" s="97" t="s">
        <v>1677</v>
      </c>
      <c r="G1493" s="97" t="s">
        <v>2065</v>
      </c>
      <c r="H1493" s="50">
        <v>0.14499999999999999</v>
      </c>
      <c r="I1493" s="43" t="s">
        <v>62</v>
      </c>
      <c r="J1493" s="50">
        <v>1</v>
      </c>
      <c r="K1493" s="50">
        <v>1</v>
      </c>
      <c r="L1493" s="50">
        <v>20</v>
      </c>
      <c r="M1493" s="50">
        <f t="shared" si="224"/>
        <v>20</v>
      </c>
      <c r="S1493" s="32">
        <f t="shared" si="225"/>
        <v>0</v>
      </c>
      <c r="T1493" s="40">
        <f t="shared" si="226"/>
        <v>0</v>
      </c>
      <c r="U1493" s="41">
        <f t="shared" si="227"/>
        <v>0</v>
      </c>
    </row>
    <row r="1494" spans="3:21" ht="14.25">
      <c r="C1494" s="50">
        <v>3856</v>
      </c>
      <c r="D1494" s="167"/>
      <c r="F1494" s="97" t="s">
        <v>1677</v>
      </c>
      <c r="G1494" s="97" t="s">
        <v>1681</v>
      </c>
      <c r="H1494" s="50">
        <v>0.11</v>
      </c>
      <c r="I1494" s="43" t="s">
        <v>27</v>
      </c>
      <c r="J1494" s="50">
        <v>10</v>
      </c>
      <c r="K1494" s="50">
        <v>10</v>
      </c>
      <c r="L1494" s="50">
        <v>20</v>
      </c>
      <c r="M1494" s="50">
        <f t="shared" si="224"/>
        <v>200</v>
      </c>
      <c r="S1494" s="32">
        <f t="shared" si="225"/>
        <v>0</v>
      </c>
      <c r="T1494" s="40">
        <f t="shared" si="226"/>
        <v>0</v>
      </c>
      <c r="U1494" s="41">
        <f t="shared" si="227"/>
        <v>0</v>
      </c>
    </row>
    <row r="1495" spans="3:21" ht="14.25">
      <c r="C1495" s="50">
        <v>3856</v>
      </c>
      <c r="D1495" s="167"/>
      <c r="F1495" s="97" t="s">
        <v>1677</v>
      </c>
      <c r="G1495" s="97" t="s">
        <v>1682</v>
      </c>
      <c r="J1495" s="50">
        <v>90</v>
      </c>
      <c r="K1495" s="50">
        <v>90</v>
      </c>
      <c r="L1495" s="50">
        <v>20</v>
      </c>
      <c r="M1495" s="50">
        <f t="shared" si="224"/>
        <v>1800</v>
      </c>
      <c r="S1495" s="32">
        <f t="shared" si="225"/>
        <v>0</v>
      </c>
      <c r="T1495" s="40">
        <f t="shared" si="226"/>
        <v>0</v>
      </c>
      <c r="U1495" s="41">
        <f t="shared" si="227"/>
        <v>0</v>
      </c>
    </row>
    <row r="1496" spans="3:21" ht="14.25">
      <c r="C1496" s="50">
        <v>3856</v>
      </c>
      <c r="D1496" s="168"/>
      <c r="F1496" s="97" t="s">
        <v>1677</v>
      </c>
      <c r="G1496" s="97" t="s">
        <v>2066</v>
      </c>
      <c r="H1496" s="50">
        <v>3.5000000000000003E-2</v>
      </c>
      <c r="I1496" s="43" t="s">
        <v>493</v>
      </c>
      <c r="J1496" s="50">
        <v>10</v>
      </c>
      <c r="K1496" s="50">
        <v>10</v>
      </c>
      <c r="L1496" s="50">
        <v>20</v>
      </c>
      <c r="M1496" s="50">
        <f t="shared" si="224"/>
        <v>200</v>
      </c>
      <c r="S1496" s="32">
        <f t="shared" si="225"/>
        <v>0</v>
      </c>
      <c r="T1496" s="40">
        <f t="shared" si="226"/>
        <v>0</v>
      </c>
      <c r="U1496" s="41">
        <f t="shared" si="227"/>
        <v>0</v>
      </c>
    </row>
    <row r="1497" spans="3:21" ht="14.25">
      <c r="C1497" s="50">
        <v>1121</v>
      </c>
      <c r="D1497" s="166">
        <v>4978446051121</v>
      </c>
      <c r="F1497" s="97" t="s">
        <v>2067</v>
      </c>
      <c r="G1497" s="97" t="s">
        <v>2068</v>
      </c>
      <c r="H1497" s="50">
        <v>7.3</v>
      </c>
      <c r="I1497" s="43" t="s">
        <v>24</v>
      </c>
      <c r="K1497" s="50">
        <v>1</v>
      </c>
      <c r="L1497" s="50">
        <v>1</v>
      </c>
      <c r="M1497" s="50">
        <f t="shared" si="224"/>
        <v>1</v>
      </c>
      <c r="S1497" s="32">
        <f t="shared" si="225"/>
        <v>0</v>
      </c>
      <c r="T1497" s="40">
        <f t="shared" si="226"/>
        <v>0</v>
      </c>
      <c r="U1497" s="41">
        <f t="shared" si="227"/>
        <v>0</v>
      </c>
    </row>
    <row r="1498" spans="3:21" ht="14.25">
      <c r="C1498" s="50">
        <v>1121</v>
      </c>
      <c r="D1498" s="167"/>
      <c r="F1498" s="97" t="s">
        <v>2067</v>
      </c>
      <c r="G1498" s="97" t="s">
        <v>2069</v>
      </c>
      <c r="H1498" s="50">
        <v>0.98</v>
      </c>
      <c r="I1498" s="43" t="s">
        <v>24</v>
      </c>
      <c r="K1498" s="50">
        <v>1</v>
      </c>
      <c r="L1498" s="50">
        <v>20</v>
      </c>
      <c r="M1498" s="50">
        <f t="shared" si="224"/>
        <v>20</v>
      </c>
      <c r="S1498" s="32">
        <f t="shared" si="225"/>
        <v>0</v>
      </c>
      <c r="T1498" s="40">
        <f t="shared" si="226"/>
        <v>0</v>
      </c>
      <c r="U1498" s="41">
        <f t="shared" si="227"/>
        <v>0</v>
      </c>
    </row>
    <row r="1499" spans="3:21" ht="14.25">
      <c r="C1499" s="50">
        <v>1121</v>
      </c>
      <c r="D1499" s="167"/>
      <c r="F1499" s="97" t="s">
        <v>2067</v>
      </c>
      <c r="G1499" s="97" t="s">
        <v>2070</v>
      </c>
      <c r="H1499" s="50">
        <v>8.5000000000000006E-2</v>
      </c>
      <c r="I1499" s="43" t="s">
        <v>493</v>
      </c>
      <c r="K1499" s="50">
        <v>10</v>
      </c>
      <c r="L1499" s="50">
        <v>20</v>
      </c>
      <c r="M1499" s="50">
        <f t="shared" si="224"/>
        <v>200</v>
      </c>
      <c r="S1499" s="32">
        <f t="shared" si="225"/>
        <v>0</v>
      </c>
      <c r="T1499" s="40">
        <f t="shared" si="226"/>
        <v>0</v>
      </c>
      <c r="U1499" s="41">
        <f t="shared" si="227"/>
        <v>0</v>
      </c>
    </row>
    <row r="1500" spans="3:21" ht="14.25">
      <c r="C1500" s="50">
        <v>1121</v>
      </c>
      <c r="D1500" s="167"/>
      <c r="F1500" s="97" t="s">
        <v>2067</v>
      </c>
      <c r="G1500" s="97" t="s">
        <v>2071</v>
      </c>
      <c r="H1500" s="50">
        <v>0.2</v>
      </c>
      <c r="I1500" s="43" t="s">
        <v>295</v>
      </c>
      <c r="K1500" s="50">
        <v>10</v>
      </c>
      <c r="L1500" s="50">
        <v>20</v>
      </c>
      <c r="M1500" s="50">
        <f t="shared" si="224"/>
        <v>200</v>
      </c>
      <c r="S1500" s="32">
        <f t="shared" si="225"/>
        <v>0</v>
      </c>
      <c r="T1500" s="40">
        <f t="shared" si="226"/>
        <v>0</v>
      </c>
      <c r="U1500" s="41">
        <f t="shared" si="227"/>
        <v>0</v>
      </c>
    </row>
    <row r="1501" spans="3:21" ht="14.25">
      <c r="C1501" s="50">
        <v>1121</v>
      </c>
      <c r="D1501" s="168"/>
      <c r="F1501" s="97" t="s">
        <v>2067</v>
      </c>
      <c r="G1501" s="97" t="s">
        <v>2072</v>
      </c>
      <c r="K1501" s="50">
        <v>10</v>
      </c>
      <c r="L1501" s="50">
        <v>20</v>
      </c>
      <c r="M1501" s="50">
        <f t="shared" si="224"/>
        <v>200</v>
      </c>
      <c r="S1501" s="32">
        <f t="shared" si="225"/>
        <v>0</v>
      </c>
      <c r="T1501" s="40">
        <f t="shared" si="226"/>
        <v>0</v>
      </c>
      <c r="U1501" s="41">
        <f t="shared" si="227"/>
        <v>0</v>
      </c>
    </row>
  </sheetData>
  <mergeCells count="394">
    <mergeCell ref="K1:M1"/>
    <mergeCell ref="D3:D9"/>
    <mergeCell ref="E3:E9"/>
    <mergeCell ref="D10:D19"/>
    <mergeCell ref="E10:E19"/>
    <mergeCell ref="B20:B25"/>
    <mergeCell ref="D20:D25"/>
    <mergeCell ref="E20:E25"/>
    <mergeCell ref="D42:D49"/>
    <mergeCell ref="E42:E49"/>
    <mergeCell ref="D50:D57"/>
    <mergeCell ref="E50:E57"/>
    <mergeCell ref="D58:D62"/>
    <mergeCell ref="E58:E62"/>
    <mergeCell ref="D26:D28"/>
    <mergeCell ref="E26:E28"/>
    <mergeCell ref="D29:D34"/>
    <mergeCell ref="E29:E34"/>
    <mergeCell ref="D35:D41"/>
    <mergeCell ref="E35:E41"/>
    <mergeCell ref="D74:D76"/>
    <mergeCell ref="E74:E76"/>
    <mergeCell ref="D77:D82"/>
    <mergeCell ref="E77:E82"/>
    <mergeCell ref="D83:D90"/>
    <mergeCell ref="E83:E90"/>
    <mergeCell ref="D63:D67"/>
    <mergeCell ref="E63:E67"/>
    <mergeCell ref="D68:D70"/>
    <mergeCell ref="E68:E70"/>
    <mergeCell ref="D71:D73"/>
    <mergeCell ref="E71:E73"/>
    <mergeCell ref="D111:D113"/>
    <mergeCell ref="E111:E113"/>
    <mergeCell ref="D114:D121"/>
    <mergeCell ref="E114:E121"/>
    <mergeCell ref="D122:D126"/>
    <mergeCell ref="E122:E126"/>
    <mergeCell ref="D91:D98"/>
    <mergeCell ref="E91:E98"/>
    <mergeCell ref="D99:D106"/>
    <mergeCell ref="E99:E106"/>
    <mergeCell ref="D107:D110"/>
    <mergeCell ref="E107:E110"/>
    <mergeCell ref="D141:D143"/>
    <mergeCell ref="E141:E143"/>
    <mergeCell ref="D144:D149"/>
    <mergeCell ref="E144:E149"/>
    <mergeCell ref="D150:D156"/>
    <mergeCell ref="E150:E156"/>
    <mergeCell ref="D127:D132"/>
    <mergeCell ref="E127:E132"/>
    <mergeCell ref="D133:D138"/>
    <mergeCell ref="E133:E138"/>
    <mergeCell ref="D139:D140"/>
    <mergeCell ref="E139:E140"/>
    <mergeCell ref="D183:D189"/>
    <mergeCell ref="E183:E189"/>
    <mergeCell ref="D190:D197"/>
    <mergeCell ref="E190:E197"/>
    <mergeCell ref="D198:D205"/>
    <mergeCell ref="E198:E205"/>
    <mergeCell ref="D157:D165"/>
    <mergeCell ref="E157:E165"/>
    <mergeCell ref="D166:D176"/>
    <mergeCell ref="E166:E176"/>
    <mergeCell ref="D177:D182"/>
    <mergeCell ref="E177:E182"/>
    <mergeCell ref="D234:D241"/>
    <mergeCell ref="E234:E241"/>
    <mergeCell ref="D242:D249"/>
    <mergeCell ref="E242:E249"/>
    <mergeCell ref="D250:D254"/>
    <mergeCell ref="E250:E254"/>
    <mergeCell ref="D206:D213"/>
    <mergeCell ref="E206:E213"/>
    <mergeCell ref="D214:D221"/>
    <mergeCell ref="E214:E221"/>
    <mergeCell ref="D222:D229"/>
    <mergeCell ref="E222:E229"/>
    <mergeCell ref="D272:D276"/>
    <mergeCell ref="E272:E276"/>
    <mergeCell ref="D277:D278"/>
    <mergeCell ref="E277:E278"/>
    <mergeCell ref="D281:D287"/>
    <mergeCell ref="E281:E287"/>
    <mergeCell ref="D255:D259"/>
    <mergeCell ref="E255:E259"/>
    <mergeCell ref="D260:D265"/>
    <mergeCell ref="E260:E265"/>
    <mergeCell ref="D266:D271"/>
    <mergeCell ref="E266:E271"/>
    <mergeCell ref="D304:D308"/>
    <mergeCell ref="E304:E308"/>
    <mergeCell ref="D309:D313"/>
    <mergeCell ref="E309:E313"/>
    <mergeCell ref="D314:D322"/>
    <mergeCell ref="E314:E322"/>
    <mergeCell ref="D288:D293"/>
    <mergeCell ref="E288:E293"/>
    <mergeCell ref="D294:D298"/>
    <mergeCell ref="E294:E298"/>
    <mergeCell ref="D299:D303"/>
    <mergeCell ref="E299:E303"/>
    <mergeCell ref="D338:D345"/>
    <mergeCell ref="E338:E345"/>
    <mergeCell ref="D346:D352"/>
    <mergeCell ref="E346:E352"/>
    <mergeCell ref="D353:D358"/>
    <mergeCell ref="E353:E358"/>
    <mergeCell ref="D323:D327"/>
    <mergeCell ref="E323:E327"/>
    <mergeCell ref="D328:D332"/>
    <mergeCell ref="E328:E332"/>
    <mergeCell ref="D333:D337"/>
    <mergeCell ref="E333:E337"/>
    <mergeCell ref="D381:D388"/>
    <mergeCell ref="E381:E388"/>
    <mergeCell ref="D389:D396"/>
    <mergeCell ref="E389:E396"/>
    <mergeCell ref="D397:D404"/>
    <mergeCell ref="E397:E404"/>
    <mergeCell ref="D359:D364"/>
    <mergeCell ref="E359:E364"/>
    <mergeCell ref="D365:D372"/>
    <mergeCell ref="E365:E372"/>
    <mergeCell ref="D373:D380"/>
    <mergeCell ref="E373:E380"/>
    <mergeCell ref="D426:D432"/>
    <mergeCell ref="E426:E432"/>
    <mergeCell ref="D433:D439"/>
    <mergeCell ref="E433:E439"/>
    <mergeCell ref="D440:D445"/>
    <mergeCell ref="E440:E445"/>
    <mergeCell ref="D405:D411"/>
    <mergeCell ref="E405:E411"/>
    <mergeCell ref="D412:D418"/>
    <mergeCell ref="E412:E418"/>
    <mergeCell ref="D419:D425"/>
    <mergeCell ref="E419:E425"/>
    <mergeCell ref="D464:D470"/>
    <mergeCell ref="E464:E470"/>
    <mergeCell ref="D471:D477"/>
    <mergeCell ref="E471:E477"/>
    <mergeCell ref="D478:D484"/>
    <mergeCell ref="E478:E484"/>
    <mergeCell ref="D446:D451"/>
    <mergeCell ref="E446:E451"/>
    <mergeCell ref="D452:D457"/>
    <mergeCell ref="E452:E457"/>
    <mergeCell ref="D458:D463"/>
    <mergeCell ref="E458:E463"/>
    <mergeCell ref="D510:D516"/>
    <mergeCell ref="E510:E516"/>
    <mergeCell ref="D517:D522"/>
    <mergeCell ref="E517:E522"/>
    <mergeCell ref="D523:D526"/>
    <mergeCell ref="E523:E526"/>
    <mergeCell ref="D485:D491"/>
    <mergeCell ref="E485:E491"/>
    <mergeCell ref="D492:D500"/>
    <mergeCell ref="E492:E500"/>
    <mergeCell ref="D501:D509"/>
    <mergeCell ref="E501:E509"/>
    <mergeCell ref="D544:D548"/>
    <mergeCell ref="E544:E548"/>
    <mergeCell ref="D549:D553"/>
    <mergeCell ref="E549:E553"/>
    <mergeCell ref="D554:D557"/>
    <mergeCell ref="E554:E557"/>
    <mergeCell ref="D527:D530"/>
    <mergeCell ref="E527:E530"/>
    <mergeCell ref="D531:D535"/>
    <mergeCell ref="E531:E535"/>
    <mergeCell ref="D536:D543"/>
    <mergeCell ref="E536:E543"/>
    <mergeCell ref="B578:B585"/>
    <mergeCell ref="D578:D585"/>
    <mergeCell ref="E578:E585"/>
    <mergeCell ref="D586:D590"/>
    <mergeCell ref="E586:E590"/>
    <mergeCell ref="D591:D594"/>
    <mergeCell ref="E591:E594"/>
    <mergeCell ref="D558:D561"/>
    <mergeCell ref="E558:E561"/>
    <mergeCell ref="D562:D569"/>
    <mergeCell ref="E562:E569"/>
    <mergeCell ref="D570:D577"/>
    <mergeCell ref="E570:E577"/>
    <mergeCell ref="D607:D610"/>
    <mergeCell ref="E607:E610"/>
    <mergeCell ref="D611:D613"/>
    <mergeCell ref="D618:D623"/>
    <mergeCell ref="E618:E623"/>
    <mergeCell ref="D624:D630"/>
    <mergeCell ref="E624:E630"/>
    <mergeCell ref="D595:D598"/>
    <mergeCell ref="E595:E598"/>
    <mergeCell ref="D599:D602"/>
    <mergeCell ref="E599:E602"/>
    <mergeCell ref="D603:D606"/>
    <mergeCell ref="E603:E606"/>
    <mergeCell ref="D663:D674"/>
    <mergeCell ref="E663:E674"/>
    <mergeCell ref="D675:D683"/>
    <mergeCell ref="E675:E683"/>
    <mergeCell ref="D688:D690"/>
    <mergeCell ref="E688:E690"/>
    <mergeCell ref="D631:D637"/>
    <mergeCell ref="E631:E637"/>
    <mergeCell ref="D651:D657"/>
    <mergeCell ref="E651:E657"/>
    <mergeCell ref="D658:D662"/>
    <mergeCell ref="E658:E662"/>
    <mergeCell ref="D712:D718"/>
    <mergeCell ref="E712:E718"/>
    <mergeCell ref="D719:D725"/>
    <mergeCell ref="E719:E725"/>
    <mergeCell ref="D726:D732"/>
    <mergeCell ref="E726:E732"/>
    <mergeCell ref="B691:B698"/>
    <mergeCell ref="D691:D698"/>
    <mergeCell ref="E691:E698"/>
    <mergeCell ref="D699:D705"/>
    <mergeCell ref="E699:E705"/>
    <mergeCell ref="D706:D711"/>
    <mergeCell ref="E706:E711"/>
    <mergeCell ref="D742:D745"/>
    <mergeCell ref="E742:E745"/>
    <mergeCell ref="F742:F745"/>
    <mergeCell ref="D746:D752"/>
    <mergeCell ref="E746:E752"/>
    <mergeCell ref="D753:D755"/>
    <mergeCell ref="B735:B737"/>
    <mergeCell ref="D735:D737"/>
    <mergeCell ref="E735:E737"/>
    <mergeCell ref="F735:F737"/>
    <mergeCell ref="D738:D741"/>
    <mergeCell ref="E738:E741"/>
    <mergeCell ref="F738:F741"/>
    <mergeCell ref="D776:D779"/>
    <mergeCell ref="D780:D783"/>
    <mergeCell ref="D784:D787"/>
    <mergeCell ref="B791:B795"/>
    <mergeCell ref="D791:D795"/>
    <mergeCell ref="D810:D813"/>
    <mergeCell ref="D756:D757"/>
    <mergeCell ref="D758:D761"/>
    <mergeCell ref="E758:E761"/>
    <mergeCell ref="D762:D765"/>
    <mergeCell ref="D766:D768"/>
    <mergeCell ref="D772:D775"/>
    <mergeCell ref="D837:D840"/>
    <mergeCell ref="D841:D844"/>
    <mergeCell ref="D846:D852"/>
    <mergeCell ref="E846:E852"/>
    <mergeCell ref="D853:D856"/>
    <mergeCell ref="E853:E856"/>
    <mergeCell ref="D814:D817"/>
    <mergeCell ref="D818:D821"/>
    <mergeCell ref="D822:D825"/>
    <mergeCell ref="D826:D829"/>
    <mergeCell ref="D830:D832"/>
    <mergeCell ref="D833:D836"/>
    <mergeCell ref="D867:D868"/>
    <mergeCell ref="D869:D873"/>
    <mergeCell ref="D875:D879"/>
    <mergeCell ref="D892:D895"/>
    <mergeCell ref="D896:D899"/>
    <mergeCell ref="D900:D903"/>
    <mergeCell ref="D857:D860"/>
    <mergeCell ref="E857:E860"/>
    <mergeCell ref="B861:B864"/>
    <mergeCell ref="D861:D864"/>
    <mergeCell ref="E861:E864"/>
    <mergeCell ref="D865:D866"/>
    <mergeCell ref="D929:D932"/>
    <mergeCell ref="D933:D937"/>
    <mergeCell ref="D944:D947"/>
    <mergeCell ref="D952:D962"/>
    <mergeCell ref="D963:D966"/>
    <mergeCell ref="D967:D970"/>
    <mergeCell ref="D904:D907"/>
    <mergeCell ref="D908:D911"/>
    <mergeCell ref="D912:D914"/>
    <mergeCell ref="D916:D920"/>
    <mergeCell ref="D921:D924"/>
    <mergeCell ref="D925:D928"/>
    <mergeCell ref="D1011:D1014"/>
    <mergeCell ref="D1015:D1018"/>
    <mergeCell ref="D1019:D1024"/>
    <mergeCell ref="D1025:D1030"/>
    <mergeCell ref="D1031:D1033"/>
    <mergeCell ref="D1034:D1038"/>
    <mergeCell ref="D977:D982"/>
    <mergeCell ref="D983:D990"/>
    <mergeCell ref="D991:D996"/>
    <mergeCell ref="D997:D1000"/>
    <mergeCell ref="D1001:D1005"/>
    <mergeCell ref="D1006:D1010"/>
    <mergeCell ref="D1079:D1082"/>
    <mergeCell ref="D1083:D1086"/>
    <mergeCell ref="D1087:D1091"/>
    <mergeCell ref="D1092:D1094"/>
    <mergeCell ref="D1102:D1103"/>
    <mergeCell ref="D1104:D1105"/>
    <mergeCell ref="D1054:D1058"/>
    <mergeCell ref="D1059:D1062"/>
    <mergeCell ref="D1063:D1064"/>
    <mergeCell ref="D1065:D1069"/>
    <mergeCell ref="D1070:D1072"/>
    <mergeCell ref="D1073:D1078"/>
    <mergeCell ref="D1134:D1138"/>
    <mergeCell ref="D1139:D1142"/>
    <mergeCell ref="D1143:D1146"/>
    <mergeCell ref="D1147:D1150"/>
    <mergeCell ref="D1151:D1155"/>
    <mergeCell ref="D1156:D1161"/>
    <mergeCell ref="D1107:D1111"/>
    <mergeCell ref="D1112:D1115"/>
    <mergeCell ref="D1116:D1121"/>
    <mergeCell ref="D1122:D1126"/>
    <mergeCell ref="D1127:D1129"/>
    <mergeCell ref="D1130:D1133"/>
    <mergeCell ref="D1196:D1201"/>
    <mergeCell ref="D1202:D1206"/>
    <mergeCell ref="D1222:D1228"/>
    <mergeCell ref="D1229:D1235"/>
    <mergeCell ref="D1236:D1239"/>
    <mergeCell ref="D1240:D1244"/>
    <mergeCell ref="D1162:D1167"/>
    <mergeCell ref="D1168:D1173"/>
    <mergeCell ref="D1174:D1179"/>
    <mergeCell ref="D1181:D1185"/>
    <mergeCell ref="D1186:D1190"/>
    <mergeCell ref="D1191:D1195"/>
    <mergeCell ref="D1280:D1284"/>
    <mergeCell ref="D1285:D1290"/>
    <mergeCell ref="D1291:D1295"/>
    <mergeCell ref="E1291:E1295"/>
    <mergeCell ref="D1296:D1301"/>
    <mergeCell ref="D1302:D1307"/>
    <mergeCell ref="D1245:D1248"/>
    <mergeCell ref="D1249:D1254"/>
    <mergeCell ref="D1255:D1261"/>
    <mergeCell ref="D1262:D1268"/>
    <mergeCell ref="D1269:D1273"/>
    <mergeCell ref="D1274:D1279"/>
    <mergeCell ref="D1337:D1341"/>
    <mergeCell ref="D1342:D1346"/>
    <mergeCell ref="D1347:D1352"/>
    <mergeCell ref="D1353:D1357"/>
    <mergeCell ref="D1358:D1362"/>
    <mergeCell ref="D1363:D1369"/>
    <mergeCell ref="D1308:D1313"/>
    <mergeCell ref="D1314:D1319"/>
    <mergeCell ref="D1320:D1323"/>
    <mergeCell ref="D1324:D1327"/>
    <mergeCell ref="D1328:D1331"/>
    <mergeCell ref="D1332:D1336"/>
    <mergeCell ref="D1385:D1388"/>
    <mergeCell ref="D1389:D1393"/>
    <mergeCell ref="D1394:D1398"/>
    <mergeCell ref="D1399:D1404"/>
    <mergeCell ref="E1399:E1404"/>
    <mergeCell ref="D1405:D1409"/>
    <mergeCell ref="E1405:E1409"/>
    <mergeCell ref="D1370:D1374"/>
    <mergeCell ref="B1375:B1377"/>
    <mergeCell ref="D1375:D1377"/>
    <mergeCell ref="B1378:B1380"/>
    <mergeCell ref="D1378:D1380"/>
    <mergeCell ref="D1381:D1384"/>
    <mergeCell ref="D1432:D1436"/>
    <mergeCell ref="D1437:D1441"/>
    <mergeCell ref="D1442:D1446"/>
    <mergeCell ref="D1447:D1451"/>
    <mergeCell ref="D1452:D1456"/>
    <mergeCell ref="D1457:D1461"/>
    <mergeCell ref="D1410:D1414"/>
    <mergeCell ref="E1410:E1414"/>
    <mergeCell ref="D1415:D1419"/>
    <mergeCell ref="E1415:E1419"/>
    <mergeCell ref="D1420:D1426"/>
    <mergeCell ref="D1427:D1431"/>
    <mergeCell ref="D1486:D1490"/>
    <mergeCell ref="D1491:D1496"/>
    <mergeCell ref="D1497:D1501"/>
    <mergeCell ref="D1463:D1466"/>
    <mergeCell ref="D1467:D1470"/>
    <mergeCell ref="D1471:D1474"/>
    <mergeCell ref="D1475:D1478"/>
    <mergeCell ref="D1479:D1483"/>
    <mergeCell ref="D1484:D1485"/>
  </mergeCells>
  <phoneticPr fontId="14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原本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dcterms:created xsi:type="dcterms:W3CDTF">2018-05-28T05:17:46Z</dcterms:created>
  <dcterms:modified xsi:type="dcterms:W3CDTF">2018-05-30T01:55:25Z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